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"/>
    </mc:Choice>
  </mc:AlternateContent>
  <xr:revisionPtr revIDLastSave="1710" documentId="8_{B22100E7-0B74-7245-8047-59A68A25BA6D}" xr6:coauthVersionLast="47" xr6:coauthVersionMax="47" xr10:uidLastSave="{DF86790C-DA96-B540-A467-C4219AFD27DC}"/>
  <bookViews>
    <workbookView xWindow="0" yWindow="500" windowWidth="24600" windowHeight="15500" activeTab="1" xr2:uid="{59B9C2FB-12E5-854B-AA31-C5C47B6D5F15}"/>
  </bookViews>
  <sheets>
    <sheet name="Base Table" sheetId="1" r:id="rId1"/>
    <sheet name="HBM vs. LPW" sheetId="5" r:id="rId2"/>
    <sheet name="Spider Chart" sheetId="2" r:id="rId3"/>
    <sheet name="Current Art" sheetId="3" r:id="rId4"/>
    <sheet name="MDC+TMC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4" i="1"/>
  <c r="I13" i="1"/>
  <c r="R13" i="1"/>
  <c r="Q13" i="1"/>
  <c r="P13" i="1"/>
  <c r="K14" i="1"/>
  <c r="K13" i="1"/>
  <c r="J14" i="1"/>
  <c r="J13" i="1"/>
  <c r="H13" i="1"/>
  <c r="X14" i="1"/>
  <c r="W14" i="1"/>
  <c r="T14" i="1"/>
  <c r="Q14" i="1"/>
  <c r="P14" i="1"/>
  <c r="O14" i="1"/>
  <c r="H14" i="1"/>
  <c r="F34" i="1"/>
  <c r="E34" i="1"/>
  <c r="D34" i="1"/>
  <c r="B34" i="1"/>
  <c r="F33" i="1"/>
  <c r="E33" i="1"/>
  <c r="D33" i="1"/>
  <c r="B33" i="1"/>
  <c r="F32" i="1"/>
  <c r="E32" i="1"/>
  <c r="D32" i="1"/>
  <c r="C32" i="1"/>
  <c r="B32" i="1"/>
  <c r="A32" i="1"/>
  <c r="F31" i="1"/>
  <c r="E31" i="1"/>
  <c r="D31" i="1"/>
  <c r="C31" i="1"/>
  <c r="B31" i="1"/>
  <c r="A31" i="1"/>
  <c r="F30" i="1"/>
  <c r="E30" i="1"/>
  <c r="D30" i="1"/>
  <c r="A30" i="1"/>
  <c r="G5" i="4"/>
  <c r="G2" i="4"/>
  <c r="G15" i="4" s="1"/>
  <c r="F2" i="4"/>
  <c r="F15" i="4" s="1"/>
  <c r="E2" i="4"/>
  <c r="E15" i="4" s="1"/>
  <c r="G4" i="4"/>
  <c r="G17" i="4" s="1"/>
  <c r="G3" i="4"/>
  <c r="F4" i="4"/>
  <c r="F17" i="4" s="1"/>
  <c r="F3" i="4"/>
  <c r="P12" i="1"/>
  <c r="C34" i="1"/>
  <c r="H12" i="1"/>
  <c r="J12" i="1"/>
  <c r="X13" i="1"/>
  <c r="W13" i="1"/>
  <c r="T13" i="1"/>
  <c r="O13" i="1"/>
  <c r="X12" i="1"/>
  <c r="W12" i="1"/>
  <c r="T12" i="1"/>
  <c r="Q12" i="1"/>
  <c r="K20" i="4"/>
  <c r="K18" i="4"/>
  <c r="K19" i="4"/>
  <c r="K17" i="4"/>
  <c r="K16" i="4"/>
  <c r="I12" i="4"/>
  <c r="J12" i="4" s="1"/>
  <c r="K12" i="4" s="1"/>
  <c r="L12" i="4" s="1"/>
  <c r="E5" i="4"/>
  <c r="E6" i="4"/>
  <c r="E19" i="4" s="1"/>
  <c r="E4" i="4"/>
  <c r="E17" i="4" s="1"/>
  <c r="D4" i="4"/>
  <c r="D17" i="4" s="1"/>
  <c r="E3" i="4"/>
  <c r="D3" i="4"/>
  <c r="D2" i="4"/>
  <c r="D15" i="4" s="1"/>
  <c r="O20" i="3"/>
  <c r="O18" i="3"/>
  <c r="O19" i="3"/>
  <c r="O17" i="3"/>
  <c r="O16" i="3"/>
  <c r="M12" i="3"/>
  <c r="N12" i="3" s="1"/>
  <c r="O12" i="3" s="1"/>
  <c r="P12" i="3" s="1"/>
  <c r="K5" i="3"/>
  <c r="H5" i="3"/>
  <c r="G5" i="3"/>
  <c r="F5" i="3"/>
  <c r="E5" i="3"/>
  <c r="K6" i="3"/>
  <c r="J6" i="3"/>
  <c r="I6" i="3"/>
  <c r="H6" i="3"/>
  <c r="G6" i="3"/>
  <c r="F6" i="3"/>
  <c r="F19" i="3" s="1"/>
  <c r="E6" i="3"/>
  <c r="E19" i="3" s="1"/>
  <c r="K4" i="3"/>
  <c r="J4" i="3"/>
  <c r="J17" i="3" s="1"/>
  <c r="I4" i="3"/>
  <c r="H4" i="3"/>
  <c r="G4" i="3"/>
  <c r="F4" i="3"/>
  <c r="E4" i="3"/>
  <c r="D4" i="3"/>
  <c r="K3" i="3"/>
  <c r="J3" i="3"/>
  <c r="I3" i="3"/>
  <c r="H3" i="3"/>
  <c r="G3" i="3"/>
  <c r="F3" i="3"/>
  <c r="E3" i="3"/>
  <c r="D3" i="3"/>
  <c r="K2" i="3"/>
  <c r="K15" i="3" s="1"/>
  <c r="J2" i="3"/>
  <c r="J15" i="3" s="1"/>
  <c r="I2" i="3"/>
  <c r="I15" i="3" s="1"/>
  <c r="H2" i="3"/>
  <c r="H15" i="3" s="1"/>
  <c r="G2" i="3"/>
  <c r="G15" i="3" s="1"/>
  <c r="F2" i="3"/>
  <c r="F15" i="3" s="1"/>
  <c r="E2" i="3"/>
  <c r="E15" i="3" s="1"/>
  <c r="D2" i="3"/>
  <c r="D15" i="3" s="1"/>
  <c r="O20" i="2"/>
  <c r="M12" i="2"/>
  <c r="N12" i="2" s="1"/>
  <c r="O12" i="2" s="1"/>
  <c r="P12" i="2" s="1"/>
  <c r="J18" i="1"/>
  <c r="P4" i="1"/>
  <c r="R4" i="1" s="1"/>
  <c r="F7" i="3" s="1"/>
  <c r="F20" i="3" s="1"/>
  <c r="O18" i="2"/>
  <c r="O19" i="2"/>
  <c r="O17" i="2"/>
  <c r="O16" i="2"/>
  <c r="K5" i="2"/>
  <c r="H5" i="2"/>
  <c r="G5" i="2"/>
  <c r="F5" i="2"/>
  <c r="E5" i="2"/>
  <c r="E6" i="2"/>
  <c r="E19" i="2" s="1"/>
  <c r="K6" i="2"/>
  <c r="K19" i="2" s="1"/>
  <c r="J6" i="2"/>
  <c r="I6" i="2"/>
  <c r="H6" i="2"/>
  <c r="G6" i="2"/>
  <c r="F6" i="2"/>
  <c r="D4" i="2"/>
  <c r="E4" i="2"/>
  <c r="F4" i="2"/>
  <c r="G4" i="2"/>
  <c r="H4" i="2"/>
  <c r="I4" i="2"/>
  <c r="K4" i="2"/>
  <c r="J4" i="2"/>
  <c r="K3" i="2"/>
  <c r="J3" i="2"/>
  <c r="I3" i="2"/>
  <c r="H3" i="2"/>
  <c r="G3" i="2"/>
  <c r="K2" i="2"/>
  <c r="K15" i="2" s="1"/>
  <c r="J2" i="2"/>
  <c r="J15" i="2" s="1"/>
  <c r="I2" i="2"/>
  <c r="I15" i="2" s="1"/>
  <c r="H2" i="2"/>
  <c r="H15" i="2" s="1"/>
  <c r="G2" i="2"/>
  <c r="G15" i="2" s="1"/>
  <c r="F2" i="2"/>
  <c r="F15" i="2" s="1"/>
  <c r="E2" i="2"/>
  <c r="E15" i="2" s="1"/>
  <c r="D2" i="2"/>
  <c r="D15" i="2" s="1"/>
  <c r="F3" i="2"/>
  <c r="E3" i="2"/>
  <c r="D3" i="2"/>
  <c r="S14" i="1" l="1"/>
  <c r="R14" i="1"/>
  <c r="Y14" i="1"/>
  <c r="U14" i="1"/>
  <c r="I16" i="2"/>
  <c r="F19" i="2"/>
  <c r="J16" i="2"/>
  <c r="K17" i="2"/>
  <c r="G19" i="2"/>
  <c r="D16" i="2"/>
  <c r="H19" i="2"/>
  <c r="H17" i="2"/>
  <c r="I19" i="2"/>
  <c r="H16" i="2"/>
  <c r="G17" i="2"/>
  <c r="J19" i="2"/>
  <c r="J16" i="3"/>
  <c r="K16" i="3"/>
  <c r="K17" i="3"/>
  <c r="E16" i="3"/>
  <c r="G18" i="3"/>
  <c r="D17" i="3"/>
  <c r="F16" i="3"/>
  <c r="F17" i="3"/>
  <c r="G19" i="3"/>
  <c r="G16" i="3"/>
  <c r="G17" i="3"/>
  <c r="H19" i="3"/>
  <c r="E17" i="3"/>
  <c r="I19" i="3"/>
  <c r="E18" i="3"/>
  <c r="F18" i="3"/>
  <c r="H18" i="3"/>
  <c r="K18" i="3"/>
  <c r="H17" i="3"/>
  <c r="H16" i="3"/>
  <c r="I16" i="3"/>
  <c r="I17" i="3"/>
  <c r="J19" i="3"/>
  <c r="E18" i="4"/>
  <c r="G18" i="4"/>
  <c r="U12" i="1"/>
  <c r="Y12" i="1"/>
  <c r="Y13" i="1"/>
  <c r="S13" i="1"/>
  <c r="G8" i="4" s="1"/>
  <c r="O12" i="1"/>
  <c r="G6" i="4"/>
  <c r="G19" i="4" s="1"/>
  <c r="R12" i="1"/>
  <c r="F6" i="4"/>
  <c r="F19" i="4" s="1"/>
  <c r="U13" i="1"/>
  <c r="C33" i="1"/>
  <c r="D16" i="4"/>
  <c r="E16" i="4"/>
  <c r="F16" i="4"/>
  <c r="G16" i="4"/>
  <c r="F7" i="2"/>
  <c r="F20" i="2" s="1"/>
  <c r="D16" i="3"/>
  <c r="F17" i="2"/>
  <c r="K19" i="3"/>
  <c r="K16" i="2"/>
  <c r="J17" i="2"/>
  <c r="E17" i="2"/>
  <c r="D17" i="2"/>
  <c r="I17" i="2"/>
  <c r="E16" i="2"/>
  <c r="F16" i="2"/>
  <c r="G16" i="2"/>
  <c r="K18" i="2"/>
  <c r="F18" i="2"/>
  <c r="G18" i="2"/>
  <c r="H18" i="2"/>
  <c r="E18" i="2"/>
  <c r="G7" i="4" l="1"/>
  <c r="F7" i="4"/>
  <c r="S12" i="1"/>
  <c r="Y9" i="1"/>
  <c r="W10" i="1"/>
  <c r="W9" i="1"/>
  <c r="W8" i="1"/>
  <c r="W7" i="1"/>
  <c r="W6" i="1"/>
  <c r="W5" i="1"/>
  <c r="W4" i="1"/>
  <c r="W3" i="1"/>
  <c r="W2" i="1"/>
  <c r="Y11" i="1"/>
  <c r="Y10" i="1"/>
  <c r="Y8" i="1"/>
  <c r="Y7" i="1"/>
  <c r="Y6" i="1"/>
  <c r="Y5" i="1"/>
  <c r="Y4" i="1"/>
  <c r="Y3" i="1"/>
  <c r="Y2" i="1"/>
  <c r="X2" i="1"/>
  <c r="X10" i="1"/>
  <c r="X11" i="1"/>
  <c r="X9" i="1"/>
  <c r="X8" i="1"/>
  <c r="X7" i="1"/>
  <c r="X6" i="1"/>
  <c r="X5" i="1"/>
  <c r="X4" i="1"/>
  <c r="X3" i="1"/>
  <c r="U10" i="1"/>
  <c r="T10" i="1"/>
  <c r="Q10" i="1"/>
  <c r="P10" i="1"/>
  <c r="O10" i="1" s="1"/>
  <c r="S10" i="1" s="1"/>
  <c r="G11" i="1"/>
  <c r="J11" i="1" s="1"/>
  <c r="P11" i="1"/>
  <c r="R11" i="1" s="1"/>
  <c r="U11" i="1"/>
  <c r="U9" i="1"/>
  <c r="T9" i="1"/>
  <c r="Q9" i="1"/>
  <c r="P9" i="1"/>
  <c r="R9" i="1" s="1"/>
  <c r="K9" i="1"/>
  <c r="K12" i="1" s="1"/>
  <c r="U8" i="1"/>
  <c r="U7" i="1"/>
  <c r="U6" i="1"/>
  <c r="U5" i="1"/>
  <c r="U4" i="1"/>
  <c r="U3" i="1"/>
  <c r="U2" i="1"/>
  <c r="P3" i="1"/>
  <c r="Q3" i="1"/>
  <c r="Q4" i="1"/>
  <c r="P5" i="1"/>
  <c r="R5" i="1" s="1"/>
  <c r="Q5" i="1"/>
  <c r="P6" i="1"/>
  <c r="R6" i="1" s="1"/>
  <c r="Q6" i="1"/>
  <c r="K7" i="1"/>
  <c r="P7" i="1"/>
  <c r="R7" i="1" s="1"/>
  <c r="Q7" i="1"/>
  <c r="I8" i="1"/>
  <c r="J8" i="1" s="1"/>
  <c r="K8" i="1"/>
  <c r="P8" i="1"/>
  <c r="R8" i="1" s="1"/>
  <c r="Q8" i="1"/>
  <c r="T8" i="1"/>
  <c r="T7" i="1"/>
  <c r="T6" i="1"/>
  <c r="T5" i="1"/>
  <c r="T4" i="1"/>
  <c r="T3" i="1"/>
  <c r="T2" i="1"/>
  <c r="P2" i="1"/>
  <c r="Q2" i="1"/>
  <c r="K2" i="1"/>
  <c r="I2" i="1"/>
  <c r="AB16" i="1"/>
  <c r="AH28" i="1"/>
  <c r="AI28" i="1" s="1"/>
  <c r="AH27" i="1"/>
  <c r="AI27" i="1" s="1"/>
  <c r="AH25" i="1"/>
  <c r="AI25" i="1" s="1"/>
  <c r="AH24" i="1"/>
  <c r="AI24" i="1" s="1"/>
  <c r="AH23" i="1"/>
  <c r="AI23" i="1" s="1"/>
  <c r="AH22" i="1"/>
  <c r="AI22" i="1" s="1"/>
  <c r="AH21" i="1"/>
  <c r="AI21" i="1" s="1"/>
  <c r="F5" i="4" l="1"/>
  <c r="J2" i="1"/>
  <c r="R3" i="1"/>
  <c r="E7" i="3" s="1"/>
  <c r="E20" i="3" s="1"/>
  <c r="F8" i="4"/>
  <c r="R2" i="1"/>
  <c r="D7" i="2" s="1"/>
  <c r="D20" i="2" s="1"/>
  <c r="D5" i="3"/>
  <c r="D18" i="3" s="1"/>
  <c r="D5" i="2"/>
  <c r="D18" i="2" s="1"/>
  <c r="D5" i="4"/>
  <c r="D18" i="4" s="1"/>
  <c r="J7" i="2"/>
  <c r="J20" i="2" s="1"/>
  <c r="F20" i="4"/>
  <c r="J7" i="3"/>
  <c r="J20" i="3" s="1"/>
  <c r="H7" i="3"/>
  <c r="H20" i="3" s="1"/>
  <c r="H7" i="2"/>
  <c r="H20" i="2" s="1"/>
  <c r="I5" i="3"/>
  <c r="I18" i="3" s="1"/>
  <c r="I5" i="2"/>
  <c r="I18" i="2" s="1"/>
  <c r="G7" i="3"/>
  <c r="G20" i="3" s="1"/>
  <c r="G7" i="2"/>
  <c r="G20" i="2" s="1"/>
  <c r="D6" i="3"/>
  <c r="D19" i="3" s="1"/>
  <c r="D6" i="4"/>
  <c r="D19" i="4" s="1"/>
  <c r="D6" i="2"/>
  <c r="D19" i="2" s="1"/>
  <c r="I7" i="3"/>
  <c r="I20" i="3" s="1"/>
  <c r="I7" i="2"/>
  <c r="I20" i="2" s="1"/>
  <c r="J5" i="2"/>
  <c r="J18" i="2" s="1"/>
  <c r="F18" i="4"/>
  <c r="J5" i="3"/>
  <c r="J18" i="3" s="1"/>
  <c r="G21" i="4"/>
  <c r="K8" i="2"/>
  <c r="K21" i="2" s="1"/>
  <c r="K8" i="3"/>
  <c r="K21" i="3" s="1"/>
  <c r="Q11" i="1"/>
  <c r="K11" i="1"/>
  <c r="W11" i="1"/>
  <c r="O3" i="1"/>
  <c r="O6" i="1"/>
  <c r="S6" i="1" s="1"/>
  <c r="O5" i="1"/>
  <c r="S5" i="1" s="1"/>
  <c r="T11" i="1"/>
  <c r="O11" i="1"/>
  <c r="S11" i="1" s="1"/>
  <c r="R10" i="1"/>
  <c r="O7" i="1"/>
  <c r="S7" i="1" s="1"/>
  <c r="O8" i="1"/>
  <c r="S8" i="1" s="1"/>
  <c r="O4" i="1"/>
  <c r="S4" i="1" s="1"/>
  <c r="O9" i="1"/>
  <c r="S9" i="1" s="1"/>
  <c r="O2" i="1"/>
  <c r="E7" i="2" l="1"/>
  <c r="E20" i="2" s="1"/>
  <c r="D7" i="4"/>
  <c r="D20" i="4" s="1"/>
  <c r="J17" i="1"/>
  <c r="D7" i="3"/>
  <c r="D20" i="3" s="1"/>
  <c r="S2" i="1"/>
  <c r="S3" i="1"/>
  <c r="E8" i="3" s="1"/>
  <c r="E21" i="3" s="1"/>
  <c r="E7" i="4"/>
  <c r="E20" i="4" s="1"/>
  <c r="F8" i="2"/>
  <c r="F21" i="2" s="1"/>
  <c r="F8" i="3"/>
  <c r="F21" i="3" s="1"/>
  <c r="G8" i="3"/>
  <c r="G21" i="3" s="1"/>
  <c r="G8" i="2"/>
  <c r="G21" i="2" s="1"/>
  <c r="F21" i="4"/>
  <c r="J8" i="2"/>
  <c r="J21" i="2" s="1"/>
  <c r="J8" i="3"/>
  <c r="J21" i="3" s="1"/>
  <c r="H8" i="3"/>
  <c r="H21" i="3" s="1"/>
  <c r="H8" i="2"/>
  <c r="H21" i="2" s="1"/>
  <c r="I8" i="3"/>
  <c r="I21" i="3" s="1"/>
  <c r="I8" i="2"/>
  <c r="I21" i="2" s="1"/>
  <c r="G20" i="4"/>
  <c r="K7" i="3"/>
  <c r="K20" i="3" s="1"/>
  <c r="K7" i="2"/>
  <c r="K20" i="2" s="1"/>
  <c r="E8" i="2" l="1"/>
  <c r="E21" i="2" s="1"/>
  <c r="E8" i="4"/>
  <c r="E21" i="4" s="1"/>
  <c r="D8" i="4"/>
  <c r="D21" i="4" s="1"/>
  <c r="D8" i="2"/>
  <c r="D21" i="2" s="1"/>
  <c r="D8" i="3"/>
  <c r="D21" i="3" s="1"/>
</calcChain>
</file>

<file path=xl/sharedStrings.xml><?xml version="1.0" encoding="utf-8"?>
<sst xmlns="http://schemas.openxmlformats.org/spreadsheetml/2006/main" count="234" uniqueCount="120">
  <si>
    <t>Tech</t>
  </si>
  <si>
    <r>
      <t>nm</t>
    </r>
    <r>
      <rPr>
        <vertAlign val="superscript"/>
        <sz val="11"/>
        <color rgb="FF212121"/>
        <rFont val="Calibri"/>
        <family val="2"/>
      </rPr>
      <t>2</t>
    </r>
    <r>
      <rPr>
        <sz val="11"/>
        <color rgb="FF212121"/>
        <rFont val="Calibri"/>
        <family val="2"/>
      </rPr>
      <t>/cell</t>
    </r>
  </si>
  <si>
    <r>
      <t>Gb/mm</t>
    </r>
    <r>
      <rPr>
        <vertAlign val="superscript"/>
        <sz val="11"/>
        <color rgb="FF212121"/>
        <rFont val="Calibri"/>
        <family val="2"/>
      </rPr>
      <t>2</t>
    </r>
  </si>
  <si>
    <r>
      <t>MB/mm</t>
    </r>
    <r>
      <rPr>
        <vertAlign val="superscript"/>
        <sz val="11"/>
        <color rgb="FF212121"/>
        <rFont val="Calibri"/>
        <family val="2"/>
      </rPr>
      <t>2</t>
    </r>
  </si>
  <si>
    <t>Gb/die</t>
  </si>
  <si>
    <r>
      <t>mm</t>
    </r>
    <r>
      <rPr>
        <vertAlign val="superscript"/>
        <sz val="11"/>
        <color rgb="FF212121"/>
        <rFont val="Calibri"/>
        <family val="2"/>
      </rPr>
      <t>2</t>
    </r>
    <r>
      <rPr>
        <sz val="11"/>
        <color rgb="FF212121"/>
        <rFont val="Calibri"/>
        <family val="2"/>
      </rPr>
      <t>/die</t>
    </r>
  </si>
  <si>
    <t>AE%</t>
  </si>
  <si>
    <t>DQ</t>
  </si>
  <si>
    <r>
      <t>MU D1</t>
    </r>
    <r>
      <rPr>
        <sz val="11"/>
        <color rgb="FF212121"/>
        <rFont val="Cambria Math"/>
        <family val="1"/>
      </rPr>
      <t>ß</t>
    </r>
  </si>
  <si>
    <r>
      <t>MU D1</t>
    </r>
    <r>
      <rPr>
        <sz val="11"/>
        <color rgb="FF212121"/>
        <rFont val="Cambria Math"/>
        <family val="1"/>
      </rPr>
      <t>𝝰</t>
    </r>
  </si>
  <si>
    <t>SKH D1a</t>
  </si>
  <si>
    <t>SEC D1a</t>
  </si>
  <si>
    <t>GT/s</t>
  </si>
  <si>
    <t>SF4 MDC</t>
  </si>
  <si>
    <t>[GB/s] per GB</t>
  </si>
  <si>
    <r>
      <t>[GB/s] per mm</t>
    </r>
    <r>
      <rPr>
        <vertAlign val="superscript"/>
        <sz val="11"/>
        <color rgb="FF212121"/>
        <rFont val="Calibri"/>
        <family val="2"/>
      </rPr>
      <t>2</t>
    </r>
  </si>
  <si>
    <t>[GB/s] per die</t>
  </si>
  <si>
    <t>DDR</t>
  </si>
  <si>
    <t>LPDDR</t>
  </si>
  <si>
    <t>HBM</t>
  </si>
  <si>
    <t>LPW</t>
  </si>
  <si>
    <t>pJ/b</t>
  </si>
  <si>
    <t>Vddq</t>
  </si>
  <si>
    <t>cap</t>
  </si>
  <si>
    <t>MDC</t>
  </si>
  <si>
    <t>Width</t>
  </si>
  <si>
    <t>GB/s</t>
  </si>
  <si>
    <t>W</t>
  </si>
  <si>
    <t>cost</t>
  </si>
  <si>
    <t>reliability</t>
  </si>
  <si>
    <t>periphery i/o devices, say rad hard and etc.  QoS….</t>
  </si>
  <si>
    <t>flexibility</t>
  </si>
  <si>
    <t>MU D1ß</t>
  </si>
  <si>
    <t>LP5</t>
  </si>
  <si>
    <t>LLW</t>
  </si>
  <si>
    <t>MSC</t>
  </si>
  <si>
    <t>HBM3E</t>
  </si>
  <si>
    <t>#  of die / module</t>
  </si>
  <si>
    <r>
      <t>Module Size mm</t>
    </r>
    <r>
      <rPr>
        <vertAlign val="superscript"/>
        <sz val="11"/>
        <color rgb="FF212121"/>
        <rFont val="Calibri"/>
        <family val="2"/>
      </rPr>
      <t>2</t>
    </r>
  </si>
  <si>
    <t>Type</t>
  </si>
  <si>
    <t>D1a</t>
  </si>
  <si>
    <t>mW/die</t>
  </si>
  <si>
    <t>#  of DQ / module</t>
  </si>
  <si>
    <t>GB  per x1K DQ</t>
  </si>
  <si>
    <r>
      <t>mm</t>
    </r>
    <r>
      <rPr>
        <vertAlign val="superscript"/>
        <sz val="11"/>
        <color rgb="FF212121"/>
        <rFont val="Calibri"/>
        <family val="2"/>
      </rPr>
      <t>2</t>
    </r>
    <r>
      <rPr>
        <sz val="11"/>
        <color rgb="FF212121"/>
        <rFont val="Calibri"/>
        <family val="2"/>
      </rPr>
      <t xml:space="preserve">  per x1K DQ</t>
    </r>
  </si>
  <si>
    <t>GB / Module</t>
  </si>
  <si>
    <t>TMC-LPW</t>
  </si>
  <si>
    <t>TMC-LP5</t>
  </si>
  <si>
    <t>Density</t>
  </si>
  <si>
    <r>
      <t>[GB/s]/mm</t>
    </r>
    <r>
      <rPr>
        <vertAlign val="superscript"/>
        <sz val="12"/>
        <color theme="1"/>
        <rFont val="Aptos Narrow (Body)"/>
      </rPr>
      <t>2</t>
    </r>
  </si>
  <si>
    <r>
      <t>MB/mm</t>
    </r>
    <r>
      <rPr>
        <vertAlign val="superscript"/>
        <sz val="12"/>
        <color theme="1"/>
        <rFont val="Aptos Narrow (Body)"/>
      </rPr>
      <t>2</t>
    </r>
  </si>
  <si>
    <r>
      <t>mW/mm</t>
    </r>
    <r>
      <rPr>
        <vertAlign val="superscript"/>
        <sz val="12"/>
        <color theme="1"/>
        <rFont val="Aptos Narrow (Body)"/>
      </rPr>
      <t>2</t>
    </r>
  </si>
  <si>
    <r>
      <t>mW/mm</t>
    </r>
    <r>
      <rPr>
        <vertAlign val="superscript"/>
        <sz val="11"/>
        <color rgb="FF212121"/>
        <rFont val="Calibri"/>
        <family val="2"/>
      </rPr>
      <t>2</t>
    </r>
  </si>
  <si>
    <t>%</t>
  </si>
  <si>
    <t>Cell size</t>
  </si>
  <si>
    <r>
      <t>P</t>
    </r>
    <r>
      <rPr>
        <vertAlign val="subscript"/>
        <sz val="11"/>
        <color rgb="FF212121"/>
        <rFont val="Calibri"/>
        <family val="2"/>
      </rPr>
      <t>act</t>
    </r>
    <r>
      <rPr>
        <sz val="11"/>
        <color rgb="FF212121"/>
        <rFont val="Calibri"/>
        <family val="2"/>
      </rPr>
      <t xml:space="preserve"> [nm]</t>
    </r>
  </si>
  <si>
    <r>
      <t>P</t>
    </r>
    <r>
      <rPr>
        <vertAlign val="subscript"/>
        <sz val="11"/>
        <color rgb="FF212121"/>
        <rFont val="Calibri"/>
        <family val="2"/>
      </rPr>
      <t>WL</t>
    </r>
    <r>
      <rPr>
        <sz val="11"/>
        <color rgb="FF212121"/>
        <rFont val="Calibri"/>
        <family val="2"/>
      </rPr>
      <t xml:space="preserve"> [nm]</t>
    </r>
  </si>
  <si>
    <r>
      <t>P</t>
    </r>
    <r>
      <rPr>
        <vertAlign val="subscript"/>
        <sz val="11"/>
        <color rgb="FF212121"/>
        <rFont val="Calibri"/>
        <family val="2"/>
      </rPr>
      <t>BL</t>
    </r>
    <r>
      <rPr>
        <sz val="11"/>
        <color rgb="FF212121"/>
        <rFont val="Calibri"/>
        <family val="2"/>
      </rPr>
      <t xml:space="preserve"> [nm]</t>
    </r>
  </si>
  <si>
    <t>Half Pitch</t>
  </si>
  <si>
    <t>nm</t>
  </si>
  <si>
    <t>Array Efficiency</t>
  </si>
  <si>
    <t>Supplier/Tech</t>
  </si>
  <si>
    <t>DDR5</t>
  </si>
  <si>
    <t xml:space="preserve">
</t>
  </si>
  <si>
    <t>BW Density</t>
  </si>
  <si>
    <t>Power Density</t>
  </si>
  <si>
    <t>1x: 19nm</t>
  </si>
  <si>
    <t>1z: 15nm</t>
  </si>
  <si>
    <t>1y: 16~17nm</t>
  </si>
  <si>
    <t>1a: 13~14nm</t>
  </si>
  <si>
    <t>1b: 11~12nm</t>
  </si>
  <si>
    <t>center</t>
  </si>
  <si>
    <t>outer</t>
  </si>
  <si>
    <t>step</t>
  </si>
  <si>
    <r>
      <t>1x:2600nm</t>
    </r>
    <r>
      <rPr>
        <vertAlign val="superscript"/>
        <sz val="12"/>
        <color theme="1"/>
        <rFont val="Aptos Narrow (Body)"/>
      </rPr>
      <t>2</t>
    </r>
  </si>
  <si>
    <r>
      <t>1y:2340nm</t>
    </r>
    <r>
      <rPr>
        <vertAlign val="superscript"/>
        <sz val="12"/>
        <color theme="1"/>
        <rFont val="Aptos Narrow (Body)"/>
      </rPr>
      <t>2</t>
    </r>
  </si>
  <si>
    <r>
      <t>1z:2040nm</t>
    </r>
    <r>
      <rPr>
        <vertAlign val="superscript"/>
        <sz val="12"/>
        <color theme="1"/>
        <rFont val="Aptos Narrow (Body)"/>
      </rPr>
      <t>2</t>
    </r>
  </si>
  <si>
    <r>
      <t>1a:1650nm</t>
    </r>
    <r>
      <rPr>
        <vertAlign val="superscript"/>
        <sz val="12"/>
        <color theme="1"/>
        <rFont val="Aptos Narrow (Body)"/>
      </rPr>
      <t>2</t>
    </r>
  </si>
  <si>
    <r>
      <t>1b:1300nm</t>
    </r>
    <r>
      <rPr>
        <vertAlign val="superscript"/>
        <sz val="12"/>
        <color theme="1"/>
        <rFont val="Aptos Narrow (Body)"/>
      </rPr>
      <t>2</t>
    </r>
  </si>
  <si>
    <r>
      <t>1c:1040nm</t>
    </r>
    <r>
      <rPr>
        <vertAlign val="superscript"/>
        <sz val="12"/>
        <color theme="1"/>
        <rFont val="Aptos Narrow (Body)"/>
      </rPr>
      <t>2</t>
    </r>
  </si>
  <si>
    <t>Unit</t>
  </si>
  <si>
    <r>
      <t>nm</t>
    </r>
    <r>
      <rPr>
        <vertAlign val="superscript"/>
        <sz val="12"/>
        <color theme="1"/>
        <rFont val="Aptos Narrow (Body)"/>
      </rPr>
      <t>2</t>
    </r>
  </si>
  <si>
    <t>Log</t>
  </si>
  <si>
    <t>Half Pitch
[nm]</t>
  </si>
  <si>
    <t>Array Efficiency
[%]</t>
  </si>
  <si>
    <t># of step</t>
  </si>
  <si>
    <t>1c: 10-11nm</t>
  </si>
  <si>
    <t>0.2fF/µm</t>
  </si>
  <si>
    <t xml:space="preserve">HBM density reduction </t>
  </si>
  <si>
    <t xml:space="preserve">LPW density reduction </t>
  </si>
  <si>
    <t>log</t>
  </si>
  <si>
    <r>
      <t>Cell size
[nm^2</t>
    </r>
    <r>
      <rPr>
        <sz val="12"/>
        <color theme="1"/>
        <rFont val="Aptos Narrow (Body)"/>
      </rPr>
      <t>]</t>
    </r>
  </si>
  <si>
    <r>
      <t>Density
[MB/mm^2</t>
    </r>
    <r>
      <rPr>
        <sz val="12"/>
        <color theme="1"/>
        <rFont val="Aptos Narrow (Body)"/>
      </rPr>
      <t>]</t>
    </r>
  </si>
  <si>
    <r>
      <t>BW Density
[(GB/s)/mm^2</t>
    </r>
    <r>
      <rPr>
        <sz val="12"/>
        <color theme="1"/>
        <rFont val="Aptos Narrow (Body)"/>
      </rPr>
      <t>]</t>
    </r>
  </si>
  <si>
    <r>
      <t>Power Density
[mW/mm^2</t>
    </r>
    <r>
      <rPr>
        <sz val="12"/>
        <color theme="1"/>
        <rFont val="Aptos Narrow (Body)"/>
      </rPr>
      <t>]</t>
    </r>
  </si>
  <si>
    <t>TMC-D1ß</t>
  </si>
  <si>
    <t>LP</t>
  </si>
  <si>
    <t>Latency [ns]</t>
  </si>
  <si>
    <t>capacity [Gb]</t>
  </si>
  <si>
    <t>die size [mm2]</t>
  </si>
  <si>
    <t>1y</t>
  </si>
  <si>
    <t>1x</t>
  </si>
  <si>
    <t>1z</t>
  </si>
  <si>
    <t>1a, 1α</t>
  </si>
  <si>
    <t>1b, 1β</t>
  </si>
  <si>
    <t>1c, 1γ</t>
  </si>
  <si>
    <t>19nm</t>
  </si>
  <si>
    <r>
      <t>2600nm</t>
    </r>
    <r>
      <rPr>
        <vertAlign val="superscript"/>
        <sz val="12"/>
        <color theme="1"/>
        <rFont val="Aptos Narrow (Body)"/>
      </rPr>
      <t>2</t>
    </r>
  </si>
  <si>
    <t>16~17nm</t>
  </si>
  <si>
    <r>
      <t>2340nm</t>
    </r>
    <r>
      <rPr>
        <vertAlign val="superscript"/>
        <sz val="12"/>
        <color theme="1"/>
        <rFont val="Aptos Narrow (Body)"/>
      </rPr>
      <t>2</t>
    </r>
  </si>
  <si>
    <t>15nm</t>
  </si>
  <si>
    <r>
      <t>2040nm</t>
    </r>
    <r>
      <rPr>
        <vertAlign val="superscript"/>
        <sz val="12"/>
        <color theme="1"/>
        <rFont val="Aptos Narrow (Body)"/>
      </rPr>
      <t>2</t>
    </r>
  </si>
  <si>
    <t>13~14nm</t>
  </si>
  <si>
    <r>
      <t>1650nm</t>
    </r>
    <r>
      <rPr>
        <vertAlign val="superscript"/>
        <sz val="12"/>
        <color theme="1"/>
        <rFont val="Aptos Narrow (Body)"/>
      </rPr>
      <t>2</t>
    </r>
  </si>
  <si>
    <t>11~12nm</t>
  </si>
  <si>
    <r>
      <t>1300nm</t>
    </r>
    <r>
      <rPr>
        <vertAlign val="superscript"/>
        <sz val="12"/>
        <color theme="1"/>
        <rFont val="Aptos Narrow (Body)"/>
      </rPr>
      <t>2</t>
    </r>
  </si>
  <si>
    <t>10-11nm</t>
  </si>
  <si>
    <r>
      <t>1040nm</t>
    </r>
    <r>
      <rPr>
        <vertAlign val="superscript"/>
        <sz val="12"/>
        <color theme="1"/>
        <rFont val="Aptos Narrow (Body)"/>
      </rPr>
      <t>2</t>
    </r>
  </si>
  <si>
    <t>half Pitch</t>
  </si>
  <si>
    <t>Cell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</si>
</sst>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"/>
    <numFmt numFmtId="166" formatCode="0.0000"/>
    <numFmt numFmtId="167" formatCode="0.0"/>
  </numFmts>
  <fonts count="9" x14ac:knownFonts="1">
    <font>
      <sz val="12"/>
      <color theme="1"/>
      <name val="Aptos Narrow"/>
      <family val="2"/>
      <scheme val="minor"/>
    </font>
    <font>
      <sz val="11"/>
      <color rgb="FF212121"/>
      <name val="Calibri"/>
      <family val="2"/>
    </font>
    <font>
      <vertAlign val="superscript"/>
      <sz val="11"/>
      <color rgb="FF212121"/>
      <name val="Calibri"/>
      <family val="2"/>
    </font>
    <font>
      <sz val="11"/>
      <color rgb="FF212121"/>
      <name val="Cambria Math"/>
      <family val="1"/>
    </font>
    <font>
      <sz val="12"/>
      <color theme="1"/>
      <name val="Aptos Narrow"/>
      <family val="2"/>
      <scheme val="minor"/>
    </font>
    <font>
      <vertAlign val="superscript"/>
      <sz val="12"/>
      <color theme="1"/>
      <name val="Aptos Narrow (Body)"/>
    </font>
    <font>
      <vertAlign val="subscript"/>
      <sz val="11"/>
      <color rgb="FF212121"/>
      <name val="Calibri"/>
      <family val="2"/>
    </font>
    <font>
      <sz val="12"/>
      <color theme="1"/>
      <name val="Aptos Narrow (Body)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/>
    <xf numFmtId="166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right"/>
    </xf>
    <xf numFmtId="9" fontId="0" fillId="0" borderId="0" xfId="1" applyFont="1"/>
    <xf numFmtId="167" fontId="1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96B24"/>
      <color rgb="FF0F9ED5"/>
      <color rgb="FFE971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28921323538095"/>
          <c:y val="0.11807839665304234"/>
          <c:w val="0.53512856249915897"/>
          <c:h val="0.7838062198718686"/>
        </c:manualLayout>
      </c:layout>
      <c:radarChart>
        <c:radarStyle val="marker"/>
        <c:varyColors val="0"/>
        <c:ser>
          <c:idx val="0"/>
          <c:order val="0"/>
          <c:tx>
            <c:strRef>
              <c:f>'Spider Chart'!$D$15</c:f>
              <c:strCache>
                <c:ptCount val="1"/>
                <c:pt idx="0">
                  <c:v>MU D1ß / HBM3E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'Spider Chart'!$C$16:$C$21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'Spider Chart'!$D$16:$D$21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0.42738390220799971</c:v>
                </c:pt>
                <c:pt idx="3">
                  <c:v>1.0719999999999998</c:v>
                </c:pt>
                <c:pt idx="4">
                  <c:v>3.8797057662822878</c:v>
                </c:pt>
                <c:pt idx="5">
                  <c:v>0.72160095787916279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E-E34A-B179-A0409AD573C2}"/>
            </c:ext>
          </c:extLst>
        </c:ser>
        <c:ser>
          <c:idx val="1"/>
          <c:order val="1"/>
          <c:tx>
            <c:strRef>
              <c:f>'Spider Chart'!$E$15</c:f>
              <c:strCache>
                <c:ptCount val="1"/>
                <c:pt idx="0">
                  <c:v>MU D1ß / LP5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'Spider Chart'!$C$16:$C$21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'Spider Chart'!$E$16:$E$21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3.2119999999999997</c:v>
                </c:pt>
                <c:pt idx="3">
                  <c:v>3.44</c:v>
                </c:pt>
                <c:pt idx="4">
                  <c:v>2.191467848141547</c:v>
                </c:pt>
                <c:pt idx="5">
                  <c:v>1.4764849036964669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E-E34A-B179-A0409AD573C2}"/>
            </c:ext>
          </c:extLst>
        </c:ser>
        <c:ser>
          <c:idx val="2"/>
          <c:order val="2"/>
          <c:tx>
            <c:strRef>
              <c:f>'Spider Chart'!$F$15</c:f>
              <c:strCache>
                <c:ptCount val="1"/>
                <c:pt idx="0">
                  <c:v>MU D1𝝰 / DDR5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'Spider Chart'!$C$16:$C$21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'Spider Chart'!$F$16:$F$21</c:f>
              <c:numCache>
                <c:formatCode>0.00</c:formatCode>
                <c:ptCount val="6"/>
                <c:pt idx="0">
                  <c:v>1.25</c:v>
                </c:pt>
                <c:pt idx="1">
                  <c:v>1.64</c:v>
                </c:pt>
                <c:pt idx="2">
                  <c:v>2.6520000000000001</c:v>
                </c:pt>
                <c:pt idx="3">
                  <c:v>2.0299999999999998</c:v>
                </c:pt>
                <c:pt idx="4">
                  <c:v>1.7249929525001302</c:v>
                </c:pt>
                <c:pt idx="5">
                  <c:v>0.55321079266512585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E-E34A-B179-A0409AD573C2}"/>
            </c:ext>
          </c:extLst>
        </c:ser>
        <c:ser>
          <c:idx val="3"/>
          <c:order val="3"/>
          <c:tx>
            <c:strRef>
              <c:f>'Spider Chart'!$G$15</c:f>
              <c:strCache>
                <c:ptCount val="1"/>
                <c:pt idx="0">
                  <c:v>SKH D1a / LP5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'Spider Chart'!$C$16:$C$21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'Spider Chart'!$G$16:$G$21</c:f>
              <c:numCache>
                <c:formatCode>0.00</c:formatCode>
                <c:ptCount val="6"/>
                <c:pt idx="0">
                  <c:v>1</c:v>
                </c:pt>
                <c:pt idx="1">
                  <c:v>1.55</c:v>
                </c:pt>
                <c:pt idx="2">
                  <c:v>2.7340000000000004</c:v>
                </c:pt>
                <c:pt idx="3">
                  <c:v>2.0499999999999998</c:v>
                </c:pt>
                <c:pt idx="4">
                  <c:v>1.7303968436436741</c:v>
                </c:pt>
                <c:pt idx="5">
                  <c:v>1.7540773086660315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AE-E34A-B179-A0409AD573C2}"/>
            </c:ext>
          </c:extLst>
        </c:ser>
        <c:ser>
          <c:idx val="4"/>
          <c:order val="4"/>
          <c:tx>
            <c:strRef>
              <c:f>'Spider Chart'!$H$15</c:f>
              <c:strCache>
                <c:ptCount val="1"/>
                <c:pt idx="0">
                  <c:v>SEC D1a / LP5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'Spider Chart'!$C$16:$C$21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'Spider Chart'!$H$16:$H$21</c:f>
              <c:numCache>
                <c:formatCode>0.00</c:formatCode>
                <c:ptCount val="6"/>
                <c:pt idx="0">
                  <c:v>2</c:v>
                </c:pt>
                <c:pt idx="1">
                  <c:v>2.25</c:v>
                </c:pt>
                <c:pt idx="2">
                  <c:v>3.0090000000000003</c:v>
                </c:pt>
                <c:pt idx="3">
                  <c:v>2.37</c:v>
                </c:pt>
                <c:pt idx="4">
                  <c:v>1.8401863145249766</c:v>
                </c:pt>
                <c:pt idx="5">
                  <c:v>1.6879774607793328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AE-E34A-B179-A0409AD573C2}"/>
            </c:ext>
          </c:extLst>
        </c:ser>
        <c:ser>
          <c:idx val="5"/>
          <c:order val="5"/>
          <c:tx>
            <c:strRef>
              <c:f>'Spider Chart'!$I$15</c:f>
              <c:strCache>
                <c:ptCount val="1"/>
                <c:pt idx="0">
                  <c:v>SEC D1a / LPW</c:v>
                </c:pt>
              </c:strCache>
            </c:strRef>
          </c:tx>
          <c:spPr>
            <a:ln w="571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'Spider Chart'!$C$16:$C$21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'Spider Chart'!$I$16:$I$21</c:f>
              <c:numCache>
                <c:formatCode>0.00</c:formatCode>
                <c:ptCount val="6"/>
                <c:pt idx="0">
                  <c:v>2</c:v>
                </c:pt>
                <c:pt idx="1">
                  <c:v>2.25</c:v>
                </c:pt>
                <c:pt idx="2">
                  <c:v>1.7551423634285719</c:v>
                </c:pt>
                <c:pt idx="3">
                  <c:v>1.6600000000000001</c:v>
                </c:pt>
                <c:pt idx="4">
                  <c:v>2.6076825772212398</c:v>
                </c:pt>
                <c:pt idx="5">
                  <c:v>2.0663314742825567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AE-E34A-B179-A0409AD573C2}"/>
            </c:ext>
          </c:extLst>
        </c:ser>
        <c:ser>
          <c:idx val="6"/>
          <c:order val="6"/>
          <c:tx>
            <c:strRef>
              <c:f>'Spider Chart'!$J$15</c:f>
              <c:strCache>
                <c:ptCount val="1"/>
                <c:pt idx="0">
                  <c:v>TMC-LPW / D1a</c:v>
                </c:pt>
              </c:strCache>
            </c:strRef>
          </c:tx>
          <c:spPr>
            <a:ln w="603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'Spider Chart'!$C$16:$C$21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'Spider Chart'!$J$16:$J$21</c:f>
              <c:numCache>
                <c:formatCode>0.00</c:formatCode>
                <c:ptCount val="6"/>
                <c:pt idx="0">
                  <c:v>2</c:v>
                </c:pt>
                <c:pt idx="1">
                  <c:v>2.25</c:v>
                </c:pt>
                <c:pt idx="2">
                  <c:v>1.7551423634285719</c:v>
                </c:pt>
                <c:pt idx="3">
                  <c:v>1.6600000000000001</c:v>
                </c:pt>
                <c:pt idx="4">
                  <c:v>3.855610090664825</c:v>
                </c:pt>
                <c:pt idx="5">
                  <c:v>2.4745714395944063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AE-E34A-B179-A0409AD573C2}"/>
            </c:ext>
          </c:extLst>
        </c:ser>
        <c:ser>
          <c:idx val="7"/>
          <c:order val="7"/>
          <c:tx>
            <c:strRef>
              <c:f>'Spider Chart'!$K$15</c:f>
              <c:strCache>
                <c:ptCount val="1"/>
                <c:pt idx="0">
                  <c:v>TMC-LP5 / D1a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'Spider Chart'!$C$16:$C$21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'Spider Chart'!$K$16:$K$21</c:f>
              <c:numCache>
                <c:formatCode>0.00</c:formatCode>
                <c:ptCount val="6"/>
                <c:pt idx="0">
                  <c:v>2</c:v>
                </c:pt>
                <c:pt idx="1">
                  <c:v>2.25</c:v>
                </c:pt>
                <c:pt idx="2">
                  <c:v>3.0090000000000003</c:v>
                </c:pt>
                <c:pt idx="3">
                  <c:v>2.37</c:v>
                </c:pt>
                <c:pt idx="4">
                  <c:v>1.971430847803229</c:v>
                </c:pt>
                <c:pt idx="5">
                  <c:v>3.6089603782119855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AE-E34A-B179-A0409AD57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00495"/>
        <c:axId val="621048511"/>
      </c:radarChart>
      <c:catAx>
        <c:axId val="62100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048511"/>
        <c:crosses val="autoZero"/>
        <c:auto val="1"/>
        <c:lblAlgn val="ctr"/>
        <c:lblOffset val="100"/>
        <c:noMultiLvlLbl val="0"/>
      </c:catAx>
      <c:valAx>
        <c:axId val="621048511"/>
        <c:scaling>
          <c:orientation val="minMax"/>
          <c:max val="4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6210004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8580746708380889"/>
          <c:y val="0.29295448440806798"/>
          <c:w val="0.20475880268298247"/>
          <c:h val="0.4008008547940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28921323538095"/>
          <c:y val="0.11807839665304234"/>
          <c:w val="0.53512856249915897"/>
          <c:h val="0.7838062198718686"/>
        </c:manualLayout>
      </c:layout>
      <c:radarChart>
        <c:radarStyle val="marker"/>
        <c:varyColors val="0"/>
        <c:ser>
          <c:idx val="0"/>
          <c:order val="0"/>
          <c:tx>
            <c:strRef>
              <c:f>'Current Art'!$D$15</c:f>
              <c:strCache>
                <c:ptCount val="1"/>
                <c:pt idx="0">
                  <c:v>MU D1ß / HBM3E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'Current 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'Current Art'!$D$16:$D$21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0.42738390220799971</c:v>
                </c:pt>
                <c:pt idx="3">
                  <c:v>1.0719999999999998</c:v>
                </c:pt>
                <c:pt idx="4">
                  <c:v>3.8797057662822878</c:v>
                </c:pt>
                <c:pt idx="5">
                  <c:v>0.72160095787916279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E-9945-9956-70F10D708896}"/>
            </c:ext>
          </c:extLst>
        </c:ser>
        <c:ser>
          <c:idx val="1"/>
          <c:order val="1"/>
          <c:tx>
            <c:strRef>
              <c:f>'Current Art'!$E$15</c:f>
              <c:strCache>
                <c:ptCount val="1"/>
                <c:pt idx="0">
                  <c:v>MU D1ß / LP5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'Current 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'Current Art'!$E$16:$E$21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3.2119999999999997</c:v>
                </c:pt>
                <c:pt idx="3">
                  <c:v>3.44</c:v>
                </c:pt>
                <c:pt idx="4">
                  <c:v>2.191467848141547</c:v>
                </c:pt>
                <c:pt idx="5">
                  <c:v>1.4764849036964669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4E-9945-9956-70F10D708896}"/>
            </c:ext>
          </c:extLst>
        </c:ser>
        <c:ser>
          <c:idx val="2"/>
          <c:order val="2"/>
          <c:tx>
            <c:strRef>
              <c:f>'Current Art'!$F$15</c:f>
              <c:strCache>
                <c:ptCount val="1"/>
                <c:pt idx="0">
                  <c:v>MU D1𝝰 / DDR5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'Current 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'Current Art'!$F$16:$F$21</c:f>
              <c:numCache>
                <c:formatCode>0.00</c:formatCode>
                <c:ptCount val="6"/>
                <c:pt idx="0">
                  <c:v>1.25</c:v>
                </c:pt>
                <c:pt idx="1">
                  <c:v>1.64</c:v>
                </c:pt>
                <c:pt idx="2">
                  <c:v>2.6520000000000001</c:v>
                </c:pt>
                <c:pt idx="3">
                  <c:v>2.0299999999999998</c:v>
                </c:pt>
                <c:pt idx="4">
                  <c:v>1.7249929525001302</c:v>
                </c:pt>
                <c:pt idx="5">
                  <c:v>0.55321079266512585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E-9945-9956-70F10D708896}"/>
            </c:ext>
          </c:extLst>
        </c:ser>
        <c:ser>
          <c:idx val="3"/>
          <c:order val="3"/>
          <c:tx>
            <c:strRef>
              <c:f>'Current Art'!$G$15</c:f>
              <c:strCache>
                <c:ptCount val="1"/>
                <c:pt idx="0">
                  <c:v>SKH D1a / LP5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'Current 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'Current Art'!$G$16:$G$21</c:f>
              <c:numCache>
                <c:formatCode>0.00</c:formatCode>
                <c:ptCount val="6"/>
                <c:pt idx="0">
                  <c:v>1</c:v>
                </c:pt>
                <c:pt idx="1">
                  <c:v>1.55</c:v>
                </c:pt>
                <c:pt idx="2">
                  <c:v>2.7340000000000004</c:v>
                </c:pt>
                <c:pt idx="3">
                  <c:v>2.0499999999999998</c:v>
                </c:pt>
                <c:pt idx="4">
                  <c:v>1.7303968436436741</c:v>
                </c:pt>
                <c:pt idx="5">
                  <c:v>1.7540773086660315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4E-9945-9956-70F10D708896}"/>
            </c:ext>
          </c:extLst>
        </c:ser>
        <c:ser>
          <c:idx val="4"/>
          <c:order val="4"/>
          <c:tx>
            <c:strRef>
              <c:f>'Current Art'!$H$15</c:f>
              <c:strCache>
                <c:ptCount val="1"/>
                <c:pt idx="0">
                  <c:v>SEC D1a / LP5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'Current 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'Current Art'!$H$16:$H$21</c:f>
              <c:numCache>
                <c:formatCode>0.00</c:formatCode>
                <c:ptCount val="6"/>
                <c:pt idx="0">
                  <c:v>2</c:v>
                </c:pt>
                <c:pt idx="1">
                  <c:v>2.25</c:v>
                </c:pt>
                <c:pt idx="2">
                  <c:v>3.0090000000000003</c:v>
                </c:pt>
                <c:pt idx="3">
                  <c:v>2.37</c:v>
                </c:pt>
                <c:pt idx="4">
                  <c:v>1.8401863145249766</c:v>
                </c:pt>
                <c:pt idx="5">
                  <c:v>1.6879774607793328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4E-9945-9956-70F10D708896}"/>
            </c:ext>
          </c:extLst>
        </c:ser>
        <c:ser>
          <c:idx val="5"/>
          <c:order val="5"/>
          <c:tx>
            <c:strRef>
              <c:f>'Current Art'!$I$15</c:f>
              <c:strCache>
                <c:ptCount val="1"/>
                <c:pt idx="0">
                  <c:v>SEC D1a / LPW</c:v>
                </c:pt>
              </c:strCache>
            </c:strRef>
          </c:tx>
          <c:spPr>
            <a:ln w="571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'Current 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'Current Art'!$I$16:$I$21</c:f>
              <c:numCache>
                <c:formatCode>0.00</c:formatCode>
                <c:ptCount val="6"/>
                <c:pt idx="0">
                  <c:v>2</c:v>
                </c:pt>
                <c:pt idx="1">
                  <c:v>2.25</c:v>
                </c:pt>
                <c:pt idx="2">
                  <c:v>1.7551423634285719</c:v>
                </c:pt>
                <c:pt idx="3">
                  <c:v>1.6600000000000001</c:v>
                </c:pt>
                <c:pt idx="4">
                  <c:v>2.6076825772212398</c:v>
                </c:pt>
                <c:pt idx="5">
                  <c:v>2.0663314742825567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4E-9945-9956-70F10D708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00495"/>
        <c:axId val="621048511"/>
      </c:radarChart>
      <c:catAx>
        <c:axId val="62100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048511"/>
        <c:crosses val="autoZero"/>
        <c:auto val="1"/>
        <c:lblAlgn val="ctr"/>
        <c:lblOffset val="100"/>
        <c:noMultiLvlLbl val="0"/>
      </c:catAx>
      <c:valAx>
        <c:axId val="621048511"/>
        <c:scaling>
          <c:orientation val="minMax"/>
          <c:max val="4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6210004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8151209320667752"/>
          <c:y val="0.7748142497426167"/>
          <c:w val="0.20475880268298247"/>
          <c:h val="0.224736651628611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28921323538095"/>
          <c:y val="0.11807839665304234"/>
          <c:w val="0.53512856249915897"/>
          <c:h val="0.7838062198718686"/>
        </c:manualLayout>
      </c:layout>
      <c:radarChart>
        <c:radarStyle val="marker"/>
        <c:varyColors val="0"/>
        <c:ser>
          <c:idx val="0"/>
          <c:order val="0"/>
          <c:tx>
            <c:strRef>
              <c:f>'MDC+TMC'!$D$15</c:f>
              <c:strCache>
                <c:ptCount val="1"/>
                <c:pt idx="0">
                  <c:v>MU D1ß / HBM3E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'MDC+TMC'!$D$16:$D$21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0.42738390220799971</c:v>
                </c:pt>
                <c:pt idx="3">
                  <c:v>1.0719999999999998</c:v>
                </c:pt>
                <c:pt idx="4">
                  <c:v>3.8797057662822878</c:v>
                </c:pt>
                <c:pt idx="5">
                  <c:v>0.72160095787916279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C-DC49-8CF4-68103EC8EF40}"/>
            </c:ext>
          </c:extLst>
        </c:ser>
        <c:ser>
          <c:idx val="1"/>
          <c:order val="1"/>
          <c:tx>
            <c:strRef>
              <c:f>'MDC+TMC'!$E$15</c:f>
              <c:strCache>
                <c:ptCount val="1"/>
                <c:pt idx="0">
                  <c:v>MU D1ß / LP5</c:v>
                </c:pt>
              </c:strCache>
            </c:strRef>
          </c:tx>
          <c:spPr>
            <a:ln w="539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'MDC+TMC'!$E$16:$E$21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3.2119999999999997</c:v>
                </c:pt>
                <c:pt idx="3">
                  <c:v>3.44</c:v>
                </c:pt>
                <c:pt idx="4">
                  <c:v>2.191467848141547</c:v>
                </c:pt>
                <c:pt idx="5">
                  <c:v>1.4764849036964669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4C-DC49-8CF4-68103EC8EF40}"/>
            </c:ext>
          </c:extLst>
        </c:ser>
        <c:ser>
          <c:idx val="2"/>
          <c:order val="2"/>
          <c:tx>
            <c:strRef>
              <c:f>'MDC+TMC'!$F$15</c:f>
              <c:strCache>
                <c:ptCount val="1"/>
                <c:pt idx="0">
                  <c:v>TMC-D1ß / LPW</c:v>
                </c:pt>
              </c:strCache>
            </c:strRef>
          </c:tx>
          <c:spPr>
            <a:ln w="76200" cap="rnd">
              <a:solidFill>
                <a:srgbClr val="196B24">
                  <a:alpha val="50196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'MDC+TMC'!$F$16:$F$21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1.7551423634285719</c:v>
                </c:pt>
                <c:pt idx="3">
                  <c:v>2.5561556064073221</c:v>
                </c:pt>
                <c:pt idx="4">
                  <c:v>4.2082957265506495</c:v>
                </c:pt>
                <c:pt idx="5">
                  <c:v>2.2622335287114899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4C-DC49-8CF4-68103EC8EF40}"/>
            </c:ext>
          </c:extLst>
        </c:ser>
        <c:ser>
          <c:idx val="3"/>
          <c:order val="3"/>
          <c:tx>
            <c:strRef>
              <c:f>'MDC+TMC'!$G$15</c:f>
              <c:strCache>
                <c:ptCount val="1"/>
                <c:pt idx="0">
                  <c:v>TMC-D1ß / LP5</c:v>
                </c:pt>
              </c:strCache>
            </c:strRef>
          </c:tx>
          <c:spPr>
            <a:ln w="76200" cap="rnd">
              <a:solidFill>
                <a:srgbClr val="0F9ED5">
                  <a:alpha val="50196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'MDC+TMC'!$G$16:$G$21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3.2119999999999997</c:v>
                </c:pt>
                <c:pt idx="3">
                  <c:v>3.44</c:v>
                </c:pt>
                <c:pt idx="4">
                  <c:v>2.3226492621310166</c:v>
                </c:pt>
                <c:pt idx="5">
                  <c:v>3.3975058227275774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4C-DC49-8CF4-68103EC8E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00495"/>
        <c:axId val="621048511"/>
      </c:radarChart>
      <c:catAx>
        <c:axId val="62100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048511"/>
        <c:crosses val="autoZero"/>
        <c:auto val="1"/>
        <c:lblAlgn val="ctr"/>
        <c:lblOffset val="100"/>
        <c:noMultiLvlLbl val="0"/>
      </c:catAx>
      <c:valAx>
        <c:axId val="621048511"/>
        <c:scaling>
          <c:orientation val="minMax"/>
          <c:max val="4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6210004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4398343967939844"/>
          <c:y val="0.82252972261062907"/>
          <c:w val="0.22632276446162769"/>
          <c:h val="0.176132484626484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28921323538095"/>
          <c:y val="0.11807839665304234"/>
          <c:w val="0.53512856249915897"/>
          <c:h val="0.7838062198718686"/>
        </c:manualLayout>
      </c:layout>
      <c:radarChart>
        <c:radarStyle val="marker"/>
        <c:varyColors val="0"/>
        <c:ser>
          <c:idx val="0"/>
          <c:order val="0"/>
          <c:tx>
            <c:strRef>
              <c:f>'MDC+TMC'!$D$15</c:f>
              <c:strCache>
                <c:ptCount val="1"/>
                <c:pt idx="0">
                  <c:v>MU D1ß / HBM3E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'MDC+TMC'!$D$16:$D$21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0.42738390220799971</c:v>
                </c:pt>
                <c:pt idx="3">
                  <c:v>1.0719999999999998</c:v>
                </c:pt>
                <c:pt idx="4">
                  <c:v>3.8797057662822878</c:v>
                </c:pt>
                <c:pt idx="5">
                  <c:v>0.72160095787916279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2-7D41-BF89-482F08042990}"/>
            </c:ext>
          </c:extLst>
        </c:ser>
        <c:ser>
          <c:idx val="2"/>
          <c:order val="1"/>
          <c:tx>
            <c:strRef>
              <c:f>'MDC+TMC'!$F$15</c:f>
              <c:strCache>
                <c:ptCount val="1"/>
                <c:pt idx="0">
                  <c:v>TMC-D1ß / LPW</c:v>
                </c:pt>
              </c:strCache>
            </c:strRef>
          </c:tx>
          <c:spPr>
            <a:ln w="76200" cap="rnd">
              <a:solidFill>
                <a:srgbClr val="196B24">
                  <a:alpha val="50196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'MDC+TMC'!$F$16:$F$21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1.7551423634285719</c:v>
                </c:pt>
                <c:pt idx="3">
                  <c:v>2.5561556064073221</c:v>
                </c:pt>
                <c:pt idx="4">
                  <c:v>4.2082957265506495</c:v>
                </c:pt>
                <c:pt idx="5">
                  <c:v>2.2622335287114899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A2-7D41-BF89-482F08042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00495"/>
        <c:axId val="621048511"/>
      </c:radarChart>
      <c:catAx>
        <c:axId val="62100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048511"/>
        <c:crosses val="autoZero"/>
        <c:auto val="1"/>
        <c:lblAlgn val="ctr"/>
        <c:lblOffset val="100"/>
        <c:noMultiLvlLbl val="0"/>
      </c:catAx>
      <c:valAx>
        <c:axId val="621048511"/>
        <c:scaling>
          <c:orientation val="minMax"/>
          <c:max val="4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6210004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28921323538095"/>
          <c:y val="0.11807839665304234"/>
          <c:w val="0.53512856249915897"/>
          <c:h val="0.7838062198718686"/>
        </c:manualLayout>
      </c:layout>
      <c:radarChart>
        <c:radarStyle val="marker"/>
        <c:varyColors val="0"/>
        <c:ser>
          <c:idx val="1"/>
          <c:order val="0"/>
          <c:tx>
            <c:strRef>
              <c:f>'MDC+TMC'!$E$15</c:f>
              <c:strCache>
                <c:ptCount val="1"/>
                <c:pt idx="0">
                  <c:v>MU D1ß / LP5</c:v>
                </c:pt>
              </c:strCache>
            </c:strRef>
          </c:tx>
          <c:spPr>
            <a:ln w="539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'MDC+TMC'!$E$16:$E$21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3.2119999999999997</c:v>
                </c:pt>
                <c:pt idx="3">
                  <c:v>3.44</c:v>
                </c:pt>
                <c:pt idx="4">
                  <c:v>2.191467848141547</c:v>
                </c:pt>
                <c:pt idx="5">
                  <c:v>1.4764849036964669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B8-CB4B-A7F7-6BF21B639515}"/>
            </c:ext>
          </c:extLst>
        </c:ser>
        <c:ser>
          <c:idx val="3"/>
          <c:order val="1"/>
          <c:tx>
            <c:strRef>
              <c:f>'MDC+TMC'!$G$15</c:f>
              <c:strCache>
                <c:ptCount val="1"/>
                <c:pt idx="0">
                  <c:v>TMC-D1ß / LP5</c:v>
                </c:pt>
              </c:strCache>
            </c:strRef>
          </c:tx>
          <c:spPr>
            <a:ln w="76200" cap="rnd">
              <a:solidFill>
                <a:srgbClr val="0F9ED5">
                  <a:alpha val="50196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'MDC+TMC'!$G$16:$G$21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3.2119999999999997</c:v>
                </c:pt>
                <c:pt idx="3">
                  <c:v>3.44</c:v>
                </c:pt>
                <c:pt idx="4">
                  <c:v>2.3226492621310166</c:v>
                </c:pt>
                <c:pt idx="5">
                  <c:v>3.3975058227275774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B8-CB4B-A7F7-6BF21B639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00495"/>
        <c:axId val="621048511"/>
      </c:radarChart>
      <c:catAx>
        <c:axId val="62100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048511"/>
        <c:crosses val="autoZero"/>
        <c:auto val="1"/>
        <c:lblAlgn val="ctr"/>
        <c:lblOffset val="100"/>
        <c:noMultiLvlLbl val="0"/>
      </c:catAx>
      <c:valAx>
        <c:axId val="621048511"/>
        <c:scaling>
          <c:orientation val="minMax"/>
          <c:max val="4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6210004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28921323538095"/>
          <c:y val="0.11807839665304234"/>
          <c:w val="0.53512856249915897"/>
          <c:h val="0.7838062198718686"/>
        </c:manualLayout>
      </c:layout>
      <c:radarChart>
        <c:radarStyle val="marker"/>
        <c:varyColors val="0"/>
        <c:ser>
          <c:idx val="0"/>
          <c:order val="0"/>
          <c:tx>
            <c:strRef>
              <c:f>'MDC+TMC'!$D$15</c:f>
              <c:strCache>
                <c:ptCount val="1"/>
                <c:pt idx="0">
                  <c:v>MU D1ß / HBM3E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'MDC+TMC'!$D$16:$D$21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0.42738390220799971</c:v>
                </c:pt>
                <c:pt idx="3">
                  <c:v>1.0719999999999998</c:v>
                </c:pt>
                <c:pt idx="4">
                  <c:v>3.8797057662822878</c:v>
                </c:pt>
                <c:pt idx="5">
                  <c:v>0.72160095787916279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9-2848-B610-82EC0E8517CF}"/>
            </c:ext>
          </c:extLst>
        </c:ser>
        <c:ser>
          <c:idx val="1"/>
          <c:order val="1"/>
          <c:tx>
            <c:strRef>
              <c:f>'MDC+TMC'!$E$15</c:f>
              <c:strCache>
                <c:ptCount val="1"/>
                <c:pt idx="0">
                  <c:v>MU D1ß / LP5</c:v>
                </c:pt>
              </c:strCache>
            </c:strRef>
          </c:tx>
          <c:spPr>
            <a:ln w="539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'MDC+TMC'!$E$16:$E$21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3.2119999999999997</c:v>
                </c:pt>
                <c:pt idx="3">
                  <c:v>3.44</c:v>
                </c:pt>
                <c:pt idx="4">
                  <c:v>2.191467848141547</c:v>
                </c:pt>
                <c:pt idx="5">
                  <c:v>1.4764849036964669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39-2848-B610-82EC0E851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00495"/>
        <c:axId val="621048511"/>
      </c:radarChart>
      <c:catAx>
        <c:axId val="62100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048511"/>
        <c:crosses val="autoZero"/>
        <c:auto val="1"/>
        <c:lblAlgn val="ctr"/>
        <c:lblOffset val="100"/>
        <c:noMultiLvlLbl val="0"/>
      </c:catAx>
      <c:valAx>
        <c:axId val="621048511"/>
        <c:scaling>
          <c:orientation val="minMax"/>
          <c:max val="4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6210004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815424</xdr:colOff>
      <xdr:row>22</xdr:row>
      <xdr:rowOff>109047</xdr:rowOff>
    </xdr:from>
    <xdr:to>
      <xdr:col>12</xdr:col>
      <xdr:colOff>566616</xdr:colOff>
      <xdr:row>49</xdr:row>
      <xdr:rowOff>202710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750E89-0CAB-D1DD-057A-97E0F186D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0.41586</cdr:x>
      <cdr:y>0.31872</cdr:y>
    </cdr:from>
    <cdr:to>
      <cdr:x>0.44442</cdr:x>
      <cdr:y>0.37249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00253" y="1744202"/>
          <a:ext cx="233473" cy="294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13</a:t>
          </a:r>
        </a:p>
      </cdr:txBody>
    </cdr:sp>
  </cdr:relSizeAnchor>
  <cdr:relSizeAnchor xmlns:cdr="http://schemas.openxmlformats.org/drawingml/2006/chartDrawing">
    <cdr:from>
      <cdr:x>0.41704</cdr:x>
      <cdr:y>0.0992</cdr:y>
    </cdr:from>
    <cdr:to>
      <cdr:x>0.45848</cdr:x>
      <cdr:y>0.15297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40723" y="558800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11</a:t>
          </a:r>
        </a:p>
      </cdr:txBody>
    </cdr:sp>
  </cdr:relSizeAnchor>
  <cdr:relSizeAnchor xmlns:cdr="http://schemas.openxmlformats.org/drawingml/2006/chartDrawing">
    <cdr:from>
      <cdr:x>0.41585</cdr:x>
      <cdr:y>0.18072</cdr:y>
    </cdr:from>
    <cdr:to>
      <cdr:x>0.45729</cdr:x>
      <cdr:y>0.23448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30954" y="1017954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</a:t>
          </a:r>
        </a:p>
      </cdr:txBody>
    </cdr:sp>
  </cdr:relSizeAnchor>
  <cdr:relSizeAnchor xmlns:cdr="http://schemas.openxmlformats.org/drawingml/2006/chartDrawing">
    <cdr:from>
      <cdr:x>0.41748</cdr:x>
      <cdr:y>0.41314</cdr:y>
    </cdr:from>
    <cdr:to>
      <cdr:x>0.4592</cdr:x>
      <cdr:y>0.46731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21309" y="2309655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</a:t>
          </a:r>
        </a:p>
      </cdr:txBody>
    </cdr:sp>
  </cdr:relSizeAnchor>
  <cdr:relSizeAnchor xmlns:cdr="http://schemas.openxmlformats.org/drawingml/2006/chartDrawing">
    <cdr:from>
      <cdr:x>0.63707</cdr:x>
      <cdr:y>0.29384</cdr:y>
    </cdr:from>
    <cdr:to>
      <cdr:x>0.71951</cdr:x>
      <cdr:y>0.34768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5241413" y="1652639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1200</a:t>
          </a:r>
        </a:p>
      </cdr:txBody>
    </cdr:sp>
  </cdr:relSizeAnchor>
  <cdr:relSizeAnchor xmlns:cdr="http://schemas.openxmlformats.org/drawingml/2006/chartDrawing">
    <cdr:from>
      <cdr:x>0.57233</cdr:x>
      <cdr:y>0.34191</cdr:y>
    </cdr:from>
    <cdr:to>
      <cdr:x>0.65477</cdr:x>
      <cdr:y>0.39576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708832" y="1923026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1400</a:t>
          </a:r>
        </a:p>
      </cdr:txBody>
    </cdr:sp>
  </cdr:relSizeAnchor>
  <cdr:relSizeAnchor xmlns:cdr="http://schemas.openxmlformats.org/drawingml/2006/chartDrawing">
    <cdr:from>
      <cdr:x>0.46279</cdr:x>
      <cdr:y>0.4417</cdr:y>
    </cdr:from>
    <cdr:to>
      <cdr:x>0.54523</cdr:x>
      <cdr:y>0.49555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3807542" y="2484284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1800</a:t>
          </a:r>
        </a:p>
      </cdr:txBody>
    </cdr:sp>
  </cdr:relSizeAnchor>
  <cdr:relSizeAnchor xmlns:cdr="http://schemas.openxmlformats.org/drawingml/2006/chartDrawing">
    <cdr:from>
      <cdr:x>0.41922</cdr:x>
      <cdr:y>0.88051</cdr:y>
    </cdr:from>
    <cdr:to>
      <cdr:x>0.44689</cdr:x>
      <cdr:y>0.93435</cdr:y>
    </cdr:to>
    <cdr:sp macro="" textlink="">
      <cdr:nvSpPr>
        <cdr:cNvPr id="9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3447152" y="4941077"/>
          <a:ext cx="227523" cy="302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0.41847</cdr:x>
      <cdr:y>0.78301</cdr:y>
    </cdr:from>
    <cdr:to>
      <cdr:x>0.44613</cdr:x>
      <cdr:y>0.83686</cdr:y>
    </cdr:to>
    <cdr:sp macro="" textlink="">
      <cdr:nvSpPr>
        <cdr:cNvPr id="10" name="TextBox 2">
          <a:extLst xmlns:a="http://schemas.openxmlformats.org/drawingml/2006/main">
            <a:ext uri="{FF2B5EF4-FFF2-40B4-BE49-F238E27FC236}">
              <a16:creationId xmlns:a16="http://schemas.microsoft.com/office/drawing/2014/main" id="{2F95FE64-7522-E8EA-32E9-BA897E9C9144}"/>
            </a:ext>
          </a:extLst>
        </cdr:cNvPr>
        <cdr:cNvSpPr txBox="1"/>
      </cdr:nvSpPr>
      <cdr:spPr>
        <a:xfrm xmlns:a="http://schemas.openxmlformats.org/drawingml/2006/main">
          <a:off x="3440925" y="4393916"/>
          <a:ext cx="227441" cy="302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0.41705</cdr:x>
      <cdr:y>0.59408</cdr:y>
    </cdr:from>
    <cdr:to>
      <cdr:x>0.44472</cdr:x>
      <cdr:y>0.64793</cdr:y>
    </cdr:to>
    <cdr:sp macro="" textlink="">
      <cdr:nvSpPr>
        <cdr:cNvPr id="11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29318" y="3333711"/>
          <a:ext cx="227523" cy="302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0.53131</cdr:x>
      <cdr:y>0.59023</cdr:y>
    </cdr:from>
    <cdr:to>
      <cdr:x>0.55897</cdr:x>
      <cdr:y>0.64408</cdr:y>
    </cdr:to>
    <cdr:sp macro="" textlink="">
      <cdr:nvSpPr>
        <cdr:cNvPr id="12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4368841" y="3312156"/>
          <a:ext cx="227441" cy="302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0.64876</cdr:x>
      <cdr:y>0.68812</cdr:y>
    </cdr:from>
    <cdr:to>
      <cdr:x>0.67643</cdr:x>
      <cdr:y>0.74197</cdr:y>
    </cdr:to>
    <cdr:sp macro="" textlink="">
      <cdr:nvSpPr>
        <cdr:cNvPr id="13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5334554" y="3861459"/>
          <a:ext cx="227523" cy="302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70</a:t>
          </a:r>
        </a:p>
      </cdr:txBody>
    </cdr:sp>
  </cdr:relSizeAnchor>
  <cdr:relSizeAnchor xmlns:cdr="http://schemas.openxmlformats.org/drawingml/2006/chartDrawing">
    <cdr:from>
      <cdr:x>0.47463</cdr:x>
      <cdr:y>0.54188</cdr:y>
    </cdr:from>
    <cdr:to>
      <cdr:x>0.50229</cdr:x>
      <cdr:y>0.59573</cdr:y>
    </cdr:to>
    <cdr:sp macro="" textlink="">
      <cdr:nvSpPr>
        <cdr:cNvPr id="14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902754" y="3040802"/>
          <a:ext cx="227440" cy="302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0.58881</cdr:x>
      <cdr:y>0.63838</cdr:y>
    </cdr:from>
    <cdr:to>
      <cdr:x>0.61647</cdr:x>
      <cdr:y>0.69222</cdr:y>
    </cdr:to>
    <cdr:sp macro="" textlink="">
      <cdr:nvSpPr>
        <cdr:cNvPr id="15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4841589" y="3582355"/>
          <a:ext cx="227441" cy="302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0.18003</cdr:x>
      <cdr:y>0.68604</cdr:y>
    </cdr:from>
    <cdr:to>
      <cdr:x>0.21885</cdr:x>
      <cdr:y>0.73989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477925" y="3828141"/>
          <a:ext cx="318703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1.6</a:t>
          </a:r>
        </a:p>
      </cdr:txBody>
    </cdr:sp>
  </cdr:relSizeAnchor>
  <cdr:relSizeAnchor xmlns:cdr="http://schemas.openxmlformats.org/drawingml/2006/chartDrawing">
    <cdr:from>
      <cdr:x>0.35721</cdr:x>
      <cdr:y>0.54073</cdr:y>
    </cdr:from>
    <cdr:to>
      <cdr:x>0.39881</cdr:x>
      <cdr:y>0.59457</cdr:y>
    </cdr:to>
    <cdr:sp macro="" textlink="">
      <cdr:nvSpPr>
        <cdr:cNvPr id="17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932468" y="301730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0.2</a:t>
          </a:r>
        </a:p>
      </cdr:txBody>
    </cdr:sp>
  </cdr:relSizeAnchor>
  <cdr:relSizeAnchor xmlns:cdr="http://schemas.openxmlformats.org/drawingml/2006/chartDrawing">
    <cdr:from>
      <cdr:x>0.24582</cdr:x>
      <cdr:y>0.63282</cdr:y>
    </cdr:from>
    <cdr:to>
      <cdr:x>0.28228</cdr:x>
      <cdr:y>0.68667</cdr:y>
    </cdr:to>
    <cdr:sp macro="" textlink="">
      <cdr:nvSpPr>
        <cdr:cNvPr id="18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018070" y="3531184"/>
          <a:ext cx="299251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0.8</a:t>
          </a:r>
        </a:p>
      </cdr:txBody>
    </cdr:sp>
  </cdr:relSizeAnchor>
  <cdr:relSizeAnchor xmlns:cdr="http://schemas.openxmlformats.org/drawingml/2006/chartDrawing">
    <cdr:from>
      <cdr:x>0.19091</cdr:x>
      <cdr:y>0.29311</cdr:y>
    </cdr:from>
    <cdr:to>
      <cdr:x>0.21858</cdr:x>
      <cdr:y>0.34696</cdr:y>
    </cdr:to>
    <cdr:sp macro="" textlink="">
      <cdr:nvSpPr>
        <cdr:cNvPr id="19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570704" y="1648542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</a:t>
          </a:r>
        </a:p>
      </cdr:txBody>
    </cdr:sp>
  </cdr:relSizeAnchor>
  <cdr:relSizeAnchor xmlns:cdr="http://schemas.openxmlformats.org/drawingml/2006/chartDrawing">
    <cdr:from>
      <cdr:x>0.30096</cdr:x>
      <cdr:y>0.3929</cdr:y>
    </cdr:from>
    <cdr:to>
      <cdr:x>0.32862</cdr:x>
      <cdr:y>0.44675</cdr:y>
    </cdr:to>
    <cdr:sp macro="" textlink="">
      <cdr:nvSpPr>
        <cdr:cNvPr id="20" name="TextBox 2">
          <a:extLst xmlns:a="http://schemas.openxmlformats.org/drawingml/2006/main">
            <a:ext uri="{FF2B5EF4-FFF2-40B4-BE49-F238E27FC236}">
              <a16:creationId xmlns:a16="http://schemas.microsoft.com/office/drawing/2014/main" id="{883726AF-3E43-0BAB-5E6D-4FBD9ADD13B1}"/>
            </a:ext>
          </a:extLst>
        </cdr:cNvPr>
        <cdr:cNvSpPr txBox="1"/>
      </cdr:nvSpPr>
      <cdr:spPr>
        <a:xfrm xmlns:a="http://schemas.openxmlformats.org/drawingml/2006/main">
          <a:off x="2476091" y="2209801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</a:t>
          </a:r>
        </a:p>
      </cdr:txBody>
    </cdr:sp>
  </cdr:relSizeAnchor>
  <cdr:relSizeAnchor xmlns:cdr="http://schemas.openxmlformats.org/drawingml/2006/chartDrawing">
    <cdr:from>
      <cdr:x>0.35872</cdr:x>
      <cdr:y>0.43733</cdr:y>
    </cdr:from>
    <cdr:to>
      <cdr:x>0.38638</cdr:x>
      <cdr:y>0.49118</cdr:y>
    </cdr:to>
    <cdr:sp macro="" textlink="">
      <cdr:nvSpPr>
        <cdr:cNvPr id="21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951317" y="2459703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0.25166</cdr:x>
      <cdr:y>0.339</cdr:y>
    </cdr:from>
    <cdr:to>
      <cdr:x>0.27933</cdr:x>
      <cdr:y>0.39285</cdr:y>
    </cdr:to>
    <cdr:sp macro="" textlink="">
      <cdr:nvSpPr>
        <cdr:cNvPr id="22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070510" y="1906639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</a:t>
          </a:r>
        </a:p>
      </cdr:txBody>
    </cdr:sp>
  </cdr:relSizeAnchor>
  <cdr:relSizeAnchor xmlns:cdr="http://schemas.openxmlformats.org/drawingml/2006/chartDrawing">
    <cdr:from>
      <cdr:x>0.41751</cdr:x>
      <cdr:y>0.68952</cdr:y>
    </cdr:from>
    <cdr:to>
      <cdr:x>0.44517</cdr:x>
      <cdr:y>0.74336</cdr:y>
    </cdr:to>
    <cdr:sp macro="" textlink="">
      <cdr:nvSpPr>
        <cdr:cNvPr id="23" name="TextBox 2">
          <a:extLst xmlns:a="http://schemas.openxmlformats.org/drawingml/2006/main">
            <a:ext uri="{FF2B5EF4-FFF2-40B4-BE49-F238E27FC236}">
              <a16:creationId xmlns:a16="http://schemas.microsoft.com/office/drawing/2014/main" id="{BF01A278-9F37-14A5-0C27-703CBA426A20}"/>
            </a:ext>
          </a:extLst>
        </cdr:cNvPr>
        <cdr:cNvSpPr txBox="1"/>
      </cdr:nvSpPr>
      <cdr:spPr>
        <a:xfrm xmlns:a="http://schemas.openxmlformats.org/drawingml/2006/main">
          <a:off x="3433085" y="3869304"/>
          <a:ext cx="227440" cy="302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0.29935</cdr:x>
      <cdr:y>0.58834</cdr:y>
    </cdr:from>
    <cdr:to>
      <cdr:x>0.34095</cdr:x>
      <cdr:y>0.64218</cdr:y>
    </cdr:to>
    <cdr:sp macro="" textlink="">
      <cdr:nvSpPr>
        <cdr:cNvPr id="24" name="TextBox 2">
          <a:extLst xmlns:a="http://schemas.openxmlformats.org/drawingml/2006/main">
            <a:ext uri="{FF2B5EF4-FFF2-40B4-BE49-F238E27FC236}">
              <a16:creationId xmlns:a16="http://schemas.microsoft.com/office/drawing/2014/main" id="{6FDC4028-5F56-029E-EB8D-DD78379A2766}"/>
            </a:ext>
          </a:extLst>
        </cdr:cNvPr>
        <cdr:cNvSpPr txBox="1"/>
      </cdr:nvSpPr>
      <cdr:spPr>
        <a:xfrm xmlns:a="http://schemas.openxmlformats.org/drawingml/2006/main">
          <a:off x="2457450" y="328295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0.4</a:t>
          </a:r>
        </a:p>
      </cdr:txBody>
    </cdr:sp>
  </cdr:relSizeAnchor>
  <cdr:relSizeAnchor xmlns:cdr="http://schemas.openxmlformats.org/drawingml/2006/chartDrawing">
    <cdr:from>
      <cdr:x>0.51361</cdr:x>
      <cdr:y>0.3926</cdr:y>
    </cdr:from>
    <cdr:to>
      <cdr:x>0.59605</cdr:x>
      <cdr:y>0.44645</cdr:y>
    </cdr:to>
    <cdr:sp macro="" textlink="">
      <cdr:nvSpPr>
        <cdr:cNvPr id="25" name="TextBox 2">
          <a:extLst xmlns:a="http://schemas.openxmlformats.org/drawingml/2006/main">
            <a:ext uri="{FF2B5EF4-FFF2-40B4-BE49-F238E27FC236}">
              <a16:creationId xmlns:a16="http://schemas.microsoft.com/office/drawing/2014/main" id="{AED125EE-5F52-EAA8-EA36-B4CE882231A4}"/>
            </a:ext>
          </a:extLst>
        </cdr:cNvPr>
        <cdr:cNvSpPr txBox="1"/>
      </cdr:nvSpPr>
      <cdr:spPr>
        <a:xfrm xmlns:a="http://schemas.openxmlformats.org/drawingml/2006/main">
          <a:off x="4216400" y="2190750"/>
          <a:ext cx="676774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1600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815424</xdr:colOff>
      <xdr:row>22</xdr:row>
      <xdr:rowOff>109047</xdr:rowOff>
    </xdr:from>
    <xdr:to>
      <xdr:col>12</xdr:col>
      <xdr:colOff>566616</xdr:colOff>
      <xdr:row>50</xdr:row>
      <xdr:rowOff>3139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FA5EA4-1D99-F34E-8F47-A7AA95C47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0.41586</cdr:x>
      <cdr:y>0.31872</cdr:y>
    </cdr:from>
    <cdr:to>
      <cdr:x>0.44442</cdr:x>
      <cdr:y>0.37249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00253" y="1744202"/>
          <a:ext cx="233473" cy="294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13</a:t>
          </a:r>
        </a:p>
      </cdr:txBody>
    </cdr:sp>
  </cdr:relSizeAnchor>
  <cdr:relSizeAnchor xmlns:cdr="http://schemas.openxmlformats.org/drawingml/2006/chartDrawing">
    <cdr:from>
      <cdr:x>0.41704</cdr:x>
      <cdr:y>0.0992</cdr:y>
    </cdr:from>
    <cdr:to>
      <cdr:x>0.45848</cdr:x>
      <cdr:y>0.15297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40723" y="558800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11</a:t>
          </a:r>
        </a:p>
      </cdr:txBody>
    </cdr:sp>
  </cdr:relSizeAnchor>
  <cdr:relSizeAnchor xmlns:cdr="http://schemas.openxmlformats.org/drawingml/2006/chartDrawing">
    <cdr:from>
      <cdr:x>0.41585</cdr:x>
      <cdr:y>0.18072</cdr:y>
    </cdr:from>
    <cdr:to>
      <cdr:x>0.45729</cdr:x>
      <cdr:y>0.23448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30954" y="1017954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</a:t>
          </a:r>
        </a:p>
      </cdr:txBody>
    </cdr:sp>
  </cdr:relSizeAnchor>
  <cdr:relSizeAnchor xmlns:cdr="http://schemas.openxmlformats.org/drawingml/2006/chartDrawing">
    <cdr:from>
      <cdr:x>0.41748</cdr:x>
      <cdr:y>0.41314</cdr:y>
    </cdr:from>
    <cdr:to>
      <cdr:x>0.4592</cdr:x>
      <cdr:y>0.46731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21309" y="2309655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</a:t>
          </a:r>
        </a:p>
      </cdr:txBody>
    </cdr:sp>
  </cdr:relSizeAnchor>
  <cdr:relSizeAnchor xmlns:cdr="http://schemas.openxmlformats.org/drawingml/2006/chartDrawing">
    <cdr:from>
      <cdr:x>0.63707</cdr:x>
      <cdr:y>0.29384</cdr:y>
    </cdr:from>
    <cdr:to>
      <cdr:x>0.71951</cdr:x>
      <cdr:y>0.34768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5241413" y="1652639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1200</a:t>
          </a:r>
        </a:p>
      </cdr:txBody>
    </cdr:sp>
  </cdr:relSizeAnchor>
  <cdr:relSizeAnchor xmlns:cdr="http://schemas.openxmlformats.org/drawingml/2006/chartDrawing">
    <cdr:from>
      <cdr:x>0.57233</cdr:x>
      <cdr:y>0.34191</cdr:y>
    </cdr:from>
    <cdr:to>
      <cdr:x>0.65477</cdr:x>
      <cdr:y>0.39576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708832" y="1923026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1400</a:t>
          </a:r>
        </a:p>
      </cdr:txBody>
    </cdr:sp>
  </cdr:relSizeAnchor>
  <cdr:relSizeAnchor xmlns:cdr="http://schemas.openxmlformats.org/drawingml/2006/chartDrawing">
    <cdr:from>
      <cdr:x>0.46279</cdr:x>
      <cdr:y>0.4417</cdr:y>
    </cdr:from>
    <cdr:to>
      <cdr:x>0.54523</cdr:x>
      <cdr:y>0.49555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3807542" y="2484284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1800</a:t>
          </a:r>
        </a:p>
      </cdr:txBody>
    </cdr:sp>
  </cdr:relSizeAnchor>
  <cdr:relSizeAnchor xmlns:cdr="http://schemas.openxmlformats.org/drawingml/2006/chartDrawing">
    <cdr:from>
      <cdr:x>0.58846</cdr:x>
      <cdr:y>0.63674</cdr:y>
    </cdr:from>
    <cdr:to>
      <cdr:x>0.61613</cdr:x>
      <cdr:y>0.69058</cdr:y>
    </cdr:to>
    <cdr:sp macro="" textlink="">
      <cdr:nvSpPr>
        <cdr:cNvPr id="9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833484" y="3521961"/>
          <a:ext cx="227275" cy="297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0.52971</cdr:x>
      <cdr:y>0.58866</cdr:y>
    </cdr:from>
    <cdr:to>
      <cdr:x>0.55737</cdr:x>
      <cdr:y>0.64251</cdr:y>
    </cdr:to>
    <cdr:sp macro="" textlink="">
      <cdr:nvSpPr>
        <cdr:cNvPr id="10" name="TextBox 2">
          <a:extLst xmlns:a="http://schemas.openxmlformats.org/drawingml/2006/main">
            <a:ext uri="{FF2B5EF4-FFF2-40B4-BE49-F238E27FC236}">
              <a16:creationId xmlns:a16="http://schemas.microsoft.com/office/drawing/2014/main" id="{2F95FE64-7522-E8EA-32E9-BA897E9C9144}"/>
            </a:ext>
          </a:extLst>
        </cdr:cNvPr>
        <cdr:cNvSpPr txBox="1"/>
      </cdr:nvSpPr>
      <cdr:spPr>
        <a:xfrm xmlns:a="http://schemas.openxmlformats.org/drawingml/2006/main">
          <a:off x="4350927" y="3256019"/>
          <a:ext cx="227192" cy="2978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0.41568</cdr:x>
      <cdr:y>0.588</cdr:y>
    </cdr:from>
    <cdr:to>
      <cdr:x>0.44335</cdr:x>
      <cdr:y>0.64185</cdr:y>
    </cdr:to>
    <cdr:sp macro="" textlink="">
      <cdr:nvSpPr>
        <cdr:cNvPr id="11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14319" y="3252358"/>
          <a:ext cx="227275" cy="2978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0.41897</cdr:x>
      <cdr:y>0.78445</cdr:y>
    </cdr:from>
    <cdr:to>
      <cdr:x>0.44663</cdr:x>
      <cdr:y>0.8383</cdr:y>
    </cdr:to>
    <cdr:sp macro="" textlink="">
      <cdr:nvSpPr>
        <cdr:cNvPr id="12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41311" y="4338952"/>
          <a:ext cx="227192" cy="2978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0.64464</cdr:x>
      <cdr:y>0.68557</cdr:y>
    </cdr:from>
    <cdr:to>
      <cdr:x>0.67231</cdr:x>
      <cdr:y>0.73942</cdr:y>
    </cdr:to>
    <cdr:sp macro="" textlink="">
      <cdr:nvSpPr>
        <cdr:cNvPr id="13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5294945" y="3792038"/>
          <a:ext cx="227275" cy="2978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70</a:t>
          </a:r>
        </a:p>
      </cdr:txBody>
    </cdr:sp>
  </cdr:relSizeAnchor>
  <cdr:relSizeAnchor xmlns:cdr="http://schemas.openxmlformats.org/drawingml/2006/chartDrawing">
    <cdr:from>
      <cdr:x>0.47344</cdr:x>
      <cdr:y>0.5435</cdr:y>
    </cdr:from>
    <cdr:to>
      <cdr:x>0.5011</cdr:x>
      <cdr:y>0.59735</cdr:y>
    </cdr:to>
    <cdr:sp macro="" textlink="">
      <cdr:nvSpPr>
        <cdr:cNvPr id="14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888739" y="3006229"/>
          <a:ext cx="227192" cy="2978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0.41847</cdr:x>
      <cdr:y>0.87769</cdr:y>
    </cdr:from>
    <cdr:to>
      <cdr:x>0.44613</cdr:x>
      <cdr:y>0.93153</cdr:y>
    </cdr:to>
    <cdr:sp macro="" textlink="">
      <cdr:nvSpPr>
        <cdr:cNvPr id="15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7204" y="4854685"/>
          <a:ext cx="227192" cy="297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0.18003</cdr:x>
      <cdr:y>0.68604</cdr:y>
    </cdr:from>
    <cdr:to>
      <cdr:x>0.21885</cdr:x>
      <cdr:y>0.73989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477925" y="3828141"/>
          <a:ext cx="318703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1.6</a:t>
          </a:r>
        </a:p>
      </cdr:txBody>
    </cdr:sp>
  </cdr:relSizeAnchor>
  <cdr:relSizeAnchor xmlns:cdr="http://schemas.openxmlformats.org/drawingml/2006/chartDrawing">
    <cdr:from>
      <cdr:x>0.35721</cdr:x>
      <cdr:y>0.54073</cdr:y>
    </cdr:from>
    <cdr:to>
      <cdr:x>0.39881</cdr:x>
      <cdr:y>0.59457</cdr:y>
    </cdr:to>
    <cdr:sp macro="" textlink="">
      <cdr:nvSpPr>
        <cdr:cNvPr id="17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932468" y="301730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0.2</a:t>
          </a:r>
        </a:p>
      </cdr:txBody>
    </cdr:sp>
  </cdr:relSizeAnchor>
  <cdr:relSizeAnchor xmlns:cdr="http://schemas.openxmlformats.org/drawingml/2006/chartDrawing">
    <cdr:from>
      <cdr:x>0.24582</cdr:x>
      <cdr:y>0.63282</cdr:y>
    </cdr:from>
    <cdr:to>
      <cdr:x>0.28228</cdr:x>
      <cdr:y>0.68667</cdr:y>
    </cdr:to>
    <cdr:sp macro="" textlink="">
      <cdr:nvSpPr>
        <cdr:cNvPr id="18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018070" y="3531184"/>
          <a:ext cx="299251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0.8</a:t>
          </a:r>
        </a:p>
      </cdr:txBody>
    </cdr:sp>
  </cdr:relSizeAnchor>
  <cdr:relSizeAnchor xmlns:cdr="http://schemas.openxmlformats.org/drawingml/2006/chartDrawing">
    <cdr:from>
      <cdr:x>0.19091</cdr:x>
      <cdr:y>0.29311</cdr:y>
    </cdr:from>
    <cdr:to>
      <cdr:x>0.21858</cdr:x>
      <cdr:y>0.34696</cdr:y>
    </cdr:to>
    <cdr:sp macro="" textlink="">
      <cdr:nvSpPr>
        <cdr:cNvPr id="19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570704" y="1648542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</a:t>
          </a:r>
        </a:p>
      </cdr:txBody>
    </cdr:sp>
  </cdr:relSizeAnchor>
  <cdr:relSizeAnchor xmlns:cdr="http://schemas.openxmlformats.org/drawingml/2006/chartDrawing">
    <cdr:from>
      <cdr:x>0.30096</cdr:x>
      <cdr:y>0.3929</cdr:y>
    </cdr:from>
    <cdr:to>
      <cdr:x>0.32862</cdr:x>
      <cdr:y>0.44675</cdr:y>
    </cdr:to>
    <cdr:sp macro="" textlink="">
      <cdr:nvSpPr>
        <cdr:cNvPr id="20" name="TextBox 2">
          <a:extLst xmlns:a="http://schemas.openxmlformats.org/drawingml/2006/main">
            <a:ext uri="{FF2B5EF4-FFF2-40B4-BE49-F238E27FC236}">
              <a16:creationId xmlns:a16="http://schemas.microsoft.com/office/drawing/2014/main" id="{883726AF-3E43-0BAB-5E6D-4FBD9ADD13B1}"/>
            </a:ext>
          </a:extLst>
        </cdr:cNvPr>
        <cdr:cNvSpPr txBox="1"/>
      </cdr:nvSpPr>
      <cdr:spPr>
        <a:xfrm xmlns:a="http://schemas.openxmlformats.org/drawingml/2006/main">
          <a:off x="2476091" y="2209801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</a:t>
          </a:r>
        </a:p>
      </cdr:txBody>
    </cdr:sp>
  </cdr:relSizeAnchor>
  <cdr:relSizeAnchor xmlns:cdr="http://schemas.openxmlformats.org/drawingml/2006/chartDrawing">
    <cdr:from>
      <cdr:x>0.35872</cdr:x>
      <cdr:y>0.43733</cdr:y>
    </cdr:from>
    <cdr:to>
      <cdr:x>0.38638</cdr:x>
      <cdr:y>0.49118</cdr:y>
    </cdr:to>
    <cdr:sp macro="" textlink="">
      <cdr:nvSpPr>
        <cdr:cNvPr id="21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951317" y="2459703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0.25166</cdr:x>
      <cdr:y>0.339</cdr:y>
    </cdr:from>
    <cdr:to>
      <cdr:x>0.27933</cdr:x>
      <cdr:y>0.39285</cdr:y>
    </cdr:to>
    <cdr:sp macro="" textlink="">
      <cdr:nvSpPr>
        <cdr:cNvPr id="22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070510" y="1906639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</a:t>
          </a:r>
        </a:p>
      </cdr:txBody>
    </cdr:sp>
  </cdr:relSizeAnchor>
  <cdr:relSizeAnchor xmlns:cdr="http://schemas.openxmlformats.org/drawingml/2006/chartDrawing">
    <cdr:from>
      <cdr:x>0.41642</cdr:x>
      <cdr:y>0.68083</cdr:y>
    </cdr:from>
    <cdr:to>
      <cdr:x>0.44408</cdr:x>
      <cdr:y>0.73467</cdr:y>
    </cdr:to>
    <cdr:sp macro="" textlink="">
      <cdr:nvSpPr>
        <cdr:cNvPr id="23" name="TextBox 2">
          <a:extLst xmlns:a="http://schemas.openxmlformats.org/drawingml/2006/main">
            <a:ext uri="{FF2B5EF4-FFF2-40B4-BE49-F238E27FC236}">
              <a16:creationId xmlns:a16="http://schemas.microsoft.com/office/drawing/2014/main" id="{BF01A278-9F37-14A5-0C27-703CBA426A20}"/>
            </a:ext>
          </a:extLst>
        </cdr:cNvPr>
        <cdr:cNvSpPr txBox="1"/>
      </cdr:nvSpPr>
      <cdr:spPr>
        <a:xfrm xmlns:a="http://schemas.openxmlformats.org/drawingml/2006/main">
          <a:off x="3420366" y="3765806"/>
          <a:ext cx="227192" cy="297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0.29935</cdr:x>
      <cdr:y>0.58834</cdr:y>
    </cdr:from>
    <cdr:to>
      <cdr:x>0.34095</cdr:x>
      <cdr:y>0.64218</cdr:y>
    </cdr:to>
    <cdr:sp macro="" textlink="">
      <cdr:nvSpPr>
        <cdr:cNvPr id="24" name="TextBox 2">
          <a:extLst xmlns:a="http://schemas.openxmlformats.org/drawingml/2006/main">
            <a:ext uri="{FF2B5EF4-FFF2-40B4-BE49-F238E27FC236}">
              <a16:creationId xmlns:a16="http://schemas.microsoft.com/office/drawing/2014/main" id="{6FDC4028-5F56-029E-EB8D-DD78379A2766}"/>
            </a:ext>
          </a:extLst>
        </cdr:cNvPr>
        <cdr:cNvSpPr txBox="1"/>
      </cdr:nvSpPr>
      <cdr:spPr>
        <a:xfrm xmlns:a="http://schemas.openxmlformats.org/drawingml/2006/main">
          <a:off x="2457450" y="328295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0.4</a:t>
          </a:r>
        </a:p>
      </cdr:txBody>
    </cdr:sp>
  </cdr:relSizeAnchor>
  <cdr:relSizeAnchor xmlns:cdr="http://schemas.openxmlformats.org/drawingml/2006/chartDrawing">
    <cdr:from>
      <cdr:x>0.51361</cdr:x>
      <cdr:y>0.3926</cdr:y>
    </cdr:from>
    <cdr:to>
      <cdr:x>0.59605</cdr:x>
      <cdr:y>0.44645</cdr:y>
    </cdr:to>
    <cdr:sp macro="" textlink="">
      <cdr:nvSpPr>
        <cdr:cNvPr id="25" name="TextBox 2">
          <a:extLst xmlns:a="http://schemas.openxmlformats.org/drawingml/2006/main">
            <a:ext uri="{FF2B5EF4-FFF2-40B4-BE49-F238E27FC236}">
              <a16:creationId xmlns:a16="http://schemas.microsoft.com/office/drawing/2014/main" id="{AED125EE-5F52-EAA8-EA36-B4CE882231A4}"/>
            </a:ext>
          </a:extLst>
        </cdr:cNvPr>
        <cdr:cNvSpPr txBox="1"/>
      </cdr:nvSpPr>
      <cdr:spPr>
        <a:xfrm xmlns:a="http://schemas.openxmlformats.org/drawingml/2006/main">
          <a:off x="4216400" y="2190750"/>
          <a:ext cx="676774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1600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815424</xdr:colOff>
      <xdr:row>22</xdr:row>
      <xdr:rowOff>109047</xdr:rowOff>
    </xdr:from>
    <xdr:to>
      <xdr:col>12</xdr:col>
      <xdr:colOff>566616</xdr:colOff>
      <xdr:row>50</xdr:row>
      <xdr:rowOff>1004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FE8D11-E47B-0A4F-8D05-F54B328FF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815424</xdr:colOff>
      <xdr:row>54</xdr:row>
      <xdr:rowOff>109047</xdr:rowOff>
    </xdr:from>
    <xdr:to>
      <xdr:col>12</xdr:col>
      <xdr:colOff>566616</xdr:colOff>
      <xdr:row>82</xdr:row>
      <xdr:rowOff>1004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3E4AC1-BEB0-7945-ABDB-27E8787CB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815424</xdr:colOff>
      <xdr:row>85</xdr:row>
      <xdr:rowOff>109047</xdr:rowOff>
    </xdr:from>
    <xdr:to>
      <xdr:col>12</xdr:col>
      <xdr:colOff>566616</xdr:colOff>
      <xdr:row>113</xdr:row>
      <xdr:rowOff>1004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75CF93-16AF-C54E-97C0-2102144A4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815424</xdr:colOff>
      <xdr:row>118</xdr:row>
      <xdr:rowOff>109047</xdr:rowOff>
    </xdr:from>
    <xdr:to>
      <xdr:col>12</xdr:col>
      <xdr:colOff>566616</xdr:colOff>
      <xdr:row>146</xdr:row>
      <xdr:rowOff>1004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4C263F-C636-A141-AFC3-76A43C234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0.41586</cdr:x>
      <cdr:y>0.31872</cdr:y>
    </cdr:from>
    <cdr:to>
      <cdr:x>0.44442</cdr:x>
      <cdr:y>0.37249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00253" y="1744202"/>
          <a:ext cx="233473" cy="294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13</a:t>
          </a:r>
        </a:p>
      </cdr:txBody>
    </cdr:sp>
  </cdr:relSizeAnchor>
  <cdr:relSizeAnchor xmlns:cdr="http://schemas.openxmlformats.org/drawingml/2006/chartDrawing">
    <cdr:from>
      <cdr:x>0.41704</cdr:x>
      <cdr:y>0.0992</cdr:y>
    </cdr:from>
    <cdr:to>
      <cdr:x>0.45848</cdr:x>
      <cdr:y>0.15297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40723" y="558800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11</a:t>
          </a:r>
        </a:p>
      </cdr:txBody>
    </cdr:sp>
  </cdr:relSizeAnchor>
  <cdr:relSizeAnchor xmlns:cdr="http://schemas.openxmlformats.org/drawingml/2006/chartDrawing">
    <cdr:from>
      <cdr:x>0.41585</cdr:x>
      <cdr:y>0.18072</cdr:y>
    </cdr:from>
    <cdr:to>
      <cdr:x>0.45729</cdr:x>
      <cdr:y>0.23448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30954" y="1017954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</a:t>
          </a:r>
        </a:p>
      </cdr:txBody>
    </cdr:sp>
  </cdr:relSizeAnchor>
  <cdr:relSizeAnchor xmlns:cdr="http://schemas.openxmlformats.org/drawingml/2006/chartDrawing">
    <cdr:from>
      <cdr:x>0.41748</cdr:x>
      <cdr:y>0.41314</cdr:y>
    </cdr:from>
    <cdr:to>
      <cdr:x>0.4592</cdr:x>
      <cdr:y>0.46731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21309" y="2309655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</a:t>
          </a:r>
        </a:p>
      </cdr:txBody>
    </cdr:sp>
  </cdr:relSizeAnchor>
  <cdr:relSizeAnchor xmlns:cdr="http://schemas.openxmlformats.org/drawingml/2006/chartDrawing">
    <cdr:from>
      <cdr:x>0.63707</cdr:x>
      <cdr:y>0.29384</cdr:y>
    </cdr:from>
    <cdr:to>
      <cdr:x>0.71951</cdr:x>
      <cdr:y>0.34768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5241413" y="1652639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1200</a:t>
          </a:r>
        </a:p>
      </cdr:txBody>
    </cdr:sp>
  </cdr:relSizeAnchor>
  <cdr:relSizeAnchor xmlns:cdr="http://schemas.openxmlformats.org/drawingml/2006/chartDrawing">
    <cdr:from>
      <cdr:x>0.57233</cdr:x>
      <cdr:y>0.34191</cdr:y>
    </cdr:from>
    <cdr:to>
      <cdr:x>0.65477</cdr:x>
      <cdr:y>0.39576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708832" y="1923026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1400</a:t>
          </a:r>
        </a:p>
      </cdr:txBody>
    </cdr:sp>
  </cdr:relSizeAnchor>
  <cdr:relSizeAnchor xmlns:cdr="http://schemas.openxmlformats.org/drawingml/2006/chartDrawing">
    <cdr:from>
      <cdr:x>0.46279</cdr:x>
      <cdr:y>0.4417</cdr:y>
    </cdr:from>
    <cdr:to>
      <cdr:x>0.54523</cdr:x>
      <cdr:y>0.49555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3807542" y="2484284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1800</a:t>
          </a:r>
        </a:p>
      </cdr:txBody>
    </cdr:sp>
  </cdr:relSizeAnchor>
  <cdr:relSizeAnchor xmlns:cdr="http://schemas.openxmlformats.org/drawingml/2006/chartDrawing">
    <cdr:from>
      <cdr:x>0.59055</cdr:x>
      <cdr:y>0.63146</cdr:y>
    </cdr:from>
    <cdr:to>
      <cdr:x>0.61822</cdr:x>
      <cdr:y>0.6853</cdr:y>
    </cdr:to>
    <cdr:sp macro="" textlink="">
      <cdr:nvSpPr>
        <cdr:cNvPr id="9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839825" y="3505908"/>
          <a:ext cx="226767" cy="29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0.5318</cdr:x>
      <cdr:y>0.58338</cdr:y>
    </cdr:from>
    <cdr:to>
      <cdr:x>0.55946</cdr:x>
      <cdr:y>0.63723</cdr:y>
    </cdr:to>
    <cdr:sp macro="" textlink="">
      <cdr:nvSpPr>
        <cdr:cNvPr id="10" name="TextBox 2">
          <a:extLst xmlns:a="http://schemas.openxmlformats.org/drawingml/2006/main">
            <a:ext uri="{FF2B5EF4-FFF2-40B4-BE49-F238E27FC236}">
              <a16:creationId xmlns:a16="http://schemas.microsoft.com/office/drawing/2014/main" id="{2F95FE64-7522-E8EA-32E9-BA897E9C9144}"/>
            </a:ext>
          </a:extLst>
        </cdr:cNvPr>
        <cdr:cNvSpPr txBox="1"/>
      </cdr:nvSpPr>
      <cdr:spPr>
        <a:xfrm xmlns:a="http://schemas.openxmlformats.org/drawingml/2006/main">
          <a:off x="4358345" y="3238964"/>
          <a:ext cx="226685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0.41741</cdr:x>
      <cdr:y>0.59227</cdr:y>
    </cdr:from>
    <cdr:to>
      <cdr:x>0.44508</cdr:x>
      <cdr:y>0.64612</cdr:y>
    </cdr:to>
    <cdr:sp macro="" textlink="">
      <cdr:nvSpPr>
        <cdr:cNvPr id="11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20812" y="3288318"/>
          <a:ext cx="226767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0.41947</cdr:x>
      <cdr:y>0.78605</cdr:y>
    </cdr:from>
    <cdr:to>
      <cdr:x>0.44713</cdr:x>
      <cdr:y>0.8399</cdr:y>
    </cdr:to>
    <cdr:sp macro="" textlink="">
      <cdr:nvSpPr>
        <cdr:cNvPr id="12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7723" y="4364217"/>
          <a:ext cx="226685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0.64694</cdr:x>
      <cdr:y>0.68662</cdr:y>
    </cdr:from>
    <cdr:to>
      <cdr:x>0.67461</cdr:x>
      <cdr:y>0.74047</cdr:y>
    </cdr:to>
    <cdr:sp macro="" textlink="">
      <cdr:nvSpPr>
        <cdr:cNvPr id="13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5301920" y="3812175"/>
          <a:ext cx="226767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70</a:t>
          </a:r>
        </a:p>
      </cdr:txBody>
    </cdr:sp>
  </cdr:relSizeAnchor>
  <cdr:relSizeAnchor xmlns:cdr="http://schemas.openxmlformats.org/drawingml/2006/chartDrawing">
    <cdr:from>
      <cdr:x>0.47553</cdr:x>
      <cdr:y>0.53822</cdr:y>
    </cdr:from>
    <cdr:to>
      <cdr:x>0.50319</cdr:x>
      <cdr:y>0.59207</cdr:y>
    </cdr:to>
    <cdr:sp macro="" textlink="">
      <cdr:nvSpPr>
        <cdr:cNvPr id="14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897190" y="2988232"/>
          <a:ext cx="226685" cy="298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0.41897</cdr:x>
      <cdr:y>0.87929</cdr:y>
    </cdr:from>
    <cdr:to>
      <cdr:x>0.44663</cdr:x>
      <cdr:y>0.93313</cdr:y>
    </cdr:to>
    <cdr:sp macro="" textlink="">
      <cdr:nvSpPr>
        <cdr:cNvPr id="15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3625" y="4881892"/>
          <a:ext cx="226685" cy="29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0.18003</cdr:x>
      <cdr:y>0.68604</cdr:y>
    </cdr:from>
    <cdr:to>
      <cdr:x>0.21885</cdr:x>
      <cdr:y>0.73989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477925" y="3828141"/>
          <a:ext cx="318703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1.6</a:t>
          </a:r>
        </a:p>
      </cdr:txBody>
    </cdr:sp>
  </cdr:relSizeAnchor>
  <cdr:relSizeAnchor xmlns:cdr="http://schemas.openxmlformats.org/drawingml/2006/chartDrawing">
    <cdr:from>
      <cdr:x>0.35721</cdr:x>
      <cdr:y>0.54073</cdr:y>
    </cdr:from>
    <cdr:to>
      <cdr:x>0.39881</cdr:x>
      <cdr:y>0.59457</cdr:y>
    </cdr:to>
    <cdr:sp macro="" textlink="">
      <cdr:nvSpPr>
        <cdr:cNvPr id="17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932468" y="301730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0.2</a:t>
          </a:r>
        </a:p>
      </cdr:txBody>
    </cdr:sp>
  </cdr:relSizeAnchor>
  <cdr:relSizeAnchor xmlns:cdr="http://schemas.openxmlformats.org/drawingml/2006/chartDrawing">
    <cdr:from>
      <cdr:x>0.24582</cdr:x>
      <cdr:y>0.63282</cdr:y>
    </cdr:from>
    <cdr:to>
      <cdr:x>0.28228</cdr:x>
      <cdr:y>0.68667</cdr:y>
    </cdr:to>
    <cdr:sp macro="" textlink="">
      <cdr:nvSpPr>
        <cdr:cNvPr id="18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018070" y="3531184"/>
          <a:ext cx="299251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0.8</a:t>
          </a:r>
        </a:p>
      </cdr:txBody>
    </cdr:sp>
  </cdr:relSizeAnchor>
  <cdr:relSizeAnchor xmlns:cdr="http://schemas.openxmlformats.org/drawingml/2006/chartDrawing">
    <cdr:from>
      <cdr:x>0.19091</cdr:x>
      <cdr:y>0.29311</cdr:y>
    </cdr:from>
    <cdr:to>
      <cdr:x>0.21858</cdr:x>
      <cdr:y>0.34696</cdr:y>
    </cdr:to>
    <cdr:sp macro="" textlink="">
      <cdr:nvSpPr>
        <cdr:cNvPr id="19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570704" y="1648542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</a:t>
          </a:r>
        </a:p>
      </cdr:txBody>
    </cdr:sp>
  </cdr:relSizeAnchor>
  <cdr:relSizeAnchor xmlns:cdr="http://schemas.openxmlformats.org/drawingml/2006/chartDrawing">
    <cdr:from>
      <cdr:x>0.30096</cdr:x>
      <cdr:y>0.3929</cdr:y>
    </cdr:from>
    <cdr:to>
      <cdr:x>0.32862</cdr:x>
      <cdr:y>0.44675</cdr:y>
    </cdr:to>
    <cdr:sp macro="" textlink="">
      <cdr:nvSpPr>
        <cdr:cNvPr id="20" name="TextBox 2">
          <a:extLst xmlns:a="http://schemas.openxmlformats.org/drawingml/2006/main">
            <a:ext uri="{FF2B5EF4-FFF2-40B4-BE49-F238E27FC236}">
              <a16:creationId xmlns:a16="http://schemas.microsoft.com/office/drawing/2014/main" id="{883726AF-3E43-0BAB-5E6D-4FBD9ADD13B1}"/>
            </a:ext>
          </a:extLst>
        </cdr:cNvPr>
        <cdr:cNvSpPr txBox="1"/>
      </cdr:nvSpPr>
      <cdr:spPr>
        <a:xfrm xmlns:a="http://schemas.openxmlformats.org/drawingml/2006/main">
          <a:off x="2476091" y="2209801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</a:t>
          </a:r>
        </a:p>
      </cdr:txBody>
    </cdr:sp>
  </cdr:relSizeAnchor>
  <cdr:relSizeAnchor xmlns:cdr="http://schemas.openxmlformats.org/drawingml/2006/chartDrawing">
    <cdr:from>
      <cdr:x>0.35872</cdr:x>
      <cdr:y>0.43733</cdr:y>
    </cdr:from>
    <cdr:to>
      <cdr:x>0.38638</cdr:x>
      <cdr:y>0.49118</cdr:y>
    </cdr:to>
    <cdr:sp macro="" textlink="">
      <cdr:nvSpPr>
        <cdr:cNvPr id="21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951317" y="2459703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0.25166</cdr:x>
      <cdr:y>0.339</cdr:y>
    </cdr:from>
    <cdr:to>
      <cdr:x>0.27933</cdr:x>
      <cdr:y>0.39285</cdr:y>
    </cdr:to>
    <cdr:sp macro="" textlink="">
      <cdr:nvSpPr>
        <cdr:cNvPr id="22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070510" y="1906639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</a:t>
          </a:r>
        </a:p>
      </cdr:txBody>
    </cdr:sp>
  </cdr:relSizeAnchor>
  <cdr:relSizeAnchor xmlns:cdr="http://schemas.openxmlformats.org/drawingml/2006/chartDrawing">
    <cdr:from>
      <cdr:x>0.41692</cdr:x>
      <cdr:y>0.68243</cdr:y>
    </cdr:from>
    <cdr:to>
      <cdr:x>0.44458</cdr:x>
      <cdr:y>0.73627</cdr:y>
    </cdr:to>
    <cdr:sp macro="" textlink="">
      <cdr:nvSpPr>
        <cdr:cNvPr id="23" name="TextBox 2">
          <a:extLst xmlns:a="http://schemas.openxmlformats.org/drawingml/2006/main">
            <a:ext uri="{FF2B5EF4-FFF2-40B4-BE49-F238E27FC236}">
              <a16:creationId xmlns:a16="http://schemas.microsoft.com/office/drawing/2014/main" id="{BF01A278-9F37-14A5-0C27-703CBA426A20}"/>
            </a:ext>
          </a:extLst>
        </cdr:cNvPr>
        <cdr:cNvSpPr txBox="1"/>
      </cdr:nvSpPr>
      <cdr:spPr>
        <a:xfrm xmlns:a="http://schemas.openxmlformats.org/drawingml/2006/main">
          <a:off x="3416825" y="3788911"/>
          <a:ext cx="226685" cy="298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0.29935</cdr:x>
      <cdr:y>0.58834</cdr:y>
    </cdr:from>
    <cdr:to>
      <cdr:x>0.34095</cdr:x>
      <cdr:y>0.64218</cdr:y>
    </cdr:to>
    <cdr:sp macro="" textlink="">
      <cdr:nvSpPr>
        <cdr:cNvPr id="24" name="TextBox 2">
          <a:extLst xmlns:a="http://schemas.openxmlformats.org/drawingml/2006/main">
            <a:ext uri="{FF2B5EF4-FFF2-40B4-BE49-F238E27FC236}">
              <a16:creationId xmlns:a16="http://schemas.microsoft.com/office/drawing/2014/main" id="{6FDC4028-5F56-029E-EB8D-DD78379A2766}"/>
            </a:ext>
          </a:extLst>
        </cdr:cNvPr>
        <cdr:cNvSpPr txBox="1"/>
      </cdr:nvSpPr>
      <cdr:spPr>
        <a:xfrm xmlns:a="http://schemas.openxmlformats.org/drawingml/2006/main">
          <a:off x="2457450" y="328295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0.4</a:t>
          </a:r>
        </a:p>
      </cdr:txBody>
    </cdr:sp>
  </cdr:relSizeAnchor>
  <cdr:relSizeAnchor xmlns:cdr="http://schemas.openxmlformats.org/drawingml/2006/chartDrawing">
    <cdr:from>
      <cdr:x>0.51361</cdr:x>
      <cdr:y>0.3926</cdr:y>
    </cdr:from>
    <cdr:to>
      <cdr:x>0.59605</cdr:x>
      <cdr:y>0.44645</cdr:y>
    </cdr:to>
    <cdr:sp macro="" textlink="">
      <cdr:nvSpPr>
        <cdr:cNvPr id="25" name="TextBox 2">
          <a:extLst xmlns:a="http://schemas.openxmlformats.org/drawingml/2006/main">
            <a:ext uri="{FF2B5EF4-FFF2-40B4-BE49-F238E27FC236}">
              <a16:creationId xmlns:a16="http://schemas.microsoft.com/office/drawing/2014/main" id="{AED125EE-5F52-EAA8-EA36-B4CE882231A4}"/>
            </a:ext>
          </a:extLst>
        </cdr:cNvPr>
        <cdr:cNvSpPr txBox="1"/>
      </cdr:nvSpPr>
      <cdr:spPr>
        <a:xfrm xmlns:a="http://schemas.openxmlformats.org/drawingml/2006/main">
          <a:off x="4216400" y="2190750"/>
          <a:ext cx="676774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1600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0.41586</cdr:x>
      <cdr:y>0.31872</cdr:y>
    </cdr:from>
    <cdr:to>
      <cdr:x>0.44442</cdr:x>
      <cdr:y>0.37249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00253" y="1744202"/>
          <a:ext cx="233473" cy="294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13</a:t>
          </a:r>
        </a:p>
      </cdr:txBody>
    </cdr:sp>
  </cdr:relSizeAnchor>
  <cdr:relSizeAnchor xmlns:cdr="http://schemas.openxmlformats.org/drawingml/2006/chartDrawing">
    <cdr:from>
      <cdr:x>0.41704</cdr:x>
      <cdr:y>0.0992</cdr:y>
    </cdr:from>
    <cdr:to>
      <cdr:x>0.45848</cdr:x>
      <cdr:y>0.15297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40723" y="558800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11</a:t>
          </a:r>
        </a:p>
      </cdr:txBody>
    </cdr:sp>
  </cdr:relSizeAnchor>
  <cdr:relSizeAnchor xmlns:cdr="http://schemas.openxmlformats.org/drawingml/2006/chartDrawing">
    <cdr:from>
      <cdr:x>0.41585</cdr:x>
      <cdr:y>0.18072</cdr:y>
    </cdr:from>
    <cdr:to>
      <cdr:x>0.45729</cdr:x>
      <cdr:y>0.23448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30954" y="1017954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</a:t>
          </a:r>
        </a:p>
      </cdr:txBody>
    </cdr:sp>
  </cdr:relSizeAnchor>
  <cdr:relSizeAnchor xmlns:cdr="http://schemas.openxmlformats.org/drawingml/2006/chartDrawing">
    <cdr:from>
      <cdr:x>0.41748</cdr:x>
      <cdr:y>0.41314</cdr:y>
    </cdr:from>
    <cdr:to>
      <cdr:x>0.4592</cdr:x>
      <cdr:y>0.46731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21309" y="2309655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</a:t>
          </a:r>
        </a:p>
      </cdr:txBody>
    </cdr:sp>
  </cdr:relSizeAnchor>
  <cdr:relSizeAnchor xmlns:cdr="http://schemas.openxmlformats.org/drawingml/2006/chartDrawing">
    <cdr:from>
      <cdr:x>0.63707</cdr:x>
      <cdr:y>0.29384</cdr:y>
    </cdr:from>
    <cdr:to>
      <cdr:x>0.71951</cdr:x>
      <cdr:y>0.34768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5241413" y="1652639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1200</a:t>
          </a:r>
        </a:p>
      </cdr:txBody>
    </cdr:sp>
  </cdr:relSizeAnchor>
  <cdr:relSizeAnchor xmlns:cdr="http://schemas.openxmlformats.org/drawingml/2006/chartDrawing">
    <cdr:from>
      <cdr:x>0.57233</cdr:x>
      <cdr:y>0.34191</cdr:y>
    </cdr:from>
    <cdr:to>
      <cdr:x>0.65477</cdr:x>
      <cdr:y>0.39576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708832" y="1923026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1400</a:t>
          </a:r>
        </a:p>
      </cdr:txBody>
    </cdr:sp>
  </cdr:relSizeAnchor>
  <cdr:relSizeAnchor xmlns:cdr="http://schemas.openxmlformats.org/drawingml/2006/chartDrawing">
    <cdr:from>
      <cdr:x>0.46279</cdr:x>
      <cdr:y>0.4417</cdr:y>
    </cdr:from>
    <cdr:to>
      <cdr:x>0.54523</cdr:x>
      <cdr:y>0.49555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3807542" y="2484284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1800</a:t>
          </a:r>
        </a:p>
      </cdr:txBody>
    </cdr:sp>
  </cdr:relSizeAnchor>
  <cdr:relSizeAnchor xmlns:cdr="http://schemas.openxmlformats.org/drawingml/2006/chartDrawing">
    <cdr:from>
      <cdr:x>0.59055</cdr:x>
      <cdr:y>0.63146</cdr:y>
    </cdr:from>
    <cdr:to>
      <cdr:x>0.61822</cdr:x>
      <cdr:y>0.6853</cdr:y>
    </cdr:to>
    <cdr:sp macro="" textlink="">
      <cdr:nvSpPr>
        <cdr:cNvPr id="9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839825" y="3505908"/>
          <a:ext cx="226767" cy="29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0.5318</cdr:x>
      <cdr:y>0.58338</cdr:y>
    </cdr:from>
    <cdr:to>
      <cdr:x>0.55946</cdr:x>
      <cdr:y>0.63723</cdr:y>
    </cdr:to>
    <cdr:sp macro="" textlink="">
      <cdr:nvSpPr>
        <cdr:cNvPr id="10" name="TextBox 2">
          <a:extLst xmlns:a="http://schemas.openxmlformats.org/drawingml/2006/main">
            <a:ext uri="{FF2B5EF4-FFF2-40B4-BE49-F238E27FC236}">
              <a16:creationId xmlns:a16="http://schemas.microsoft.com/office/drawing/2014/main" id="{2F95FE64-7522-E8EA-32E9-BA897E9C9144}"/>
            </a:ext>
          </a:extLst>
        </cdr:cNvPr>
        <cdr:cNvSpPr txBox="1"/>
      </cdr:nvSpPr>
      <cdr:spPr>
        <a:xfrm xmlns:a="http://schemas.openxmlformats.org/drawingml/2006/main">
          <a:off x="4358345" y="3238964"/>
          <a:ext cx="226685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0.41741</cdr:x>
      <cdr:y>0.59227</cdr:y>
    </cdr:from>
    <cdr:to>
      <cdr:x>0.44508</cdr:x>
      <cdr:y>0.64612</cdr:y>
    </cdr:to>
    <cdr:sp macro="" textlink="">
      <cdr:nvSpPr>
        <cdr:cNvPr id="11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20812" y="3288318"/>
          <a:ext cx="226767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0.41947</cdr:x>
      <cdr:y>0.78605</cdr:y>
    </cdr:from>
    <cdr:to>
      <cdr:x>0.44713</cdr:x>
      <cdr:y>0.8399</cdr:y>
    </cdr:to>
    <cdr:sp macro="" textlink="">
      <cdr:nvSpPr>
        <cdr:cNvPr id="12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7723" y="4364217"/>
          <a:ext cx="226685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0.64694</cdr:x>
      <cdr:y>0.68662</cdr:y>
    </cdr:from>
    <cdr:to>
      <cdr:x>0.67461</cdr:x>
      <cdr:y>0.74047</cdr:y>
    </cdr:to>
    <cdr:sp macro="" textlink="">
      <cdr:nvSpPr>
        <cdr:cNvPr id="13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5301920" y="3812175"/>
          <a:ext cx="226767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70</a:t>
          </a:r>
        </a:p>
      </cdr:txBody>
    </cdr:sp>
  </cdr:relSizeAnchor>
  <cdr:relSizeAnchor xmlns:cdr="http://schemas.openxmlformats.org/drawingml/2006/chartDrawing">
    <cdr:from>
      <cdr:x>0.47553</cdr:x>
      <cdr:y>0.53822</cdr:y>
    </cdr:from>
    <cdr:to>
      <cdr:x>0.50319</cdr:x>
      <cdr:y>0.59207</cdr:y>
    </cdr:to>
    <cdr:sp macro="" textlink="">
      <cdr:nvSpPr>
        <cdr:cNvPr id="14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897190" y="2988232"/>
          <a:ext cx="226685" cy="298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0.41897</cdr:x>
      <cdr:y>0.87929</cdr:y>
    </cdr:from>
    <cdr:to>
      <cdr:x>0.44663</cdr:x>
      <cdr:y>0.93313</cdr:y>
    </cdr:to>
    <cdr:sp macro="" textlink="">
      <cdr:nvSpPr>
        <cdr:cNvPr id="15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3625" y="4881892"/>
          <a:ext cx="226685" cy="29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0.18003</cdr:x>
      <cdr:y>0.68604</cdr:y>
    </cdr:from>
    <cdr:to>
      <cdr:x>0.21885</cdr:x>
      <cdr:y>0.73989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477925" y="3828141"/>
          <a:ext cx="318703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1.6</a:t>
          </a:r>
        </a:p>
      </cdr:txBody>
    </cdr:sp>
  </cdr:relSizeAnchor>
  <cdr:relSizeAnchor xmlns:cdr="http://schemas.openxmlformats.org/drawingml/2006/chartDrawing">
    <cdr:from>
      <cdr:x>0.35721</cdr:x>
      <cdr:y>0.54073</cdr:y>
    </cdr:from>
    <cdr:to>
      <cdr:x>0.39881</cdr:x>
      <cdr:y>0.59457</cdr:y>
    </cdr:to>
    <cdr:sp macro="" textlink="">
      <cdr:nvSpPr>
        <cdr:cNvPr id="17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932468" y="301730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0.2</a:t>
          </a:r>
        </a:p>
      </cdr:txBody>
    </cdr:sp>
  </cdr:relSizeAnchor>
  <cdr:relSizeAnchor xmlns:cdr="http://schemas.openxmlformats.org/drawingml/2006/chartDrawing">
    <cdr:from>
      <cdr:x>0.24582</cdr:x>
      <cdr:y>0.63282</cdr:y>
    </cdr:from>
    <cdr:to>
      <cdr:x>0.28228</cdr:x>
      <cdr:y>0.68667</cdr:y>
    </cdr:to>
    <cdr:sp macro="" textlink="">
      <cdr:nvSpPr>
        <cdr:cNvPr id="18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018070" y="3531184"/>
          <a:ext cx="299251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0.8</a:t>
          </a:r>
        </a:p>
      </cdr:txBody>
    </cdr:sp>
  </cdr:relSizeAnchor>
  <cdr:relSizeAnchor xmlns:cdr="http://schemas.openxmlformats.org/drawingml/2006/chartDrawing">
    <cdr:from>
      <cdr:x>0.19091</cdr:x>
      <cdr:y>0.29311</cdr:y>
    </cdr:from>
    <cdr:to>
      <cdr:x>0.21858</cdr:x>
      <cdr:y>0.34696</cdr:y>
    </cdr:to>
    <cdr:sp macro="" textlink="">
      <cdr:nvSpPr>
        <cdr:cNvPr id="19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570704" y="1648542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</a:t>
          </a:r>
        </a:p>
      </cdr:txBody>
    </cdr:sp>
  </cdr:relSizeAnchor>
  <cdr:relSizeAnchor xmlns:cdr="http://schemas.openxmlformats.org/drawingml/2006/chartDrawing">
    <cdr:from>
      <cdr:x>0.30096</cdr:x>
      <cdr:y>0.3929</cdr:y>
    </cdr:from>
    <cdr:to>
      <cdr:x>0.32862</cdr:x>
      <cdr:y>0.44675</cdr:y>
    </cdr:to>
    <cdr:sp macro="" textlink="">
      <cdr:nvSpPr>
        <cdr:cNvPr id="20" name="TextBox 2">
          <a:extLst xmlns:a="http://schemas.openxmlformats.org/drawingml/2006/main">
            <a:ext uri="{FF2B5EF4-FFF2-40B4-BE49-F238E27FC236}">
              <a16:creationId xmlns:a16="http://schemas.microsoft.com/office/drawing/2014/main" id="{883726AF-3E43-0BAB-5E6D-4FBD9ADD13B1}"/>
            </a:ext>
          </a:extLst>
        </cdr:cNvPr>
        <cdr:cNvSpPr txBox="1"/>
      </cdr:nvSpPr>
      <cdr:spPr>
        <a:xfrm xmlns:a="http://schemas.openxmlformats.org/drawingml/2006/main">
          <a:off x="2476091" y="2209801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</a:t>
          </a:r>
        </a:p>
      </cdr:txBody>
    </cdr:sp>
  </cdr:relSizeAnchor>
  <cdr:relSizeAnchor xmlns:cdr="http://schemas.openxmlformats.org/drawingml/2006/chartDrawing">
    <cdr:from>
      <cdr:x>0.35872</cdr:x>
      <cdr:y>0.43733</cdr:y>
    </cdr:from>
    <cdr:to>
      <cdr:x>0.38638</cdr:x>
      <cdr:y>0.49118</cdr:y>
    </cdr:to>
    <cdr:sp macro="" textlink="">
      <cdr:nvSpPr>
        <cdr:cNvPr id="21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951317" y="2459703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0.25166</cdr:x>
      <cdr:y>0.339</cdr:y>
    </cdr:from>
    <cdr:to>
      <cdr:x>0.27933</cdr:x>
      <cdr:y>0.39285</cdr:y>
    </cdr:to>
    <cdr:sp macro="" textlink="">
      <cdr:nvSpPr>
        <cdr:cNvPr id="22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070510" y="1906639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</a:t>
          </a:r>
        </a:p>
      </cdr:txBody>
    </cdr:sp>
  </cdr:relSizeAnchor>
  <cdr:relSizeAnchor xmlns:cdr="http://schemas.openxmlformats.org/drawingml/2006/chartDrawing">
    <cdr:from>
      <cdr:x>0.41692</cdr:x>
      <cdr:y>0.68243</cdr:y>
    </cdr:from>
    <cdr:to>
      <cdr:x>0.44458</cdr:x>
      <cdr:y>0.73627</cdr:y>
    </cdr:to>
    <cdr:sp macro="" textlink="">
      <cdr:nvSpPr>
        <cdr:cNvPr id="23" name="TextBox 2">
          <a:extLst xmlns:a="http://schemas.openxmlformats.org/drawingml/2006/main">
            <a:ext uri="{FF2B5EF4-FFF2-40B4-BE49-F238E27FC236}">
              <a16:creationId xmlns:a16="http://schemas.microsoft.com/office/drawing/2014/main" id="{BF01A278-9F37-14A5-0C27-703CBA426A20}"/>
            </a:ext>
          </a:extLst>
        </cdr:cNvPr>
        <cdr:cNvSpPr txBox="1"/>
      </cdr:nvSpPr>
      <cdr:spPr>
        <a:xfrm xmlns:a="http://schemas.openxmlformats.org/drawingml/2006/main">
          <a:off x="3416825" y="3788911"/>
          <a:ext cx="226685" cy="298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0.29935</cdr:x>
      <cdr:y>0.58834</cdr:y>
    </cdr:from>
    <cdr:to>
      <cdr:x>0.34095</cdr:x>
      <cdr:y>0.64218</cdr:y>
    </cdr:to>
    <cdr:sp macro="" textlink="">
      <cdr:nvSpPr>
        <cdr:cNvPr id="24" name="TextBox 2">
          <a:extLst xmlns:a="http://schemas.openxmlformats.org/drawingml/2006/main">
            <a:ext uri="{FF2B5EF4-FFF2-40B4-BE49-F238E27FC236}">
              <a16:creationId xmlns:a16="http://schemas.microsoft.com/office/drawing/2014/main" id="{6FDC4028-5F56-029E-EB8D-DD78379A2766}"/>
            </a:ext>
          </a:extLst>
        </cdr:cNvPr>
        <cdr:cNvSpPr txBox="1"/>
      </cdr:nvSpPr>
      <cdr:spPr>
        <a:xfrm xmlns:a="http://schemas.openxmlformats.org/drawingml/2006/main">
          <a:off x="2457450" y="328295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0.4</a:t>
          </a:r>
        </a:p>
      </cdr:txBody>
    </cdr:sp>
  </cdr:relSizeAnchor>
  <cdr:relSizeAnchor xmlns:cdr="http://schemas.openxmlformats.org/drawingml/2006/chartDrawing">
    <cdr:from>
      <cdr:x>0.51361</cdr:x>
      <cdr:y>0.3926</cdr:y>
    </cdr:from>
    <cdr:to>
      <cdr:x>0.59605</cdr:x>
      <cdr:y>0.44645</cdr:y>
    </cdr:to>
    <cdr:sp macro="" textlink="">
      <cdr:nvSpPr>
        <cdr:cNvPr id="25" name="TextBox 2">
          <a:extLst xmlns:a="http://schemas.openxmlformats.org/drawingml/2006/main">
            <a:ext uri="{FF2B5EF4-FFF2-40B4-BE49-F238E27FC236}">
              <a16:creationId xmlns:a16="http://schemas.microsoft.com/office/drawing/2014/main" id="{AED125EE-5F52-EAA8-EA36-B4CE882231A4}"/>
            </a:ext>
          </a:extLst>
        </cdr:cNvPr>
        <cdr:cNvSpPr txBox="1"/>
      </cdr:nvSpPr>
      <cdr:spPr>
        <a:xfrm xmlns:a="http://schemas.openxmlformats.org/drawingml/2006/main">
          <a:off x="4216400" y="2190750"/>
          <a:ext cx="676774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1600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0.41586</cdr:x>
      <cdr:y>0.31872</cdr:y>
    </cdr:from>
    <cdr:to>
      <cdr:x>0.44442</cdr:x>
      <cdr:y>0.37249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00253" y="1744202"/>
          <a:ext cx="233473" cy="294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13</a:t>
          </a:r>
        </a:p>
      </cdr:txBody>
    </cdr:sp>
  </cdr:relSizeAnchor>
  <cdr:relSizeAnchor xmlns:cdr="http://schemas.openxmlformats.org/drawingml/2006/chartDrawing">
    <cdr:from>
      <cdr:x>0.41704</cdr:x>
      <cdr:y>0.0992</cdr:y>
    </cdr:from>
    <cdr:to>
      <cdr:x>0.45848</cdr:x>
      <cdr:y>0.15297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40723" y="558800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11</a:t>
          </a:r>
        </a:p>
      </cdr:txBody>
    </cdr:sp>
  </cdr:relSizeAnchor>
  <cdr:relSizeAnchor xmlns:cdr="http://schemas.openxmlformats.org/drawingml/2006/chartDrawing">
    <cdr:from>
      <cdr:x>0.41585</cdr:x>
      <cdr:y>0.18072</cdr:y>
    </cdr:from>
    <cdr:to>
      <cdr:x>0.45729</cdr:x>
      <cdr:y>0.23448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30954" y="1017954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</a:t>
          </a:r>
        </a:p>
      </cdr:txBody>
    </cdr:sp>
  </cdr:relSizeAnchor>
  <cdr:relSizeAnchor xmlns:cdr="http://schemas.openxmlformats.org/drawingml/2006/chartDrawing">
    <cdr:from>
      <cdr:x>0.41748</cdr:x>
      <cdr:y>0.41314</cdr:y>
    </cdr:from>
    <cdr:to>
      <cdr:x>0.4592</cdr:x>
      <cdr:y>0.46731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21309" y="2309655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</a:t>
          </a:r>
        </a:p>
      </cdr:txBody>
    </cdr:sp>
  </cdr:relSizeAnchor>
  <cdr:relSizeAnchor xmlns:cdr="http://schemas.openxmlformats.org/drawingml/2006/chartDrawing">
    <cdr:from>
      <cdr:x>0.63707</cdr:x>
      <cdr:y>0.29384</cdr:y>
    </cdr:from>
    <cdr:to>
      <cdr:x>0.71951</cdr:x>
      <cdr:y>0.34768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5241413" y="1652639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1200</a:t>
          </a:r>
        </a:p>
      </cdr:txBody>
    </cdr:sp>
  </cdr:relSizeAnchor>
  <cdr:relSizeAnchor xmlns:cdr="http://schemas.openxmlformats.org/drawingml/2006/chartDrawing">
    <cdr:from>
      <cdr:x>0.57233</cdr:x>
      <cdr:y>0.34191</cdr:y>
    </cdr:from>
    <cdr:to>
      <cdr:x>0.65477</cdr:x>
      <cdr:y>0.39576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708832" y="1923026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1400</a:t>
          </a:r>
        </a:p>
      </cdr:txBody>
    </cdr:sp>
  </cdr:relSizeAnchor>
  <cdr:relSizeAnchor xmlns:cdr="http://schemas.openxmlformats.org/drawingml/2006/chartDrawing">
    <cdr:from>
      <cdr:x>0.46279</cdr:x>
      <cdr:y>0.4417</cdr:y>
    </cdr:from>
    <cdr:to>
      <cdr:x>0.54523</cdr:x>
      <cdr:y>0.49555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3807542" y="2484284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1800</a:t>
          </a:r>
        </a:p>
      </cdr:txBody>
    </cdr:sp>
  </cdr:relSizeAnchor>
  <cdr:relSizeAnchor xmlns:cdr="http://schemas.openxmlformats.org/drawingml/2006/chartDrawing">
    <cdr:from>
      <cdr:x>0.59055</cdr:x>
      <cdr:y>0.63146</cdr:y>
    </cdr:from>
    <cdr:to>
      <cdr:x>0.61822</cdr:x>
      <cdr:y>0.6853</cdr:y>
    </cdr:to>
    <cdr:sp macro="" textlink="">
      <cdr:nvSpPr>
        <cdr:cNvPr id="9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839825" y="3505908"/>
          <a:ext cx="226767" cy="29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0.5318</cdr:x>
      <cdr:y>0.58338</cdr:y>
    </cdr:from>
    <cdr:to>
      <cdr:x>0.55946</cdr:x>
      <cdr:y>0.63723</cdr:y>
    </cdr:to>
    <cdr:sp macro="" textlink="">
      <cdr:nvSpPr>
        <cdr:cNvPr id="10" name="TextBox 2">
          <a:extLst xmlns:a="http://schemas.openxmlformats.org/drawingml/2006/main">
            <a:ext uri="{FF2B5EF4-FFF2-40B4-BE49-F238E27FC236}">
              <a16:creationId xmlns:a16="http://schemas.microsoft.com/office/drawing/2014/main" id="{2F95FE64-7522-E8EA-32E9-BA897E9C9144}"/>
            </a:ext>
          </a:extLst>
        </cdr:cNvPr>
        <cdr:cNvSpPr txBox="1"/>
      </cdr:nvSpPr>
      <cdr:spPr>
        <a:xfrm xmlns:a="http://schemas.openxmlformats.org/drawingml/2006/main">
          <a:off x="4358345" y="3238964"/>
          <a:ext cx="226685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0.41741</cdr:x>
      <cdr:y>0.59227</cdr:y>
    </cdr:from>
    <cdr:to>
      <cdr:x>0.44508</cdr:x>
      <cdr:y>0.64612</cdr:y>
    </cdr:to>
    <cdr:sp macro="" textlink="">
      <cdr:nvSpPr>
        <cdr:cNvPr id="11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20812" y="3288318"/>
          <a:ext cx="226767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0.41947</cdr:x>
      <cdr:y>0.78605</cdr:y>
    </cdr:from>
    <cdr:to>
      <cdr:x>0.44713</cdr:x>
      <cdr:y>0.8399</cdr:y>
    </cdr:to>
    <cdr:sp macro="" textlink="">
      <cdr:nvSpPr>
        <cdr:cNvPr id="12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7723" y="4364217"/>
          <a:ext cx="226685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0.64694</cdr:x>
      <cdr:y>0.68662</cdr:y>
    </cdr:from>
    <cdr:to>
      <cdr:x>0.67461</cdr:x>
      <cdr:y>0.74047</cdr:y>
    </cdr:to>
    <cdr:sp macro="" textlink="">
      <cdr:nvSpPr>
        <cdr:cNvPr id="13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5301920" y="3812175"/>
          <a:ext cx="226767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70</a:t>
          </a:r>
        </a:p>
      </cdr:txBody>
    </cdr:sp>
  </cdr:relSizeAnchor>
  <cdr:relSizeAnchor xmlns:cdr="http://schemas.openxmlformats.org/drawingml/2006/chartDrawing">
    <cdr:from>
      <cdr:x>0.47553</cdr:x>
      <cdr:y>0.53822</cdr:y>
    </cdr:from>
    <cdr:to>
      <cdr:x>0.50319</cdr:x>
      <cdr:y>0.59207</cdr:y>
    </cdr:to>
    <cdr:sp macro="" textlink="">
      <cdr:nvSpPr>
        <cdr:cNvPr id="14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897190" y="2988232"/>
          <a:ext cx="226685" cy="298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0.41897</cdr:x>
      <cdr:y>0.87929</cdr:y>
    </cdr:from>
    <cdr:to>
      <cdr:x>0.44663</cdr:x>
      <cdr:y>0.93313</cdr:y>
    </cdr:to>
    <cdr:sp macro="" textlink="">
      <cdr:nvSpPr>
        <cdr:cNvPr id="15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3625" y="4881892"/>
          <a:ext cx="226685" cy="29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0.18003</cdr:x>
      <cdr:y>0.68604</cdr:y>
    </cdr:from>
    <cdr:to>
      <cdr:x>0.21885</cdr:x>
      <cdr:y>0.73989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477925" y="3828141"/>
          <a:ext cx="318703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1.6</a:t>
          </a:r>
        </a:p>
      </cdr:txBody>
    </cdr:sp>
  </cdr:relSizeAnchor>
  <cdr:relSizeAnchor xmlns:cdr="http://schemas.openxmlformats.org/drawingml/2006/chartDrawing">
    <cdr:from>
      <cdr:x>0.35721</cdr:x>
      <cdr:y>0.54073</cdr:y>
    </cdr:from>
    <cdr:to>
      <cdr:x>0.39881</cdr:x>
      <cdr:y>0.59457</cdr:y>
    </cdr:to>
    <cdr:sp macro="" textlink="">
      <cdr:nvSpPr>
        <cdr:cNvPr id="17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932468" y="301730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0.2</a:t>
          </a:r>
        </a:p>
      </cdr:txBody>
    </cdr:sp>
  </cdr:relSizeAnchor>
  <cdr:relSizeAnchor xmlns:cdr="http://schemas.openxmlformats.org/drawingml/2006/chartDrawing">
    <cdr:from>
      <cdr:x>0.24582</cdr:x>
      <cdr:y>0.63282</cdr:y>
    </cdr:from>
    <cdr:to>
      <cdr:x>0.28228</cdr:x>
      <cdr:y>0.68667</cdr:y>
    </cdr:to>
    <cdr:sp macro="" textlink="">
      <cdr:nvSpPr>
        <cdr:cNvPr id="18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018070" y="3531184"/>
          <a:ext cx="299251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0.8</a:t>
          </a:r>
        </a:p>
      </cdr:txBody>
    </cdr:sp>
  </cdr:relSizeAnchor>
  <cdr:relSizeAnchor xmlns:cdr="http://schemas.openxmlformats.org/drawingml/2006/chartDrawing">
    <cdr:from>
      <cdr:x>0.19091</cdr:x>
      <cdr:y>0.29311</cdr:y>
    </cdr:from>
    <cdr:to>
      <cdr:x>0.21858</cdr:x>
      <cdr:y>0.34696</cdr:y>
    </cdr:to>
    <cdr:sp macro="" textlink="">
      <cdr:nvSpPr>
        <cdr:cNvPr id="19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570704" y="1648542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</a:t>
          </a:r>
        </a:p>
      </cdr:txBody>
    </cdr:sp>
  </cdr:relSizeAnchor>
  <cdr:relSizeAnchor xmlns:cdr="http://schemas.openxmlformats.org/drawingml/2006/chartDrawing">
    <cdr:from>
      <cdr:x>0.30096</cdr:x>
      <cdr:y>0.3929</cdr:y>
    </cdr:from>
    <cdr:to>
      <cdr:x>0.32862</cdr:x>
      <cdr:y>0.44675</cdr:y>
    </cdr:to>
    <cdr:sp macro="" textlink="">
      <cdr:nvSpPr>
        <cdr:cNvPr id="20" name="TextBox 2">
          <a:extLst xmlns:a="http://schemas.openxmlformats.org/drawingml/2006/main">
            <a:ext uri="{FF2B5EF4-FFF2-40B4-BE49-F238E27FC236}">
              <a16:creationId xmlns:a16="http://schemas.microsoft.com/office/drawing/2014/main" id="{883726AF-3E43-0BAB-5E6D-4FBD9ADD13B1}"/>
            </a:ext>
          </a:extLst>
        </cdr:cNvPr>
        <cdr:cNvSpPr txBox="1"/>
      </cdr:nvSpPr>
      <cdr:spPr>
        <a:xfrm xmlns:a="http://schemas.openxmlformats.org/drawingml/2006/main">
          <a:off x="2476091" y="2209801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</a:t>
          </a:r>
        </a:p>
      </cdr:txBody>
    </cdr:sp>
  </cdr:relSizeAnchor>
  <cdr:relSizeAnchor xmlns:cdr="http://schemas.openxmlformats.org/drawingml/2006/chartDrawing">
    <cdr:from>
      <cdr:x>0.35872</cdr:x>
      <cdr:y>0.43733</cdr:y>
    </cdr:from>
    <cdr:to>
      <cdr:x>0.38638</cdr:x>
      <cdr:y>0.49118</cdr:y>
    </cdr:to>
    <cdr:sp macro="" textlink="">
      <cdr:nvSpPr>
        <cdr:cNvPr id="21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951317" y="2459703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0.25166</cdr:x>
      <cdr:y>0.339</cdr:y>
    </cdr:from>
    <cdr:to>
      <cdr:x>0.27933</cdr:x>
      <cdr:y>0.39285</cdr:y>
    </cdr:to>
    <cdr:sp macro="" textlink="">
      <cdr:nvSpPr>
        <cdr:cNvPr id="22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070510" y="1906639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</a:t>
          </a:r>
        </a:p>
      </cdr:txBody>
    </cdr:sp>
  </cdr:relSizeAnchor>
  <cdr:relSizeAnchor xmlns:cdr="http://schemas.openxmlformats.org/drawingml/2006/chartDrawing">
    <cdr:from>
      <cdr:x>0.41692</cdr:x>
      <cdr:y>0.68243</cdr:y>
    </cdr:from>
    <cdr:to>
      <cdr:x>0.44458</cdr:x>
      <cdr:y>0.73627</cdr:y>
    </cdr:to>
    <cdr:sp macro="" textlink="">
      <cdr:nvSpPr>
        <cdr:cNvPr id="23" name="TextBox 2">
          <a:extLst xmlns:a="http://schemas.openxmlformats.org/drawingml/2006/main">
            <a:ext uri="{FF2B5EF4-FFF2-40B4-BE49-F238E27FC236}">
              <a16:creationId xmlns:a16="http://schemas.microsoft.com/office/drawing/2014/main" id="{BF01A278-9F37-14A5-0C27-703CBA426A20}"/>
            </a:ext>
          </a:extLst>
        </cdr:cNvPr>
        <cdr:cNvSpPr txBox="1"/>
      </cdr:nvSpPr>
      <cdr:spPr>
        <a:xfrm xmlns:a="http://schemas.openxmlformats.org/drawingml/2006/main">
          <a:off x="3416825" y="3788911"/>
          <a:ext cx="226685" cy="298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0.29935</cdr:x>
      <cdr:y>0.58834</cdr:y>
    </cdr:from>
    <cdr:to>
      <cdr:x>0.34095</cdr:x>
      <cdr:y>0.64218</cdr:y>
    </cdr:to>
    <cdr:sp macro="" textlink="">
      <cdr:nvSpPr>
        <cdr:cNvPr id="24" name="TextBox 2">
          <a:extLst xmlns:a="http://schemas.openxmlformats.org/drawingml/2006/main">
            <a:ext uri="{FF2B5EF4-FFF2-40B4-BE49-F238E27FC236}">
              <a16:creationId xmlns:a16="http://schemas.microsoft.com/office/drawing/2014/main" id="{6FDC4028-5F56-029E-EB8D-DD78379A2766}"/>
            </a:ext>
          </a:extLst>
        </cdr:cNvPr>
        <cdr:cNvSpPr txBox="1"/>
      </cdr:nvSpPr>
      <cdr:spPr>
        <a:xfrm xmlns:a="http://schemas.openxmlformats.org/drawingml/2006/main">
          <a:off x="2457450" y="328295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0.4</a:t>
          </a:r>
        </a:p>
      </cdr:txBody>
    </cdr:sp>
  </cdr:relSizeAnchor>
  <cdr:relSizeAnchor xmlns:cdr="http://schemas.openxmlformats.org/drawingml/2006/chartDrawing">
    <cdr:from>
      <cdr:x>0.51361</cdr:x>
      <cdr:y>0.3926</cdr:y>
    </cdr:from>
    <cdr:to>
      <cdr:x>0.59605</cdr:x>
      <cdr:y>0.44645</cdr:y>
    </cdr:to>
    <cdr:sp macro="" textlink="">
      <cdr:nvSpPr>
        <cdr:cNvPr id="25" name="TextBox 2">
          <a:extLst xmlns:a="http://schemas.openxmlformats.org/drawingml/2006/main">
            <a:ext uri="{FF2B5EF4-FFF2-40B4-BE49-F238E27FC236}">
              <a16:creationId xmlns:a16="http://schemas.microsoft.com/office/drawing/2014/main" id="{AED125EE-5F52-EAA8-EA36-B4CE882231A4}"/>
            </a:ext>
          </a:extLst>
        </cdr:cNvPr>
        <cdr:cNvSpPr txBox="1"/>
      </cdr:nvSpPr>
      <cdr:spPr>
        <a:xfrm xmlns:a="http://schemas.openxmlformats.org/drawingml/2006/main">
          <a:off x="4216400" y="2190750"/>
          <a:ext cx="676774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1600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0.41586</cdr:x>
      <cdr:y>0.31872</cdr:y>
    </cdr:from>
    <cdr:to>
      <cdr:x>0.44442</cdr:x>
      <cdr:y>0.37249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00253" y="1744202"/>
          <a:ext cx="233473" cy="294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13</a:t>
          </a:r>
        </a:p>
      </cdr:txBody>
    </cdr:sp>
  </cdr:relSizeAnchor>
  <cdr:relSizeAnchor xmlns:cdr="http://schemas.openxmlformats.org/drawingml/2006/chartDrawing">
    <cdr:from>
      <cdr:x>0.41704</cdr:x>
      <cdr:y>0.0992</cdr:y>
    </cdr:from>
    <cdr:to>
      <cdr:x>0.45848</cdr:x>
      <cdr:y>0.15297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40723" y="558800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11</a:t>
          </a:r>
        </a:p>
      </cdr:txBody>
    </cdr:sp>
  </cdr:relSizeAnchor>
  <cdr:relSizeAnchor xmlns:cdr="http://schemas.openxmlformats.org/drawingml/2006/chartDrawing">
    <cdr:from>
      <cdr:x>0.41585</cdr:x>
      <cdr:y>0.18072</cdr:y>
    </cdr:from>
    <cdr:to>
      <cdr:x>0.45729</cdr:x>
      <cdr:y>0.23448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30954" y="1017954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</a:t>
          </a:r>
        </a:p>
      </cdr:txBody>
    </cdr:sp>
  </cdr:relSizeAnchor>
  <cdr:relSizeAnchor xmlns:cdr="http://schemas.openxmlformats.org/drawingml/2006/chartDrawing">
    <cdr:from>
      <cdr:x>0.41748</cdr:x>
      <cdr:y>0.41314</cdr:y>
    </cdr:from>
    <cdr:to>
      <cdr:x>0.4592</cdr:x>
      <cdr:y>0.46731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21309" y="2309655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</a:t>
          </a:r>
        </a:p>
      </cdr:txBody>
    </cdr:sp>
  </cdr:relSizeAnchor>
  <cdr:relSizeAnchor xmlns:cdr="http://schemas.openxmlformats.org/drawingml/2006/chartDrawing">
    <cdr:from>
      <cdr:x>0.63707</cdr:x>
      <cdr:y>0.29384</cdr:y>
    </cdr:from>
    <cdr:to>
      <cdr:x>0.71951</cdr:x>
      <cdr:y>0.34768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5241413" y="1652639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1200</a:t>
          </a:r>
        </a:p>
      </cdr:txBody>
    </cdr:sp>
  </cdr:relSizeAnchor>
  <cdr:relSizeAnchor xmlns:cdr="http://schemas.openxmlformats.org/drawingml/2006/chartDrawing">
    <cdr:from>
      <cdr:x>0.57233</cdr:x>
      <cdr:y>0.34191</cdr:y>
    </cdr:from>
    <cdr:to>
      <cdr:x>0.65477</cdr:x>
      <cdr:y>0.39576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708832" y="1923026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1400</a:t>
          </a:r>
        </a:p>
      </cdr:txBody>
    </cdr:sp>
  </cdr:relSizeAnchor>
  <cdr:relSizeAnchor xmlns:cdr="http://schemas.openxmlformats.org/drawingml/2006/chartDrawing">
    <cdr:from>
      <cdr:x>0.46279</cdr:x>
      <cdr:y>0.4417</cdr:y>
    </cdr:from>
    <cdr:to>
      <cdr:x>0.54523</cdr:x>
      <cdr:y>0.49555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3807542" y="2484284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1800</a:t>
          </a:r>
        </a:p>
      </cdr:txBody>
    </cdr:sp>
  </cdr:relSizeAnchor>
  <cdr:relSizeAnchor xmlns:cdr="http://schemas.openxmlformats.org/drawingml/2006/chartDrawing">
    <cdr:from>
      <cdr:x>0.59055</cdr:x>
      <cdr:y>0.63146</cdr:y>
    </cdr:from>
    <cdr:to>
      <cdr:x>0.61822</cdr:x>
      <cdr:y>0.6853</cdr:y>
    </cdr:to>
    <cdr:sp macro="" textlink="">
      <cdr:nvSpPr>
        <cdr:cNvPr id="9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839825" y="3505908"/>
          <a:ext cx="226767" cy="29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0.5318</cdr:x>
      <cdr:y>0.58338</cdr:y>
    </cdr:from>
    <cdr:to>
      <cdr:x>0.55946</cdr:x>
      <cdr:y>0.63723</cdr:y>
    </cdr:to>
    <cdr:sp macro="" textlink="">
      <cdr:nvSpPr>
        <cdr:cNvPr id="10" name="TextBox 2">
          <a:extLst xmlns:a="http://schemas.openxmlformats.org/drawingml/2006/main">
            <a:ext uri="{FF2B5EF4-FFF2-40B4-BE49-F238E27FC236}">
              <a16:creationId xmlns:a16="http://schemas.microsoft.com/office/drawing/2014/main" id="{2F95FE64-7522-E8EA-32E9-BA897E9C9144}"/>
            </a:ext>
          </a:extLst>
        </cdr:cNvPr>
        <cdr:cNvSpPr txBox="1"/>
      </cdr:nvSpPr>
      <cdr:spPr>
        <a:xfrm xmlns:a="http://schemas.openxmlformats.org/drawingml/2006/main">
          <a:off x="4358345" y="3238964"/>
          <a:ext cx="226685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0.41741</cdr:x>
      <cdr:y>0.59227</cdr:y>
    </cdr:from>
    <cdr:to>
      <cdr:x>0.44508</cdr:x>
      <cdr:y>0.64612</cdr:y>
    </cdr:to>
    <cdr:sp macro="" textlink="">
      <cdr:nvSpPr>
        <cdr:cNvPr id="11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20812" y="3288318"/>
          <a:ext cx="226767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0.41947</cdr:x>
      <cdr:y>0.78605</cdr:y>
    </cdr:from>
    <cdr:to>
      <cdr:x>0.44713</cdr:x>
      <cdr:y>0.8399</cdr:y>
    </cdr:to>
    <cdr:sp macro="" textlink="">
      <cdr:nvSpPr>
        <cdr:cNvPr id="12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7723" y="4364217"/>
          <a:ext cx="226685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0.64694</cdr:x>
      <cdr:y>0.68662</cdr:y>
    </cdr:from>
    <cdr:to>
      <cdr:x>0.67461</cdr:x>
      <cdr:y>0.74047</cdr:y>
    </cdr:to>
    <cdr:sp macro="" textlink="">
      <cdr:nvSpPr>
        <cdr:cNvPr id="13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5301920" y="3812175"/>
          <a:ext cx="226767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70</a:t>
          </a:r>
        </a:p>
      </cdr:txBody>
    </cdr:sp>
  </cdr:relSizeAnchor>
  <cdr:relSizeAnchor xmlns:cdr="http://schemas.openxmlformats.org/drawingml/2006/chartDrawing">
    <cdr:from>
      <cdr:x>0.47553</cdr:x>
      <cdr:y>0.53822</cdr:y>
    </cdr:from>
    <cdr:to>
      <cdr:x>0.50319</cdr:x>
      <cdr:y>0.59207</cdr:y>
    </cdr:to>
    <cdr:sp macro="" textlink="">
      <cdr:nvSpPr>
        <cdr:cNvPr id="14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897190" y="2988232"/>
          <a:ext cx="226685" cy="298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0.41897</cdr:x>
      <cdr:y>0.87929</cdr:y>
    </cdr:from>
    <cdr:to>
      <cdr:x>0.44663</cdr:x>
      <cdr:y>0.93313</cdr:y>
    </cdr:to>
    <cdr:sp macro="" textlink="">
      <cdr:nvSpPr>
        <cdr:cNvPr id="15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3625" y="4881892"/>
          <a:ext cx="226685" cy="29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0.18003</cdr:x>
      <cdr:y>0.68604</cdr:y>
    </cdr:from>
    <cdr:to>
      <cdr:x>0.21885</cdr:x>
      <cdr:y>0.73989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477925" y="3828141"/>
          <a:ext cx="318703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1.6</a:t>
          </a:r>
        </a:p>
      </cdr:txBody>
    </cdr:sp>
  </cdr:relSizeAnchor>
  <cdr:relSizeAnchor xmlns:cdr="http://schemas.openxmlformats.org/drawingml/2006/chartDrawing">
    <cdr:from>
      <cdr:x>0.35721</cdr:x>
      <cdr:y>0.54073</cdr:y>
    </cdr:from>
    <cdr:to>
      <cdr:x>0.39881</cdr:x>
      <cdr:y>0.59457</cdr:y>
    </cdr:to>
    <cdr:sp macro="" textlink="">
      <cdr:nvSpPr>
        <cdr:cNvPr id="17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932468" y="301730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0.2</a:t>
          </a:r>
        </a:p>
      </cdr:txBody>
    </cdr:sp>
  </cdr:relSizeAnchor>
  <cdr:relSizeAnchor xmlns:cdr="http://schemas.openxmlformats.org/drawingml/2006/chartDrawing">
    <cdr:from>
      <cdr:x>0.24582</cdr:x>
      <cdr:y>0.63282</cdr:y>
    </cdr:from>
    <cdr:to>
      <cdr:x>0.28228</cdr:x>
      <cdr:y>0.68667</cdr:y>
    </cdr:to>
    <cdr:sp macro="" textlink="">
      <cdr:nvSpPr>
        <cdr:cNvPr id="18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018070" y="3531184"/>
          <a:ext cx="299251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0.8</a:t>
          </a:r>
        </a:p>
      </cdr:txBody>
    </cdr:sp>
  </cdr:relSizeAnchor>
  <cdr:relSizeAnchor xmlns:cdr="http://schemas.openxmlformats.org/drawingml/2006/chartDrawing">
    <cdr:from>
      <cdr:x>0.19091</cdr:x>
      <cdr:y>0.29311</cdr:y>
    </cdr:from>
    <cdr:to>
      <cdr:x>0.21858</cdr:x>
      <cdr:y>0.34696</cdr:y>
    </cdr:to>
    <cdr:sp macro="" textlink="">
      <cdr:nvSpPr>
        <cdr:cNvPr id="19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570704" y="1648542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</a:t>
          </a:r>
        </a:p>
      </cdr:txBody>
    </cdr:sp>
  </cdr:relSizeAnchor>
  <cdr:relSizeAnchor xmlns:cdr="http://schemas.openxmlformats.org/drawingml/2006/chartDrawing">
    <cdr:from>
      <cdr:x>0.30096</cdr:x>
      <cdr:y>0.3929</cdr:y>
    </cdr:from>
    <cdr:to>
      <cdr:x>0.32862</cdr:x>
      <cdr:y>0.44675</cdr:y>
    </cdr:to>
    <cdr:sp macro="" textlink="">
      <cdr:nvSpPr>
        <cdr:cNvPr id="20" name="TextBox 2">
          <a:extLst xmlns:a="http://schemas.openxmlformats.org/drawingml/2006/main">
            <a:ext uri="{FF2B5EF4-FFF2-40B4-BE49-F238E27FC236}">
              <a16:creationId xmlns:a16="http://schemas.microsoft.com/office/drawing/2014/main" id="{883726AF-3E43-0BAB-5E6D-4FBD9ADD13B1}"/>
            </a:ext>
          </a:extLst>
        </cdr:cNvPr>
        <cdr:cNvSpPr txBox="1"/>
      </cdr:nvSpPr>
      <cdr:spPr>
        <a:xfrm xmlns:a="http://schemas.openxmlformats.org/drawingml/2006/main">
          <a:off x="2476091" y="2209801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</a:t>
          </a:r>
        </a:p>
      </cdr:txBody>
    </cdr:sp>
  </cdr:relSizeAnchor>
  <cdr:relSizeAnchor xmlns:cdr="http://schemas.openxmlformats.org/drawingml/2006/chartDrawing">
    <cdr:from>
      <cdr:x>0.35872</cdr:x>
      <cdr:y>0.43733</cdr:y>
    </cdr:from>
    <cdr:to>
      <cdr:x>0.38638</cdr:x>
      <cdr:y>0.49118</cdr:y>
    </cdr:to>
    <cdr:sp macro="" textlink="">
      <cdr:nvSpPr>
        <cdr:cNvPr id="21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951317" y="2459703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0.25166</cdr:x>
      <cdr:y>0.339</cdr:y>
    </cdr:from>
    <cdr:to>
      <cdr:x>0.27933</cdr:x>
      <cdr:y>0.39285</cdr:y>
    </cdr:to>
    <cdr:sp macro="" textlink="">
      <cdr:nvSpPr>
        <cdr:cNvPr id="22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070510" y="1906639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</a:t>
          </a:r>
        </a:p>
      </cdr:txBody>
    </cdr:sp>
  </cdr:relSizeAnchor>
  <cdr:relSizeAnchor xmlns:cdr="http://schemas.openxmlformats.org/drawingml/2006/chartDrawing">
    <cdr:from>
      <cdr:x>0.41692</cdr:x>
      <cdr:y>0.68243</cdr:y>
    </cdr:from>
    <cdr:to>
      <cdr:x>0.44458</cdr:x>
      <cdr:y>0.73627</cdr:y>
    </cdr:to>
    <cdr:sp macro="" textlink="">
      <cdr:nvSpPr>
        <cdr:cNvPr id="23" name="TextBox 2">
          <a:extLst xmlns:a="http://schemas.openxmlformats.org/drawingml/2006/main">
            <a:ext uri="{FF2B5EF4-FFF2-40B4-BE49-F238E27FC236}">
              <a16:creationId xmlns:a16="http://schemas.microsoft.com/office/drawing/2014/main" id="{BF01A278-9F37-14A5-0C27-703CBA426A20}"/>
            </a:ext>
          </a:extLst>
        </cdr:cNvPr>
        <cdr:cNvSpPr txBox="1"/>
      </cdr:nvSpPr>
      <cdr:spPr>
        <a:xfrm xmlns:a="http://schemas.openxmlformats.org/drawingml/2006/main">
          <a:off x="3416825" y="3788911"/>
          <a:ext cx="226685" cy="298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0.29935</cdr:x>
      <cdr:y>0.58834</cdr:y>
    </cdr:from>
    <cdr:to>
      <cdr:x>0.34095</cdr:x>
      <cdr:y>0.64218</cdr:y>
    </cdr:to>
    <cdr:sp macro="" textlink="">
      <cdr:nvSpPr>
        <cdr:cNvPr id="24" name="TextBox 2">
          <a:extLst xmlns:a="http://schemas.openxmlformats.org/drawingml/2006/main">
            <a:ext uri="{FF2B5EF4-FFF2-40B4-BE49-F238E27FC236}">
              <a16:creationId xmlns:a16="http://schemas.microsoft.com/office/drawing/2014/main" id="{6FDC4028-5F56-029E-EB8D-DD78379A2766}"/>
            </a:ext>
          </a:extLst>
        </cdr:cNvPr>
        <cdr:cNvSpPr txBox="1"/>
      </cdr:nvSpPr>
      <cdr:spPr>
        <a:xfrm xmlns:a="http://schemas.openxmlformats.org/drawingml/2006/main">
          <a:off x="2457450" y="328295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0.4</a:t>
          </a:r>
        </a:p>
      </cdr:txBody>
    </cdr:sp>
  </cdr:relSizeAnchor>
  <cdr:relSizeAnchor xmlns:cdr="http://schemas.openxmlformats.org/drawingml/2006/chartDrawing">
    <cdr:from>
      <cdr:x>0.51361</cdr:x>
      <cdr:y>0.3926</cdr:y>
    </cdr:from>
    <cdr:to>
      <cdr:x>0.59605</cdr:x>
      <cdr:y>0.44645</cdr:y>
    </cdr:to>
    <cdr:sp macro="" textlink="">
      <cdr:nvSpPr>
        <cdr:cNvPr id="25" name="TextBox 2">
          <a:extLst xmlns:a="http://schemas.openxmlformats.org/drawingml/2006/main">
            <a:ext uri="{FF2B5EF4-FFF2-40B4-BE49-F238E27FC236}">
              <a16:creationId xmlns:a16="http://schemas.microsoft.com/office/drawing/2014/main" id="{AED125EE-5F52-EAA8-EA36-B4CE882231A4}"/>
            </a:ext>
          </a:extLst>
        </cdr:cNvPr>
        <cdr:cNvSpPr txBox="1"/>
      </cdr:nvSpPr>
      <cdr:spPr>
        <a:xfrm xmlns:a="http://schemas.openxmlformats.org/drawingml/2006/main">
          <a:off x="4216400" y="2190750"/>
          <a:ext cx="676774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1600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C7C60-2C54-0C49-BDBF-E00197F4866B}">
  <dimension ref="A1:AI37"/>
  <sheetViews>
    <sheetView zoomScale="160" zoomScaleNormal="160" workbookViewId="0">
      <selection activeCell="N12" sqref="N12"/>
    </sheetView>
  </sheetViews>
  <sheetFormatPr baseColWidth="10" defaultRowHeight="16" x14ac:dyDescent="0.2"/>
  <cols>
    <col min="1" max="2" width="9" style="5" customWidth="1"/>
    <col min="3" max="3" width="7.33203125" style="5" bestFit="1" customWidth="1"/>
    <col min="4" max="4" width="7.5" style="5" bestFit="1" customWidth="1"/>
    <col min="5" max="5" width="7.1640625" style="5" bestFit="1" customWidth="1"/>
    <col min="6" max="13" width="9" customWidth="1"/>
    <col min="14" max="14" width="5" bestFit="1" customWidth="1"/>
    <col min="15" max="15" width="8.5" customWidth="1"/>
    <col min="16" max="16" width="6.6640625" bestFit="1" customWidth="1"/>
    <col min="17" max="17" width="8.1640625" customWidth="1"/>
    <col min="18" max="19" width="8.5" customWidth="1"/>
    <col min="20" max="27" width="8" customWidth="1"/>
    <col min="33" max="35" width="10.83203125" style="5"/>
  </cols>
  <sheetData>
    <row r="1" spans="1:28" ht="51" thickBot="1" x14ac:dyDescent="0.25">
      <c r="A1" s="1" t="s">
        <v>39</v>
      </c>
      <c r="B1" s="1" t="s">
        <v>0</v>
      </c>
      <c r="C1" s="1" t="s">
        <v>55</v>
      </c>
      <c r="D1" s="1" t="s">
        <v>56</v>
      </c>
      <c r="E1" s="1" t="s">
        <v>57</v>
      </c>
      <c r="F1" s="1" t="s">
        <v>1</v>
      </c>
      <c r="G1" s="1" t="s">
        <v>4</v>
      </c>
      <c r="H1" s="1" t="s">
        <v>5</v>
      </c>
      <c r="I1" s="1" t="s">
        <v>2</v>
      </c>
      <c r="J1" s="1" t="s">
        <v>3</v>
      </c>
      <c r="K1" s="1" t="s">
        <v>6</v>
      </c>
      <c r="L1" s="1" t="s">
        <v>21</v>
      </c>
      <c r="M1" s="1" t="s">
        <v>7</v>
      </c>
      <c r="N1" s="1" t="s">
        <v>12</v>
      </c>
      <c r="O1" s="1" t="s">
        <v>41</v>
      </c>
      <c r="P1" s="1" t="s">
        <v>16</v>
      </c>
      <c r="Q1" s="1" t="s">
        <v>14</v>
      </c>
      <c r="R1" s="1" t="s">
        <v>15</v>
      </c>
      <c r="S1" s="1" t="s">
        <v>52</v>
      </c>
      <c r="T1" s="1" t="s">
        <v>43</v>
      </c>
      <c r="U1" s="1" t="s">
        <v>44</v>
      </c>
      <c r="V1" s="1" t="s">
        <v>37</v>
      </c>
      <c r="W1" s="1" t="s">
        <v>45</v>
      </c>
      <c r="X1" s="1" t="s">
        <v>42</v>
      </c>
      <c r="Y1" s="1" t="s">
        <v>38</v>
      </c>
      <c r="Z1" s="21"/>
      <c r="AA1" s="21"/>
    </row>
    <row r="2" spans="1:28" ht="17" thickBot="1" x14ac:dyDescent="0.25">
      <c r="A2" s="12" t="s">
        <v>36</v>
      </c>
      <c r="B2" s="12" t="s">
        <v>32</v>
      </c>
      <c r="C2" s="12">
        <v>24</v>
      </c>
      <c r="D2" s="12">
        <v>34</v>
      </c>
      <c r="E2" s="12">
        <v>39</v>
      </c>
      <c r="F2" s="12">
        <v>1330</v>
      </c>
      <c r="G2" s="12">
        <v>24</v>
      </c>
      <c r="H2" s="12">
        <v>100</v>
      </c>
      <c r="I2" s="13">
        <f>G2/H2</f>
        <v>0.24</v>
      </c>
      <c r="J2" s="12">
        <f>I2*128</f>
        <v>30.72</v>
      </c>
      <c r="K2" s="14">
        <f>F2*G2*2^30*10^-12/H2*100</f>
        <v>34.273839022079997</v>
      </c>
      <c r="L2" s="14">
        <v>3.7</v>
      </c>
      <c r="M2" s="12">
        <v>128</v>
      </c>
      <c r="N2" s="12">
        <v>9.1999999999999993</v>
      </c>
      <c r="O2" s="16">
        <f t="shared" ref="O2:O13" si="0">P2*L2*8</f>
        <v>4357.12</v>
      </c>
      <c r="P2" s="12">
        <f t="shared" ref="P2:P11" si="1">N2*M2/8</f>
        <v>147.19999999999999</v>
      </c>
      <c r="Q2" s="15">
        <f t="shared" ref="Q2:Q12" si="2">N2*M2/G2</f>
        <v>49.066666666666663</v>
      </c>
      <c r="R2" s="13">
        <f t="shared" ref="R2:R12" si="3">P2/H2</f>
        <v>1.472</v>
      </c>
      <c r="S2" s="13">
        <f>O2/H2</f>
        <v>43.571199999999997</v>
      </c>
      <c r="T2" s="12">
        <f t="shared" ref="T2:T10" si="4">1024/M2*G2/8</f>
        <v>24</v>
      </c>
      <c r="U2" s="16">
        <f t="shared" ref="U2:U13" si="5">1024/M2*H2</f>
        <v>800</v>
      </c>
      <c r="V2" s="16">
        <v>8</v>
      </c>
      <c r="W2" s="16">
        <f t="shared" ref="W2:W13" si="6">V2*G2/8</f>
        <v>24</v>
      </c>
      <c r="X2" s="16">
        <f t="shared" ref="X2:X13" si="7">V2*M2</f>
        <v>1024</v>
      </c>
      <c r="Y2" s="16">
        <f t="shared" ref="Y2:Y10" si="8">H2*1.2</f>
        <v>120</v>
      </c>
      <c r="Z2" s="22"/>
      <c r="AA2" s="22"/>
    </row>
    <row r="3" spans="1:28" ht="17" thickBot="1" x14ac:dyDescent="0.25">
      <c r="A3" s="12" t="s">
        <v>33</v>
      </c>
      <c r="B3" s="12" t="s">
        <v>8</v>
      </c>
      <c r="C3" s="12">
        <v>24</v>
      </c>
      <c r="D3" s="12">
        <v>34</v>
      </c>
      <c r="E3" s="12">
        <v>39</v>
      </c>
      <c r="F3" s="12">
        <v>1330</v>
      </c>
      <c r="G3" s="12">
        <v>16</v>
      </c>
      <c r="H3" s="12">
        <v>36.78</v>
      </c>
      <c r="I3" s="12">
        <v>0.435</v>
      </c>
      <c r="J3" s="12">
        <v>54.4</v>
      </c>
      <c r="K3" s="12">
        <v>62.12</v>
      </c>
      <c r="L3" s="12">
        <v>5</v>
      </c>
      <c r="M3" s="12">
        <v>16</v>
      </c>
      <c r="N3" s="12">
        <v>8.4</v>
      </c>
      <c r="O3" s="16">
        <f t="shared" si="0"/>
        <v>672</v>
      </c>
      <c r="P3" s="12">
        <f t="shared" si="1"/>
        <v>16.8</v>
      </c>
      <c r="Q3" s="12">
        <f t="shared" si="2"/>
        <v>8.4</v>
      </c>
      <c r="R3" s="13">
        <f t="shared" si="3"/>
        <v>0.45676998368678629</v>
      </c>
      <c r="S3" s="13">
        <f>O3/H3</f>
        <v>18.270799347471453</v>
      </c>
      <c r="T3" s="12">
        <f t="shared" si="4"/>
        <v>128</v>
      </c>
      <c r="U3" s="16">
        <f t="shared" si="5"/>
        <v>2353.92</v>
      </c>
      <c r="V3" s="16">
        <v>4</v>
      </c>
      <c r="W3" s="16">
        <f t="shared" si="6"/>
        <v>8</v>
      </c>
      <c r="X3" s="16">
        <f t="shared" si="7"/>
        <v>64</v>
      </c>
      <c r="Y3" s="16">
        <f t="shared" si="8"/>
        <v>44.136000000000003</v>
      </c>
      <c r="Z3" s="22"/>
      <c r="AA3" s="22"/>
    </row>
    <row r="4" spans="1:28" ht="17" thickBot="1" x14ac:dyDescent="0.25">
      <c r="A4" s="1" t="s">
        <v>62</v>
      </c>
      <c r="B4" s="1" t="s">
        <v>9</v>
      </c>
      <c r="C4" s="1">
        <v>27.5</v>
      </c>
      <c r="D4" s="1">
        <v>27.5</v>
      </c>
      <c r="E4" s="1">
        <v>44.5</v>
      </c>
      <c r="F4" s="1">
        <v>1672</v>
      </c>
      <c r="G4" s="1">
        <v>8</v>
      </c>
      <c r="H4" s="1">
        <v>25.41</v>
      </c>
      <c r="I4" s="1">
        <v>0.315</v>
      </c>
      <c r="J4" s="1">
        <v>40.299999999999997</v>
      </c>
      <c r="K4" s="1">
        <v>56.52</v>
      </c>
      <c r="L4" s="1">
        <v>20</v>
      </c>
      <c r="M4" s="1">
        <v>8</v>
      </c>
      <c r="N4" s="1">
        <v>8.4</v>
      </c>
      <c r="O4" s="6">
        <f t="shared" si="0"/>
        <v>1344</v>
      </c>
      <c r="P4" s="1">
        <f>N4*M4/8</f>
        <v>8.4</v>
      </c>
      <c r="Q4" s="1">
        <f t="shared" si="2"/>
        <v>8.4</v>
      </c>
      <c r="R4" s="3">
        <f>P4/H4</f>
        <v>0.33057851239669422</v>
      </c>
      <c r="S4" s="3">
        <f t="shared" ref="S4:S11" si="9">O4/H4</f>
        <v>52.892561983471076</v>
      </c>
      <c r="T4" s="1">
        <f t="shared" si="4"/>
        <v>128</v>
      </c>
      <c r="U4" s="6">
        <f t="shared" si="5"/>
        <v>3252.48</v>
      </c>
      <c r="V4" s="6">
        <v>1</v>
      </c>
      <c r="W4" s="6">
        <f t="shared" si="6"/>
        <v>1</v>
      </c>
      <c r="X4" s="6">
        <f t="shared" si="7"/>
        <v>8</v>
      </c>
      <c r="Y4" s="6">
        <f t="shared" si="8"/>
        <v>30.491999999999997</v>
      </c>
      <c r="Z4" s="22"/>
    </row>
    <row r="5" spans="1:28" ht="17" thickBot="1" x14ac:dyDescent="0.25">
      <c r="A5" s="1" t="s">
        <v>33</v>
      </c>
      <c r="B5" s="1" t="s">
        <v>10</v>
      </c>
      <c r="C5" s="1">
        <v>28</v>
      </c>
      <c r="D5" s="1">
        <v>38</v>
      </c>
      <c r="E5" s="1">
        <v>44.5</v>
      </c>
      <c r="F5" s="1">
        <v>1690</v>
      </c>
      <c r="G5" s="1">
        <v>16</v>
      </c>
      <c r="H5" s="1">
        <v>50.63</v>
      </c>
      <c r="I5" s="1">
        <v>0.316</v>
      </c>
      <c r="J5" s="1">
        <v>40.5</v>
      </c>
      <c r="K5" s="1">
        <v>57.34</v>
      </c>
      <c r="L5" s="1">
        <v>5</v>
      </c>
      <c r="M5" s="1">
        <v>16</v>
      </c>
      <c r="N5" s="1">
        <v>8.4</v>
      </c>
      <c r="O5" s="6">
        <f t="shared" si="0"/>
        <v>672</v>
      </c>
      <c r="P5" s="1">
        <f t="shared" si="1"/>
        <v>16.8</v>
      </c>
      <c r="Q5" s="1">
        <f t="shared" si="2"/>
        <v>8.4</v>
      </c>
      <c r="R5" s="3">
        <f t="shared" si="3"/>
        <v>0.33181907959707685</v>
      </c>
      <c r="S5" s="3">
        <f t="shared" si="9"/>
        <v>13.272763183883072</v>
      </c>
      <c r="T5" s="1">
        <f t="shared" si="4"/>
        <v>128</v>
      </c>
      <c r="U5" s="6">
        <f t="shared" si="5"/>
        <v>3240.32</v>
      </c>
      <c r="V5" s="6">
        <v>4</v>
      </c>
      <c r="W5" s="6">
        <f t="shared" si="6"/>
        <v>8</v>
      </c>
      <c r="X5" s="6">
        <f t="shared" si="7"/>
        <v>64</v>
      </c>
      <c r="Y5" s="6">
        <f t="shared" si="8"/>
        <v>60.756</v>
      </c>
      <c r="Z5" s="22"/>
    </row>
    <row r="6" spans="1:28" ht="17" thickBot="1" x14ac:dyDescent="0.25">
      <c r="A6" s="17" t="s">
        <v>33</v>
      </c>
      <c r="B6" s="17" t="s">
        <v>11</v>
      </c>
      <c r="C6" s="17">
        <v>26</v>
      </c>
      <c r="D6" s="17">
        <v>36</v>
      </c>
      <c r="E6" s="17">
        <v>41.5</v>
      </c>
      <c r="F6" s="17">
        <v>1550</v>
      </c>
      <c r="G6" s="17">
        <v>16</v>
      </c>
      <c r="H6" s="17">
        <v>46.92</v>
      </c>
      <c r="I6" s="17">
        <v>0.34100000000000003</v>
      </c>
      <c r="J6" s="17">
        <v>43.7</v>
      </c>
      <c r="K6" s="17">
        <v>60.09</v>
      </c>
      <c r="L6" s="17">
        <v>5</v>
      </c>
      <c r="M6" s="17">
        <v>16</v>
      </c>
      <c r="N6" s="17">
        <v>8.4</v>
      </c>
      <c r="O6" s="6">
        <f t="shared" si="0"/>
        <v>672</v>
      </c>
      <c r="P6" s="17">
        <f t="shared" si="1"/>
        <v>16.8</v>
      </c>
      <c r="Q6" s="17">
        <f t="shared" si="2"/>
        <v>8.4</v>
      </c>
      <c r="R6" s="18">
        <f t="shared" si="3"/>
        <v>0.35805626598465473</v>
      </c>
      <c r="S6" s="18">
        <f t="shared" si="9"/>
        <v>14.322250639386189</v>
      </c>
      <c r="T6" s="17">
        <f t="shared" si="4"/>
        <v>128</v>
      </c>
      <c r="U6" s="19">
        <f t="shared" si="5"/>
        <v>3002.88</v>
      </c>
      <c r="V6" s="19">
        <v>4</v>
      </c>
      <c r="W6" s="19">
        <f t="shared" si="6"/>
        <v>8</v>
      </c>
      <c r="X6" s="23">
        <f t="shared" si="7"/>
        <v>64</v>
      </c>
      <c r="Y6" s="23">
        <f t="shared" si="8"/>
        <v>56.304000000000002</v>
      </c>
      <c r="Z6" s="22"/>
    </row>
    <row r="7" spans="1:28" ht="17" thickBot="1" x14ac:dyDescent="0.25">
      <c r="A7" s="17" t="s">
        <v>20</v>
      </c>
      <c r="B7" s="17" t="s">
        <v>11</v>
      </c>
      <c r="C7" s="17">
        <v>26</v>
      </c>
      <c r="D7" s="17">
        <v>36</v>
      </c>
      <c r="E7" s="17">
        <v>41.5</v>
      </c>
      <c r="F7" s="17">
        <v>1550</v>
      </c>
      <c r="G7" s="17">
        <v>24</v>
      </c>
      <c r="H7" s="17">
        <v>84</v>
      </c>
      <c r="I7" s="17">
        <v>0.28599999999999998</v>
      </c>
      <c r="J7" s="17">
        <v>36.6</v>
      </c>
      <c r="K7" s="20">
        <f>F7*G7*2^30*10^-12/H7*100</f>
        <v>47.551423634285719</v>
      </c>
      <c r="L7" s="17">
        <v>1.9</v>
      </c>
      <c r="M7" s="17">
        <v>128</v>
      </c>
      <c r="N7" s="17">
        <v>3.2</v>
      </c>
      <c r="O7" s="6">
        <f t="shared" si="0"/>
        <v>778.24</v>
      </c>
      <c r="P7" s="17">
        <f t="shared" si="1"/>
        <v>51.2</v>
      </c>
      <c r="Q7" s="20">
        <f t="shared" si="2"/>
        <v>17.066666666666666</v>
      </c>
      <c r="R7" s="18">
        <f t="shared" si="3"/>
        <v>0.60952380952380958</v>
      </c>
      <c r="S7" s="18">
        <f t="shared" si="9"/>
        <v>9.2647619047619045</v>
      </c>
      <c r="T7" s="17">
        <f t="shared" si="4"/>
        <v>24</v>
      </c>
      <c r="U7" s="19">
        <f t="shared" si="5"/>
        <v>672</v>
      </c>
      <c r="V7" s="19">
        <v>8</v>
      </c>
      <c r="W7" s="19">
        <f t="shared" si="6"/>
        <v>24</v>
      </c>
      <c r="X7" s="23">
        <f t="shared" si="7"/>
        <v>1024</v>
      </c>
      <c r="Y7" s="23">
        <f t="shared" si="8"/>
        <v>100.8</v>
      </c>
      <c r="Z7" s="22"/>
    </row>
    <row r="8" spans="1:28" ht="17" thickBot="1" x14ac:dyDescent="0.25">
      <c r="A8" s="1" t="s">
        <v>34</v>
      </c>
      <c r="B8" s="1" t="s">
        <v>10</v>
      </c>
      <c r="C8" s="1">
        <v>26</v>
      </c>
      <c r="D8" s="1">
        <v>38</v>
      </c>
      <c r="E8" s="1">
        <v>44.5</v>
      </c>
      <c r="F8" s="1">
        <v>1690</v>
      </c>
      <c r="G8" s="1">
        <v>1</v>
      </c>
      <c r="H8" s="1">
        <v>20</v>
      </c>
      <c r="I8" s="1">
        <f>G8/H8</f>
        <v>0.05</v>
      </c>
      <c r="J8" s="1">
        <f>I8*128</f>
        <v>6.4</v>
      </c>
      <c r="K8" s="4">
        <f>F8*G8*2^30*10^-12/H8*100</f>
        <v>9.0731184127999995</v>
      </c>
      <c r="L8" s="1">
        <v>1.9</v>
      </c>
      <c r="M8" s="1">
        <v>512</v>
      </c>
      <c r="N8" s="1">
        <v>4</v>
      </c>
      <c r="O8" s="6">
        <f t="shared" si="0"/>
        <v>3891.2</v>
      </c>
      <c r="P8" s="1">
        <f t="shared" si="1"/>
        <v>256</v>
      </c>
      <c r="Q8" s="1">
        <f t="shared" si="2"/>
        <v>2048</v>
      </c>
      <c r="R8" s="3">
        <f t="shared" si="3"/>
        <v>12.8</v>
      </c>
      <c r="S8" s="3">
        <f t="shared" si="9"/>
        <v>194.56</v>
      </c>
      <c r="T8" s="1">
        <f t="shared" si="4"/>
        <v>0.25</v>
      </c>
      <c r="U8" s="6">
        <f t="shared" si="5"/>
        <v>40</v>
      </c>
      <c r="V8" s="6">
        <v>1</v>
      </c>
      <c r="W8" s="6">
        <f t="shared" si="6"/>
        <v>0.125</v>
      </c>
      <c r="X8" s="6">
        <f t="shared" si="7"/>
        <v>512</v>
      </c>
      <c r="Y8" s="6">
        <f t="shared" si="8"/>
        <v>24</v>
      </c>
      <c r="Z8" s="22"/>
    </row>
    <row r="9" spans="1:28" ht="17" thickBot="1" x14ac:dyDescent="0.25">
      <c r="A9" s="17" t="s">
        <v>46</v>
      </c>
      <c r="B9" s="17" t="s">
        <v>40</v>
      </c>
      <c r="C9" s="17">
        <v>26</v>
      </c>
      <c r="D9" s="17">
        <v>36</v>
      </c>
      <c r="E9" s="17">
        <v>41.5</v>
      </c>
      <c r="F9" s="17">
        <v>1550</v>
      </c>
      <c r="G9" s="17">
        <v>24</v>
      </c>
      <c r="H9" s="17">
        <v>84</v>
      </c>
      <c r="I9" s="17">
        <v>0.28599999999999998</v>
      </c>
      <c r="J9" s="17">
        <v>36.6</v>
      </c>
      <c r="K9" s="20">
        <f>F9*G9*2^30*10^-12/H9*100</f>
        <v>47.551423634285719</v>
      </c>
      <c r="L9" s="17">
        <v>0.5</v>
      </c>
      <c r="M9" s="17">
        <v>128</v>
      </c>
      <c r="N9" s="17">
        <v>7.6</v>
      </c>
      <c r="O9" s="6">
        <f t="shared" si="0"/>
        <v>486.4</v>
      </c>
      <c r="P9" s="17">
        <f t="shared" ref="P9" si="10">N9*M9/8</f>
        <v>121.6</v>
      </c>
      <c r="Q9" s="20">
        <f t="shared" ref="Q9" si="11">N9*M9/G9</f>
        <v>40.533333333333331</v>
      </c>
      <c r="R9" s="18">
        <f t="shared" ref="R9" si="12">P9/H9</f>
        <v>1.4476190476190476</v>
      </c>
      <c r="S9" s="18">
        <f t="shared" si="9"/>
        <v>5.7904761904761903</v>
      </c>
      <c r="T9" s="17">
        <f t="shared" si="4"/>
        <v>24</v>
      </c>
      <c r="U9" s="19">
        <f t="shared" si="5"/>
        <v>672</v>
      </c>
      <c r="V9" s="19">
        <v>8</v>
      </c>
      <c r="W9" s="19">
        <f t="shared" si="6"/>
        <v>24</v>
      </c>
      <c r="X9" s="23">
        <f t="shared" si="7"/>
        <v>1024</v>
      </c>
      <c r="Y9" s="23">
        <f t="shared" si="8"/>
        <v>100.8</v>
      </c>
      <c r="Z9" s="22"/>
    </row>
    <row r="10" spans="1:28" ht="17" thickBot="1" x14ac:dyDescent="0.25">
      <c r="A10" s="17" t="s">
        <v>47</v>
      </c>
      <c r="B10" s="17" t="s">
        <v>40</v>
      </c>
      <c r="C10" s="17">
        <v>26</v>
      </c>
      <c r="D10" s="17">
        <v>36</v>
      </c>
      <c r="E10" s="17">
        <v>41.5</v>
      </c>
      <c r="F10" s="17">
        <v>1550</v>
      </c>
      <c r="G10" s="17">
        <v>16</v>
      </c>
      <c r="H10" s="17">
        <v>46.92</v>
      </c>
      <c r="I10" s="17">
        <v>0.34100000000000003</v>
      </c>
      <c r="J10" s="17">
        <v>43.7</v>
      </c>
      <c r="K10" s="17">
        <v>60.09</v>
      </c>
      <c r="L10" s="17">
        <v>0.5</v>
      </c>
      <c r="M10" s="17">
        <v>16</v>
      </c>
      <c r="N10" s="17">
        <v>9.1999999999999993</v>
      </c>
      <c r="O10" s="6">
        <f t="shared" si="0"/>
        <v>73.599999999999994</v>
      </c>
      <c r="P10" s="17">
        <f t="shared" ref="P10" si="13">N10*M10/8</f>
        <v>18.399999999999999</v>
      </c>
      <c r="Q10" s="20">
        <f t="shared" ref="Q10" si="14">N10*M10/G10</f>
        <v>9.1999999999999993</v>
      </c>
      <c r="R10" s="18">
        <f t="shared" ref="R10" si="15">P10/H10</f>
        <v>0.39215686274509798</v>
      </c>
      <c r="S10" s="18">
        <f t="shared" si="9"/>
        <v>1.5686274509803919</v>
      </c>
      <c r="T10" s="17">
        <f t="shared" si="4"/>
        <v>128</v>
      </c>
      <c r="U10" s="19">
        <f t="shared" si="5"/>
        <v>3002.88</v>
      </c>
      <c r="V10" s="19">
        <v>8</v>
      </c>
      <c r="W10" s="19">
        <f t="shared" si="6"/>
        <v>16</v>
      </c>
      <c r="X10" s="23">
        <f t="shared" si="7"/>
        <v>128</v>
      </c>
      <c r="Y10" s="23">
        <f t="shared" si="8"/>
        <v>56.304000000000002</v>
      </c>
      <c r="Z10" s="22"/>
    </row>
    <row r="11" spans="1:28" ht="17" thickBot="1" x14ac:dyDescent="0.25">
      <c r="A11" s="1" t="s">
        <v>35</v>
      </c>
      <c r="B11" s="1" t="s">
        <v>13</v>
      </c>
      <c r="C11" s="1"/>
      <c r="D11" s="1"/>
      <c r="E11" s="1"/>
      <c r="F11" s="1">
        <v>26700</v>
      </c>
      <c r="G11" s="1">
        <f>8*8/1024</f>
        <v>6.25E-2</v>
      </c>
      <c r="H11" s="1">
        <v>3</v>
      </c>
      <c r="I11" s="11">
        <f>G11/H11</f>
        <v>2.0833333333333332E-2</v>
      </c>
      <c r="J11" s="4">
        <f>I11*128</f>
        <v>2.6666666666666665</v>
      </c>
      <c r="K11" s="4">
        <f>F11*G11*2^30*10^-12/H11*100</f>
        <v>59.726888960000004</v>
      </c>
      <c r="L11" s="1">
        <v>0.3</v>
      </c>
      <c r="M11" s="1">
        <v>512</v>
      </c>
      <c r="N11" s="1">
        <v>1.6</v>
      </c>
      <c r="O11" s="6">
        <f t="shared" si="0"/>
        <v>245.76</v>
      </c>
      <c r="P11" s="1">
        <f t="shared" si="1"/>
        <v>102.4</v>
      </c>
      <c r="Q11" s="6">
        <f t="shared" si="2"/>
        <v>13107.2</v>
      </c>
      <c r="R11" s="3">
        <f t="shared" si="3"/>
        <v>34.133333333333333</v>
      </c>
      <c r="S11" s="3">
        <f t="shared" si="9"/>
        <v>81.92</v>
      </c>
      <c r="T11" s="2">
        <f>512/M11*G11/8</f>
        <v>7.8125E-3</v>
      </c>
      <c r="U11" s="6">
        <f t="shared" si="5"/>
        <v>6</v>
      </c>
      <c r="V11" s="6">
        <v>8</v>
      </c>
      <c r="W11" s="6">
        <f t="shared" si="6"/>
        <v>6.25E-2</v>
      </c>
      <c r="X11" s="6">
        <f t="shared" si="7"/>
        <v>4096</v>
      </c>
      <c r="Y11" s="6">
        <f>H11*V11</f>
        <v>24</v>
      </c>
      <c r="Z11" s="22"/>
    </row>
    <row r="12" spans="1:28" ht="17" thickBot="1" x14ac:dyDescent="0.25">
      <c r="A12" s="17" t="s">
        <v>20</v>
      </c>
      <c r="B12" s="17" t="s">
        <v>95</v>
      </c>
      <c r="C12" s="17">
        <v>24</v>
      </c>
      <c r="D12" s="17">
        <v>24</v>
      </c>
      <c r="E12" s="17">
        <v>39</v>
      </c>
      <c r="F12" s="17">
        <v>1330</v>
      </c>
      <c r="G12" s="17">
        <v>24</v>
      </c>
      <c r="H12" s="20">
        <f>G12/I12</f>
        <v>65.782493368700273</v>
      </c>
      <c r="I12" s="18">
        <f>I3*I7/I6</f>
        <v>0.36483870967741933</v>
      </c>
      <c r="J12" s="36">
        <f>J3*J7/J6</f>
        <v>45.561556064073223</v>
      </c>
      <c r="K12" s="20">
        <f>K9</f>
        <v>47.551423634285719</v>
      </c>
      <c r="L12" s="17">
        <v>0.5</v>
      </c>
      <c r="M12" s="17">
        <v>128</v>
      </c>
      <c r="N12" s="17">
        <v>7.6</v>
      </c>
      <c r="O12" s="6">
        <f t="shared" si="0"/>
        <v>486.4</v>
      </c>
      <c r="P12" s="17">
        <f>N12*M12/8</f>
        <v>121.6</v>
      </c>
      <c r="Q12" s="20">
        <f t="shared" si="2"/>
        <v>40.533333333333331</v>
      </c>
      <c r="R12" s="18">
        <f t="shared" si="3"/>
        <v>1.8485161290322578</v>
      </c>
      <c r="S12" s="18">
        <f t="shared" ref="S12:S13" si="16">O12/H12</f>
        <v>7.3940645161290313</v>
      </c>
      <c r="T12" s="17">
        <f>1024/M12*G12/8</f>
        <v>24</v>
      </c>
      <c r="U12" s="19">
        <f t="shared" si="5"/>
        <v>526.25994694960218</v>
      </c>
      <c r="V12" s="19">
        <v>8</v>
      </c>
      <c r="W12" s="19">
        <f t="shared" si="6"/>
        <v>24</v>
      </c>
      <c r="X12" s="23">
        <f t="shared" si="7"/>
        <v>1024</v>
      </c>
      <c r="Y12" s="23">
        <f>H12*1.2</f>
        <v>78.938992042440319</v>
      </c>
      <c r="Z12" s="22"/>
    </row>
    <row r="13" spans="1:28" ht="17" thickBot="1" x14ac:dyDescent="0.25">
      <c r="A13" s="17" t="s">
        <v>33</v>
      </c>
      <c r="B13" s="17" t="s">
        <v>95</v>
      </c>
      <c r="C13" s="17">
        <v>24</v>
      </c>
      <c r="D13" s="17">
        <v>24</v>
      </c>
      <c r="E13" s="17">
        <v>39</v>
      </c>
      <c r="F13" s="17">
        <v>1330</v>
      </c>
      <c r="G13" s="17">
        <v>16</v>
      </c>
      <c r="H13" s="20">
        <f>G13/I13</f>
        <v>36.781609195402297</v>
      </c>
      <c r="I13" s="18">
        <f t="shared" ref="I13:K14" si="17">I$3</f>
        <v>0.435</v>
      </c>
      <c r="J13" s="36">
        <f t="shared" si="17"/>
        <v>54.4</v>
      </c>
      <c r="K13" s="17">
        <f t="shared" si="17"/>
        <v>62.12</v>
      </c>
      <c r="L13" s="17">
        <v>0.5</v>
      </c>
      <c r="M13" s="17">
        <v>16</v>
      </c>
      <c r="N13" s="17">
        <v>9.1999999999999993</v>
      </c>
      <c r="O13" s="6">
        <f t="shared" si="0"/>
        <v>73.599999999999994</v>
      </c>
      <c r="P13" s="17">
        <f>N13*M13/8</f>
        <v>18.399999999999999</v>
      </c>
      <c r="Q13" s="20">
        <f>N13*M13/G13</f>
        <v>9.1999999999999993</v>
      </c>
      <c r="R13" s="18">
        <f>P13/H13</f>
        <v>0.50024999999999997</v>
      </c>
      <c r="S13" s="18">
        <f t="shared" si="16"/>
        <v>2.0009999999999999</v>
      </c>
      <c r="T13" s="17">
        <f>1024/M13*G13/8</f>
        <v>128</v>
      </c>
      <c r="U13" s="19">
        <f t="shared" si="5"/>
        <v>2354.022988505747</v>
      </c>
      <c r="V13" s="19">
        <v>8</v>
      </c>
      <c r="W13" s="19">
        <f t="shared" si="6"/>
        <v>16</v>
      </c>
      <c r="X13" s="23">
        <f t="shared" si="7"/>
        <v>128</v>
      </c>
      <c r="Y13" s="23">
        <f>H13*1.2</f>
        <v>44.137931034482754</v>
      </c>
      <c r="Z13" s="22"/>
    </row>
    <row r="14" spans="1:28" ht="17" thickBot="1" x14ac:dyDescent="0.25">
      <c r="A14" s="17" t="s">
        <v>33</v>
      </c>
      <c r="B14" s="17" t="s">
        <v>95</v>
      </c>
      <c r="C14" s="17">
        <v>24</v>
      </c>
      <c r="D14" s="17">
        <v>24</v>
      </c>
      <c r="E14" s="17">
        <v>39</v>
      </c>
      <c r="F14" s="17">
        <v>1330</v>
      </c>
      <c r="G14" s="17">
        <v>8</v>
      </c>
      <c r="H14" s="20">
        <f>G14/I14</f>
        <v>18.390804597701148</v>
      </c>
      <c r="I14" s="18">
        <f t="shared" si="17"/>
        <v>0.435</v>
      </c>
      <c r="J14" s="36">
        <f t="shared" si="17"/>
        <v>54.4</v>
      </c>
      <c r="K14" s="17">
        <f t="shared" si="17"/>
        <v>62.12</v>
      </c>
      <c r="L14" s="17">
        <v>0.5</v>
      </c>
      <c r="M14" s="17">
        <v>16</v>
      </c>
      <c r="N14" s="17">
        <v>9.1999999999999993</v>
      </c>
      <c r="O14" s="6">
        <f t="shared" ref="O14" si="18">P14*L14*8</f>
        <v>73.599999999999994</v>
      </c>
      <c r="P14" s="17">
        <f t="shared" ref="P14" si="19">N14*M14/8</f>
        <v>18.399999999999999</v>
      </c>
      <c r="Q14" s="20">
        <f t="shared" ref="Q14" si="20">N14*M14/G14</f>
        <v>18.399999999999999</v>
      </c>
      <c r="R14" s="18">
        <f>P14/H14</f>
        <v>1.0004999999999999</v>
      </c>
      <c r="S14" s="18">
        <f t="shared" ref="S14" si="21">O14/H14</f>
        <v>4.0019999999999998</v>
      </c>
      <c r="T14" s="17">
        <f>1024/M14*G14/8</f>
        <v>64</v>
      </c>
      <c r="U14" s="19">
        <f t="shared" ref="U14" si="22">1024/M14*H14</f>
        <v>1177.0114942528735</v>
      </c>
      <c r="V14" s="19">
        <v>8</v>
      </c>
      <c r="W14" s="19">
        <f t="shared" ref="W14" si="23">V14*G14/8</f>
        <v>8</v>
      </c>
      <c r="X14" s="23">
        <f t="shared" ref="X14" si="24">V14*M14</f>
        <v>128</v>
      </c>
      <c r="Y14" s="23">
        <f>H14*1.2</f>
        <v>22.068965517241377</v>
      </c>
      <c r="Z14" s="22"/>
    </row>
    <row r="16" spans="1:28" x14ac:dyDescent="0.2">
      <c r="AB16">
        <f>AB27/M7</f>
        <v>8</v>
      </c>
    </row>
    <row r="17" spans="1:35" x14ac:dyDescent="0.2">
      <c r="I17" s="34" t="s">
        <v>88</v>
      </c>
      <c r="J17" s="35">
        <f>J2/J3</f>
        <v>0.56470588235294117</v>
      </c>
      <c r="AB17" t="s">
        <v>31</v>
      </c>
    </row>
    <row r="18" spans="1:35" x14ac:dyDescent="0.2">
      <c r="I18" s="34" t="s">
        <v>89</v>
      </c>
      <c r="J18" s="35">
        <f>J7/J6</f>
        <v>0.8375286041189931</v>
      </c>
      <c r="AB18" t="s">
        <v>28</v>
      </c>
    </row>
    <row r="19" spans="1:35" x14ac:dyDescent="0.2">
      <c r="AB19" t="s">
        <v>29</v>
      </c>
      <c r="AC19" t="s">
        <v>30</v>
      </c>
    </row>
    <row r="20" spans="1:35" x14ac:dyDescent="0.2">
      <c r="AA20" s="22"/>
      <c r="AB20" s="5" t="s">
        <v>25</v>
      </c>
      <c r="AC20" s="5" t="s">
        <v>21</v>
      </c>
      <c r="AD20" s="5" t="s">
        <v>12</v>
      </c>
      <c r="AE20" s="5"/>
      <c r="AF20" s="5" t="s">
        <v>22</v>
      </c>
      <c r="AG20" s="5" t="s">
        <v>23</v>
      </c>
      <c r="AH20" s="5" t="s">
        <v>26</v>
      </c>
      <c r="AI20" s="5" t="s">
        <v>27</v>
      </c>
    </row>
    <row r="21" spans="1:35" x14ac:dyDescent="0.2">
      <c r="AA21" s="22" t="s">
        <v>17</v>
      </c>
      <c r="AB21" s="5">
        <v>8</v>
      </c>
      <c r="AC21" s="5">
        <v>20</v>
      </c>
      <c r="AD21" s="5">
        <v>8.4</v>
      </c>
      <c r="AE21" s="5"/>
      <c r="AF21" s="5"/>
      <c r="AH21" s="5">
        <f>AD21*AB21/8</f>
        <v>8.4</v>
      </c>
      <c r="AI21" s="7">
        <f>AH21*AC21*8*10^-3</f>
        <v>1.3440000000000001</v>
      </c>
    </row>
    <row r="22" spans="1:35" x14ac:dyDescent="0.2">
      <c r="AA22" s="22" t="s">
        <v>18</v>
      </c>
      <c r="AB22" s="5">
        <v>16</v>
      </c>
      <c r="AC22" s="5">
        <v>5</v>
      </c>
      <c r="AD22" s="5">
        <v>8.4</v>
      </c>
      <c r="AE22" s="5"/>
      <c r="AF22" s="5"/>
      <c r="AH22" s="5">
        <f t="shared" ref="AH22:AH25" si="25">AD22*AB22/8</f>
        <v>16.8</v>
      </c>
      <c r="AI22" s="7">
        <f>AH22*AC22*8*10^-3</f>
        <v>0.67200000000000004</v>
      </c>
    </row>
    <row r="23" spans="1:35" x14ac:dyDescent="0.2">
      <c r="I23">
        <v>32</v>
      </c>
      <c r="AA23" s="22" t="s">
        <v>19</v>
      </c>
      <c r="AB23" s="8">
        <v>1024</v>
      </c>
      <c r="AC23" s="8">
        <v>4</v>
      </c>
      <c r="AD23" s="8">
        <v>8.4</v>
      </c>
      <c r="AE23" s="8"/>
      <c r="AF23" s="8"/>
      <c r="AG23" s="8"/>
      <c r="AH23" s="8">
        <f t="shared" si="25"/>
        <v>1075.2</v>
      </c>
      <c r="AI23" s="9">
        <f>AH23*AC23*8*10^-3</f>
        <v>34.406400000000005</v>
      </c>
    </row>
    <row r="24" spans="1:35" x14ac:dyDescent="0.2">
      <c r="AA24" s="22" t="s">
        <v>20</v>
      </c>
      <c r="AB24" s="5">
        <v>128</v>
      </c>
      <c r="AC24" s="5">
        <v>2</v>
      </c>
      <c r="AD24" s="5">
        <v>3.2</v>
      </c>
      <c r="AE24" s="5"/>
      <c r="AF24" s="5"/>
      <c r="AH24" s="5">
        <f t="shared" si="25"/>
        <v>51.2</v>
      </c>
      <c r="AI24" s="7">
        <f>AH24*AC24*8*10^-3</f>
        <v>0.81920000000000004</v>
      </c>
    </row>
    <row r="25" spans="1:35" x14ac:dyDescent="0.2">
      <c r="AA25" s="22" t="s">
        <v>24</v>
      </c>
      <c r="AB25" s="5">
        <v>512</v>
      </c>
      <c r="AC25" s="5">
        <v>0.2</v>
      </c>
      <c r="AD25" s="5">
        <v>3.2</v>
      </c>
      <c r="AE25" s="5"/>
      <c r="AH25" s="5">
        <f t="shared" si="25"/>
        <v>204.8</v>
      </c>
      <c r="AI25" s="7">
        <f>AH25*AC25*8*10^-3</f>
        <v>0.32768000000000008</v>
      </c>
    </row>
    <row r="27" spans="1:35" x14ac:dyDescent="0.2">
      <c r="AB27" s="8">
        <v>1024</v>
      </c>
      <c r="AC27" s="8">
        <v>0.2</v>
      </c>
      <c r="AD27" s="8">
        <v>8.4</v>
      </c>
      <c r="AE27" s="8"/>
      <c r="AF27" s="10"/>
      <c r="AG27" s="8"/>
      <c r="AH27" s="8">
        <f t="shared" ref="AH27" si="26">AD27*AB27/8</f>
        <v>1075.2</v>
      </c>
      <c r="AI27" s="9">
        <f>AH27*AC27*8*10^-3</f>
        <v>1.7203200000000003</v>
      </c>
    </row>
    <row r="28" spans="1:35" x14ac:dyDescent="0.2">
      <c r="AB28" s="5">
        <v>2048</v>
      </c>
      <c r="AC28" s="5">
        <v>0.1</v>
      </c>
      <c r="AD28" s="5">
        <v>12.6</v>
      </c>
      <c r="AE28" s="5"/>
      <c r="AH28" s="8">
        <f t="shared" ref="AH28" si="27">AD28*AB28/8</f>
        <v>3225.6</v>
      </c>
      <c r="AI28" s="9">
        <f>AH28*AC28*8*10^-3</f>
        <v>2.5804800000000001</v>
      </c>
    </row>
    <row r="29" spans="1:35" ht="17" thickBot="1" x14ac:dyDescent="0.25">
      <c r="U29" s="5"/>
      <c r="V29" s="5"/>
      <c r="W29" s="5"/>
      <c r="AG29"/>
      <c r="AH29"/>
      <c r="AI29"/>
    </row>
    <row r="30" spans="1:35" ht="33" thickBot="1" x14ac:dyDescent="0.25">
      <c r="A30" s="41" t="str">
        <f>A1</f>
        <v>Type</v>
      </c>
      <c r="B30" s="41" t="s">
        <v>98</v>
      </c>
      <c r="C30" s="41" t="s">
        <v>99</v>
      </c>
      <c r="D30" s="41" t="str">
        <f t="shared" ref="D30:F32" si="28">L1</f>
        <v>pJ/b</v>
      </c>
      <c r="E30" s="41" t="str">
        <f t="shared" si="28"/>
        <v>DQ</v>
      </c>
      <c r="F30" s="41" t="str">
        <f t="shared" si="28"/>
        <v>GT/s</v>
      </c>
      <c r="G30" s="21"/>
      <c r="M30" s="5"/>
      <c r="N30" s="5"/>
      <c r="O30" s="5"/>
      <c r="AG30"/>
      <c r="AH30"/>
      <c r="AI30"/>
    </row>
    <row r="31" spans="1:35" ht="19" customHeight="1" thickBot="1" x14ac:dyDescent="0.25">
      <c r="A31" s="37" t="str">
        <f t="shared" ref="A31" si="29">A2</f>
        <v>HBM3E</v>
      </c>
      <c r="B31" s="37">
        <f>G2</f>
        <v>24</v>
      </c>
      <c r="C31" s="37">
        <f>H2</f>
        <v>100</v>
      </c>
      <c r="D31" s="38">
        <f t="shared" si="28"/>
        <v>3.7</v>
      </c>
      <c r="E31" s="37">
        <f t="shared" si="28"/>
        <v>128</v>
      </c>
      <c r="F31" s="37">
        <f t="shared" si="28"/>
        <v>9.1999999999999993</v>
      </c>
      <c r="G31" s="22"/>
      <c r="M31" s="5"/>
      <c r="N31" s="5"/>
      <c r="O31" s="5"/>
      <c r="AG31"/>
      <c r="AH31"/>
      <c r="AI31"/>
    </row>
    <row r="32" spans="1:35" ht="19" customHeight="1" thickBot="1" x14ac:dyDescent="0.25">
      <c r="A32" s="39" t="str">
        <f t="shared" ref="A32" si="30">A3</f>
        <v>LP5</v>
      </c>
      <c r="B32" s="39">
        <f>G3</f>
        <v>16</v>
      </c>
      <c r="C32" s="39">
        <f>H3</f>
        <v>36.78</v>
      </c>
      <c r="D32" s="39">
        <f t="shared" si="28"/>
        <v>5</v>
      </c>
      <c r="E32" s="39">
        <f t="shared" si="28"/>
        <v>16</v>
      </c>
      <c r="F32" s="39">
        <f t="shared" si="28"/>
        <v>8.4</v>
      </c>
      <c r="G32" s="22"/>
      <c r="M32" s="5"/>
      <c r="N32" s="5"/>
      <c r="O32" s="5"/>
      <c r="AG32"/>
      <c r="AH32"/>
      <c r="AI32"/>
    </row>
    <row r="33" spans="1:35" ht="19" customHeight="1" thickBot="1" x14ac:dyDescent="0.25">
      <c r="A33" s="37" t="s">
        <v>46</v>
      </c>
      <c r="B33" s="37">
        <f>G12</f>
        <v>24</v>
      </c>
      <c r="C33" s="38">
        <f>H12</f>
        <v>65.782493368700273</v>
      </c>
      <c r="D33" s="37">
        <f t="shared" ref="D33:F34" si="31">L12</f>
        <v>0.5</v>
      </c>
      <c r="E33" s="37">
        <f t="shared" si="31"/>
        <v>128</v>
      </c>
      <c r="F33" s="37">
        <f t="shared" si="31"/>
        <v>7.6</v>
      </c>
      <c r="M33" s="5"/>
      <c r="N33" s="5"/>
      <c r="O33" s="5"/>
      <c r="AG33"/>
      <c r="AH33"/>
      <c r="AI33"/>
    </row>
    <row r="34" spans="1:35" ht="19" customHeight="1" thickBot="1" x14ac:dyDescent="0.25">
      <c r="A34" s="39" t="s">
        <v>47</v>
      </c>
      <c r="B34" s="39">
        <f>G13</f>
        <v>16</v>
      </c>
      <c r="C34" s="40">
        <f>H13</f>
        <v>36.781609195402297</v>
      </c>
      <c r="D34" s="39">
        <f t="shared" si="31"/>
        <v>0.5</v>
      </c>
      <c r="E34" s="39">
        <f t="shared" si="31"/>
        <v>16</v>
      </c>
      <c r="F34" s="39">
        <f t="shared" si="31"/>
        <v>9.1999999999999993</v>
      </c>
      <c r="M34" s="5"/>
      <c r="N34" s="5"/>
      <c r="O34" s="5"/>
      <c r="AG34"/>
      <c r="AH34"/>
      <c r="AI34"/>
    </row>
    <row r="35" spans="1:35" x14ac:dyDescent="0.2">
      <c r="U35" s="5"/>
      <c r="V35" s="5"/>
      <c r="W35" s="5"/>
      <c r="AG35"/>
      <c r="AH35"/>
      <c r="AI35"/>
    </row>
    <row r="36" spans="1:35" x14ac:dyDescent="0.2">
      <c r="U36" s="5"/>
      <c r="V36" s="5"/>
      <c r="W36" s="5"/>
      <c r="AG36"/>
      <c r="AH36"/>
      <c r="AI36"/>
    </row>
    <row r="37" spans="1:35" x14ac:dyDescent="0.2">
      <c r="U37" s="5"/>
      <c r="V37" s="5"/>
      <c r="W37" s="5"/>
      <c r="AG37"/>
      <c r="AH37"/>
      <c r="AI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7B30-31BF-4A4B-8669-B3D6512327F4}">
  <dimension ref="A1:P19"/>
  <sheetViews>
    <sheetView tabSelected="1" workbookViewId="0"/>
  </sheetViews>
  <sheetFormatPr baseColWidth="10" defaultRowHeight="16" x14ac:dyDescent="0.2"/>
  <cols>
    <col min="1" max="1" width="10.83203125" style="5"/>
    <col min="2" max="6" width="10.83203125" customWidth="1"/>
    <col min="7" max="8" width="8" customWidth="1"/>
    <col min="14" max="16" width="10.83203125" style="5"/>
  </cols>
  <sheetData>
    <row r="1" spans="1:16" ht="17" thickBot="1" x14ac:dyDescent="0.25">
      <c r="A1" s="1" t="s">
        <v>39</v>
      </c>
      <c r="B1" s="1" t="s">
        <v>6</v>
      </c>
      <c r="C1" s="1" t="s">
        <v>21</v>
      </c>
      <c r="D1" s="1" t="s">
        <v>7</v>
      </c>
      <c r="E1" s="1" t="s">
        <v>97</v>
      </c>
      <c r="F1" s="1" t="s">
        <v>12</v>
      </c>
      <c r="G1" s="21"/>
      <c r="H1" s="21"/>
    </row>
    <row r="2" spans="1:16" ht="17" thickBot="1" x14ac:dyDescent="0.25">
      <c r="A2" s="1" t="s">
        <v>62</v>
      </c>
      <c r="B2" s="1">
        <v>56.52</v>
      </c>
      <c r="C2" s="1">
        <v>20</v>
      </c>
      <c r="D2" s="1">
        <v>8</v>
      </c>
      <c r="E2" s="1">
        <v>35</v>
      </c>
      <c r="F2" s="1">
        <v>8.4</v>
      </c>
      <c r="G2" s="22"/>
    </row>
    <row r="3" spans="1:16" ht="17" thickBot="1" x14ac:dyDescent="0.25">
      <c r="A3" s="1" t="s">
        <v>33</v>
      </c>
      <c r="B3" s="1">
        <v>62.12</v>
      </c>
      <c r="C3" s="1">
        <v>5</v>
      </c>
      <c r="D3" s="1">
        <v>16</v>
      </c>
      <c r="E3" s="1">
        <v>60</v>
      </c>
      <c r="F3" s="1">
        <v>8.4</v>
      </c>
      <c r="G3" s="22"/>
      <c r="H3" s="22"/>
    </row>
    <row r="4" spans="1:16" ht="17" thickBot="1" x14ac:dyDescent="0.25">
      <c r="A4" s="1" t="s">
        <v>36</v>
      </c>
      <c r="B4" s="4">
        <v>34.273839022079997</v>
      </c>
      <c r="C4" s="4">
        <v>3.7</v>
      </c>
      <c r="D4" s="1">
        <v>128</v>
      </c>
      <c r="E4" s="1" t="s">
        <v>17</v>
      </c>
      <c r="F4" s="1">
        <v>9.1999999999999993</v>
      </c>
      <c r="G4" s="22"/>
      <c r="H4" s="22"/>
    </row>
    <row r="5" spans="1:16" ht="17" thickBot="1" x14ac:dyDescent="0.25">
      <c r="A5" s="1" t="s">
        <v>20</v>
      </c>
      <c r="B5" s="4">
        <v>47.551423634285719</v>
      </c>
      <c r="C5" s="1">
        <v>1.9</v>
      </c>
      <c r="D5" s="1">
        <v>128</v>
      </c>
      <c r="E5" s="1" t="s">
        <v>96</v>
      </c>
      <c r="F5" s="1">
        <v>3.2</v>
      </c>
      <c r="G5" s="22"/>
    </row>
    <row r="7" spans="1:16" x14ac:dyDescent="0.2">
      <c r="N7"/>
      <c r="O7"/>
      <c r="P7"/>
    </row>
    <row r="8" spans="1:16" x14ac:dyDescent="0.2">
      <c r="N8"/>
      <c r="O8"/>
      <c r="P8"/>
    </row>
    <row r="9" spans="1:16" x14ac:dyDescent="0.2">
      <c r="N9"/>
      <c r="O9"/>
      <c r="P9"/>
    </row>
    <row r="10" spans="1:16" x14ac:dyDescent="0.2">
      <c r="N10"/>
      <c r="O10"/>
      <c r="P10"/>
    </row>
    <row r="11" spans="1:16" x14ac:dyDescent="0.2">
      <c r="N11"/>
      <c r="O11"/>
      <c r="P11"/>
    </row>
    <row r="12" spans="1:16" x14ac:dyDescent="0.2">
      <c r="N12"/>
      <c r="O12"/>
      <c r="P12"/>
    </row>
    <row r="13" spans="1:16" x14ac:dyDescent="0.2">
      <c r="N13"/>
      <c r="O13"/>
      <c r="P13"/>
    </row>
    <row r="14" spans="1:16" x14ac:dyDescent="0.2">
      <c r="N14"/>
      <c r="O14"/>
      <c r="P14"/>
    </row>
    <row r="15" spans="1:16" x14ac:dyDescent="0.2">
      <c r="N15"/>
      <c r="O15"/>
      <c r="P15"/>
    </row>
    <row r="16" spans="1:16" x14ac:dyDescent="0.2">
      <c r="N16"/>
      <c r="O16"/>
      <c r="P16"/>
    </row>
    <row r="17" spans="14:16" x14ac:dyDescent="0.2">
      <c r="N17"/>
      <c r="O17"/>
      <c r="P17"/>
    </row>
    <row r="18" spans="14:16" x14ac:dyDescent="0.2">
      <c r="N18"/>
      <c r="O18"/>
      <c r="P18"/>
    </row>
    <row r="19" spans="14:16" x14ac:dyDescent="0.2">
      <c r="N19"/>
      <c r="O19"/>
      <c r="P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7EC24-8598-604E-BFD5-FD8845E3E83F}">
  <dimension ref="A1:R51"/>
  <sheetViews>
    <sheetView topLeftCell="C21" zoomScale="150" zoomScaleNormal="150" workbookViewId="0">
      <selection activeCell="K31" sqref="K31"/>
    </sheetView>
  </sheetViews>
  <sheetFormatPr baseColWidth="10" defaultRowHeight="16" x14ac:dyDescent="0.2"/>
  <cols>
    <col min="2" max="3" width="13.5" bestFit="1" customWidth="1"/>
    <col min="4" max="11" width="10.83203125" style="24" customWidth="1"/>
  </cols>
  <sheetData>
    <row r="1" spans="1:18" ht="34" x14ac:dyDescent="0.2">
      <c r="A1" s="25" t="s">
        <v>63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9</v>
      </c>
      <c r="K1" s="24">
        <v>10</v>
      </c>
    </row>
    <row r="2" spans="1:18" ht="34" x14ac:dyDescent="0.2">
      <c r="B2" t="s">
        <v>61</v>
      </c>
      <c r="D2" s="30" t="str">
        <f>'Base Table'!B2 &amp; " / " &amp; 'Base Table'!A2</f>
        <v>MU D1ß / HBM3E</v>
      </c>
      <c r="E2" s="30" t="str">
        <f>'Base Table'!B3&amp;" / "&amp;'Base Table'!A3</f>
        <v>MU D1ß / LP5</v>
      </c>
      <c r="F2" s="30" t="str">
        <f>'Base Table'!B4&amp;" / "&amp;'Base Table'!A4</f>
        <v>MU D1𝝰 / DDR5</v>
      </c>
      <c r="G2" s="30" t="str">
        <f>'Base Table'!B5&amp;" / "&amp;'Base Table'!A5</f>
        <v>SKH D1a / LP5</v>
      </c>
      <c r="H2" s="30" t="str">
        <f>'Base Table'!B6&amp;" / "&amp;'Base Table'!A6</f>
        <v>SEC D1a / LP5</v>
      </c>
      <c r="I2" s="30" t="str">
        <f>'Base Table'!B7&amp;" / "&amp;'Base Table'!A7</f>
        <v>SEC D1a / LPW</v>
      </c>
      <c r="J2" s="30" t="str">
        <f>'Base Table'!A9&amp;" / "&amp;'Base Table'!B9</f>
        <v>TMC-LPW / D1a</v>
      </c>
      <c r="K2" s="30" t="str">
        <f>'Base Table'!A10&amp;" / "&amp;'Base Table'!B10</f>
        <v>TMC-LP5 / D1a</v>
      </c>
    </row>
    <row r="3" spans="1:18" x14ac:dyDescent="0.2">
      <c r="B3" t="s">
        <v>58</v>
      </c>
      <c r="C3" t="s">
        <v>59</v>
      </c>
      <c r="D3" s="24">
        <f>'Base Table'!C2/2</f>
        <v>12</v>
      </c>
      <c r="E3" s="24">
        <f>'Base Table'!C3/2</f>
        <v>12</v>
      </c>
      <c r="F3" s="24">
        <f>'Base Table'!C4/2</f>
        <v>13.75</v>
      </c>
      <c r="G3" s="24">
        <f>'Base Table'!C5/2</f>
        <v>14</v>
      </c>
      <c r="H3" s="24">
        <f>'Base Table'!C6/2</f>
        <v>13</v>
      </c>
      <c r="I3" s="24">
        <f>'Base Table'!C7/2</f>
        <v>13</v>
      </c>
      <c r="J3" s="24">
        <f>'Base Table'!C9/2</f>
        <v>13</v>
      </c>
      <c r="K3" s="24">
        <f>'Base Table'!C10/2</f>
        <v>13</v>
      </c>
      <c r="M3" t="s">
        <v>66</v>
      </c>
      <c r="N3" t="s">
        <v>68</v>
      </c>
      <c r="O3" t="s">
        <v>67</v>
      </c>
      <c r="P3" t="s">
        <v>69</v>
      </c>
      <c r="Q3" t="s">
        <v>70</v>
      </c>
      <c r="R3" t="s">
        <v>86</v>
      </c>
    </row>
    <row r="4" spans="1:18" ht="19" x14ac:dyDescent="0.2">
      <c r="B4" t="s">
        <v>54</v>
      </c>
      <c r="C4" t="s">
        <v>81</v>
      </c>
      <c r="D4" s="24">
        <f>'Base Table'!F2</f>
        <v>1330</v>
      </c>
      <c r="E4" s="24">
        <f>'Base Table'!F3</f>
        <v>1330</v>
      </c>
      <c r="F4" s="24">
        <f>'Base Table'!F4</f>
        <v>1672</v>
      </c>
      <c r="G4" s="24">
        <f>'Base Table'!F5</f>
        <v>1690</v>
      </c>
      <c r="H4" s="24">
        <f>'Base Table'!F6</f>
        <v>1550</v>
      </c>
      <c r="I4" s="24">
        <f>'Base Table'!F7</f>
        <v>1550</v>
      </c>
      <c r="J4" s="24">
        <f>'Base Table'!F9</f>
        <v>1550</v>
      </c>
      <c r="K4" s="24">
        <f>'Base Table'!F10</f>
        <v>1550</v>
      </c>
      <c r="L4" s="24"/>
      <c r="M4" t="s">
        <v>74</v>
      </c>
      <c r="N4" t="s">
        <v>75</v>
      </c>
      <c r="O4" t="s">
        <v>76</v>
      </c>
      <c r="P4" t="s">
        <v>77</v>
      </c>
      <c r="Q4" t="s">
        <v>78</v>
      </c>
      <c r="R4" t="s">
        <v>79</v>
      </c>
    </row>
    <row r="5" spans="1:18" x14ac:dyDescent="0.2">
      <c r="B5" t="s">
        <v>60</v>
      </c>
      <c r="C5" t="s">
        <v>53</v>
      </c>
      <c r="D5" s="26">
        <f>'Base Table'!K2</f>
        <v>34.273839022079997</v>
      </c>
      <c r="E5" s="24">
        <f>'Base Table'!K3</f>
        <v>62.12</v>
      </c>
      <c r="F5" s="24">
        <f>'Base Table'!K4</f>
        <v>56.52</v>
      </c>
      <c r="G5" s="24">
        <f>'Base Table'!K5</f>
        <v>57.34</v>
      </c>
      <c r="H5" s="24">
        <f>'Base Table'!K6</f>
        <v>60.09</v>
      </c>
      <c r="I5" s="26">
        <f>'Base Table'!K7</f>
        <v>47.551423634285719</v>
      </c>
      <c r="J5" s="26">
        <f>'Base Table'!K9</f>
        <v>47.551423634285719</v>
      </c>
      <c r="K5" s="24">
        <f>'Base Table'!K10</f>
        <v>60.09</v>
      </c>
      <c r="L5" s="24"/>
    </row>
    <row r="6" spans="1:18" ht="19" x14ac:dyDescent="0.2">
      <c r="B6" t="s">
        <v>48</v>
      </c>
      <c r="C6" t="s">
        <v>50</v>
      </c>
      <c r="D6" s="24">
        <f>'Base Table'!J2</f>
        <v>30.72</v>
      </c>
      <c r="E6" s="24">
        <f>'Base Table'!J3</f>
        <v>54.4</v>
      </c>
      <c r="F6" s="24">
        <f>'Base Table'!J4</f>
        <v>40.299999999999997</v>
      </c>
      <c r="G6" s="24">
        <f>'Base Table'!J5</f>
        <v>40.5</v>
      </c>
      <c r="H6" s="24">
        <f>'Base Table'!J6</f>
        <v>43.7</v>
      </c>
      <c r="I6" s="24">
        <f>'Base Table'!J7</f>
        <v>36.6</v>
      </c>
      <c r="J6" s="24">
        <f>'Base Table'!J9</f>
        <v>36.6</v>
      </c>
      <c r="K6" s="24">
        <f>'Base Table'!J10</f>
        <v>43.7</v>
      </c>
      <c r="L6" s="24"/>
    </row>
    <row r="7" spans="1:18" ht="19" x14ac:dyDescent="0.2">
      <c r="B7" t="s">
        <v>64</v>
      </c>
      <c r="C7" t="s">
        <v>49</v>
      </c>
      <c r="D7" s="24">
        <f>'Base Table'!R2</f>
        <v>1.472</v>
      </c>
      <c r="E7" s="27">
        <f>'Base Table'!R3</f>
        <v>0.45676998368678629</v>
      </c>
      <c r="F7" s="27">
        <f>'Base Table'!R4</f>
        <v>0.33057851239669422</v>
      </c>
      <c r="G7" s="27">
        <f>'Base Table'!R5</f>
        <v>0.33181907959707685</v>
      </c>
      <c r="H7" s="27">
        <f>'Base Table'!R6</f>
        <v>0.35805626598465473</v>
      </c>
      <c r="I7" s="27">
        <f>'Base Table'!R7</f>
        <v>0.60952380952380958</v>
      </c>
      <c r="J7" s="27">
        <f>'Base Table'!R9</f>
        <v>1.4476190476190476</v>
      </c>
      <c r="K7" s="27">
        <f>'Base Table'!R10</f>
        <v>0.39215686274509798</v>
      </c>
    </row>
    <row r="8" spans="1:18" ht="19" x14ac:dyDescent="0.2">
      <c r="B8" t="s">
        <v>65</v>
      </c>
      <c r="C8" t="s">
        <v>51</v>
      </c>
      <c r="D8" s="24">
        <f>'Base Table'!S2</f>
        <v>43.571199999999997</v>
      </c>
      <c r="E8" s="27">
        <f>'Base Table'!S3</f>
        <v>18.270799347471453</v>
      </c>
      <c r="F8" s="27">
        <f>'Base Table'!S4</f>
        <v>52.892561983471076</v>
      </c>
      <c r="G8" s="27">
        <f>'Base Table'!S5</f>
        <v>13.272763183883072</v>
      </c>
      <c r="H8" s="27">
        <f>'Base Table'!S6</f>
        <v>14.322250639386189</v>
      </c>
      <c r="I8" s="27">
        <f>'Base Table'!S7</f>
        <v>9.2647619047619045</v>
      </c>
      <c r="J8" s="27">
        <f>'Base Table'!S9</f>
        <v>5.7904761904761903</v>
      </c>
      <c r="K8" s="27">
        <f>'Base Table'!S10</f>
        <v>1.5686274509803919</v>
      </c>
    </row>
    <row r="12" spans="1:18" x14ac:dyDescent="0.2">
      <c r="L12">
        <v>0.1</v>
      </c>
      <c r="M12">
        <f>L12*2</f>
        <v>0.2</v>
      </c>
      <c r="N12">
        <f>M12*2</f>
        <v>0.4</v>
      </c>
      <c r="O12">
        <f>N12*2</f>
        <v>0.8</v>
      </c>
      <c r="P12">
        <f>O12*2</f>
        <v>1.6</v>
      </c>
    </row>
    <row r="13" spans="1:18" x14ac:dyDescent="0.2">
      <c r="O13" t="s">
        <v>85</v>
      </c>
      <c r="P13">
        <v>4</v>
      </c>
    </row>
    <row r="14" spans="1:18" x14ac:dyDescent="0.2">
      <c r="L14" s="5"/>
      <c r="M14" s="5"/>
      <c r="N14" s="5"/>
      <c r="O14" s="5"/>
    </row>
    <row r="15" spans="1:18" ht="34" x14ac:dyDescent="0.2">
      <c r="C15" s="5" t="s">
        <v>61</v>
      </c>
      <c r="D15" s="30" t="str">
        <f t="shared" ref="D15:K15" si="0">D2</f>
        <v>MU D1ß / HBM3E</v>
      </c>
      <c r="E15" s="30" t="str">
        <f t="shared" si="0"/>
        <v>MU D1ß / LP5</v>
      </c>
      <c r="F15" s="30" t="str">
        <f t="shared" si="0"/>
        <v>MU D1𝝰 / DDR5</v>
      </c>
      <c r="G15" s="30" t="str">
        <f t="shared" si="0"/>
        <v>SKH D1a / LP5</v>
      </c>
      <c r="H15" s="30" t="str">
        <f t="shared" si="0"/>
        <v>SEC D1a / LP5</v>
      </c>
      <c r="I15" s="30" t="str">
        <f t="shared" si="0"/>
        <v>SEC D1a / LPW</v>
      </c>
      <c r="J15" s="30" t="str">
        <f t="shared" si="0"/>
        <v>TMC-LPW / D1a</v>
      </c>
      <c r="K15" s="30" t="str">
        <f t="shared" si="0"/>
        <v>TMC-LP5 / D1a</v>
      </c>
      <c r="L15" s="28" t="s">
        <v>80</v>
      </c>
      <c r="M15" s="5" t="s">
        <v>71</v>
      </c>
      <c r="N15" s="5" t="s">
        <v>72</v>
      </c>
      <c r="O15" s="5" t="s">
        <v>73</v>
      </c>
    </row>
    <row r="16" spans="1:18" ht="34" x14ac:dyDescent="0.2">
      <c r="C16" s="31" t="s">
        <v>83</v>
      </c>
      <c r="D16" s="26">
        <f t="shared" ref="D16:K19" si="1">($M16-D3)/$O16</f>
        <v>3</v>
      </c>
      <c r="E16" s="26">
        <f t="shared" si="1"/>
        <v>3</v>
      </c>
      <c r="F16" s="26">
        <f t="shared" si="1"/>
        <v>1.25</v>
      </c>
      <c r="G16" s="26">
        <f t="shared" si="1"/>
        <v>1</v>
      </c>
      <c r="H16" s="26">
        <f t="shared" si="1"/>
        <v>2</v>
      </c>
      <c r="I16" s="26">
        <f t="shared" si="1"/>
        <v>2</v>
      </c>
      <c r="J16" s="26">
        <f t="shared" si="1"/>
        <v>2</v>
      </c>
      <c r="K16" s="26">
        <f t="shared" si="1"/>
        <v>2</v>
      </c>
      <c r="L16" s="28" t="s">
        <v>59</v>
      </c>
      <c r="M16" s="5">
        <v>15</v>
      </c>
      <c r="N16" s="5">
        <v>11</v>
      </c>
      <c r="O16" s="5">
        <f>(M16-N16)/$P$13</f>
        <v>1</v>
      </c>
    </row>
    <row r="17" spans="3:16" ht="34" x14ac:dyDescent="0.2">
      <c r="C17" s="31" t="s">
        <v>91</v>
      </c>
      <c r="D17" s="26">
        <f t="shared" si="1"/>
        <v>3.35</v>
      </c>
      <c r="E17" s="26">
        <f t="shared" si="1"/>
        <v>3.35</v>
      </c>
      <c r="F17" s="26">
        <f t="shared" si="1"/>
        <v>1.64</v>
      </c>
      <c r="G17" s="26">
        <f t="shared" si="1"/>
        <v>1.55</v>
      </c>
      <c r="H17" s="26">
        <f t="shared" si="1"/>
        <v>2.25</v>
      </c>
      <c r="I17" s="26">
        <f t="shared" si="1"/>
        <v>2.25</v>
      </c>
      <c r="J17" s="26">
        <f t="shared" si="1"/>
        <v>2.25</v>
      </c>
      <c r="K17" s="26">
        <f t="shared" si="1"/>
        <v>2.25</v>
      </c>
      <c r="L17" s="28" t="s">
        <v>81</v>
      </c>
      <c r="M17" s="5">
        <v>2000</v>
      </c>
      <c r="N17" s="5">
        <v>1200</v>
      </c>
      <c r="O17" s="5">
        <f>(M17-N17)/$P$13</f>
        <v>200</v>
      </c>
    </row>
    <row r="18" spans="3:16" ht="34" x14ac:dyDescent="0.2">
      <c r="C18" s="31" t="s">
        <v>84</v>
      </c>
      <c r="D18" s="26">
        <f t="shared" si="1"/>
        <v>0.42738390220799971</v>
      </c>
      <c r="E18" s="26">
        <f t="shared" si="1"/>
        <v>3.2119999999999997</v>
      </c>
      <c r="F18" s="26">
        <f t="shared" si="1"/>
        <v>2.6520000000000001</v>
      </c>
      <c r="G18" s="26">
        <f t="shared" si="1"/>
        <v>2.7340000000000004</v>
      </c>
      <c r="H18" s="26">
        <f t="shared" si="1"/>
        <v>3.0090000000000003</v>
      </c>
      <c r="I18" s="26">
        <f t="shared" si="1"/>
        <v>1.7551423634285719</v>
      </c>
      <c r="J18" s="26">
        <f t="shared" si="1"/>
        <v>1.7551423634285719</v>
      </c>
      <c r="K18" s="26">
        <f t="shared" si="1"/>
        <v>3.0090000000000003</v>
      </c>
      <c r="L18" s="28" t="s">
        <v>53</v>
      </c>
      <c r="M18" s="5">
        <v>30</v>
      </c>
      <c r="N18" s="5">
        <v>70</v>
      </c>
      <c r="O18" s="5">
        <f>(M18-N18)/$P$13</f>
        <v>-10</v>
      </c>
    </row>
    <row r="19" spans="3:16" ht="34" x14ac:dyDescent="0.2">
      <c r="C19" s="31" t="s">
        <v>92</v>
      </c>
      <c r="D19" s="26">
        <f t="shared" si="1"/>
        <v>1.0719999999999998</v>
      </c>
      <c r="E19" s="26">
        <f t="shared" si="1"/>
        <v>3.44</v>
      </c>
      <c r="F19" s="26">
        <f t="shared" si="1"/>
        <v>2.0299999999999998</v>
      </c>
      <c r="G19" s="26">
        <f t="shared" si="1"/>
        <v>2.0499999999999998</v>
      </c>
      <c r="H19" s="26">
        <f t="shared" si="1"/>
        <v>2.37</v>
      </c>
      <c r="I19" s="26">
        <f t="shared" si="1"/>
        <v>1.6600000000000001</v>
      </c>
      <c r="J19" s="26">
        <f t="shared" si="1"/>
        <v>1.6600000000000001</v>
      </c>
      <c r="K19" s="26">
        <f t="shared" si="1"/>
        <v>2.37</v>
      </c>
      <c r="L19" s="28" t="s">
        <v>50</v>
      </c>
      <c r="M19" s="5">
        <v>20</v>
      </c>
      <c r="N19" s="5">
        <v>60</v>
      </c>
      <c r="O19" s="5">
        <f>(M19-N19)/$P$13</f>
        <v>-10</v>
      </c>
    </row>
    <row r="20" spans="3:16" ht="34" x14ac:dyDescent="0.2">
      <c r="C20" s="31" t="s">
        <v>93</v>
      </c>
      <c r="D20" s="26">
        <f t="shared" ref="D20:K20" si="2">LOG10(D7/$M20)/$O20</f>
        <v>3.8797057662822878</v>
      </c>
      <c r="E20" s="26">
        <f t="shared" si="2"/>
        <v>2.191467848141547</v>
      </c>
      <c r="F20" s="26">
        <f t="shared" si="2"/>
        <v>1.7249929525001302</v>
      </c>
      <c r="G20" s="26">
        <f t="shared" si="2"/>
        <v>1.7303968436436741</v>
      </c>
      <c r="H20" s="26">
        <f t="shared" si="2"/>
        <v>1.8401863145249766</v>
      </c>
      <c r="I20" s="26">
        <f t="shared" si="2"/>
        <v>2.6076825772212398</v>
      </c>
      <c r="J20" s="26">
        <f t="shared" si="2"/>
        <v>3.855610090664825</v>
      </c>
      <c r="K20" s="26">
        <f t="shared" si="2"/>
        <v>1.971430847803229</v>
      </c>
      <c r="L20" s="28" t="s">
        <v>49</v>
      </c>
      <c r="M20" s="5">
        <v>0.1</v>
      </c>
      <c r="N20" s="5">
        <v>1.6</v>
      </c>
      <c r="O20" s="29">
        <f>LOG10(N20/M20)/P13</f>
        <v>0.3010299956639812</v>
      </c>
      <c r="P20" t="s">
        <v>90</v>
      </c>
    </row>
    <row r="21" spans="3:16" ht="34" x14ac:dyDescent="0.2">
      <c r="C21" s="31" t="s">
        <v>94</v>
      </c>
      <c r="D21" s="26">
        <f t="shared" ref="D21:K21" si="3">LOG10($M21/D8)/$O21</f>
        <v>0.72160095787916279</v>
      </c>
      <c r="E21" s="26">
        <f t="shared" si="3"/>
        <v>1.4764849036964669</v>
      </c>
      <c r="F21" s="26">
        <f t="shared" si="3"/>
        <v>0.55321079266512585</v>
      </c>
      <c r="G21" s="26">
        <f t="shared" si="3"/>
        <v>1.7540773086660315</v>
      </c>
      <c r="H21" s="26">
        <f t="shared" si="3"/>
        <v>1.6879774607793328</v>
      </c>
      <c r="I21" s="26">
        <f t="shared" si="3"/>
        <v>2.0663314742825567</v>
      </c>
      <c r="J21" s="26">
        <f t="shared" si="3"/>
        <v>2.4745714395944063</v>
      </c>
      <c r="K21" s="26">
        <f t="shared" si="3"/>
        <v>3.6089603782119855</v>
      </c>
      <c r="L21" s="28" t="s">
        <v>51</v>
      </c>
      <c r="M21" s="5">
        <v>100</v>
      </c>
      <c r="N21" s="5">
        <v>1</v>
      </c>
      <c r="O21" s="7">
        <v>0.5</v>
      </c>
      <c r="P21" t="s">
        <v>82</v>
      </c>
    </row>
    <row r="23" spans="3:16" x14ac:dyDescent="0.2">
      <c r="C23" s="32"/>
      <c r="D23" s="33"/>
      <c r="E23" s="33"/>
      <c r="F23" s="33"/>
      <c r="G23" s="33"/>
      <c r="H23" s="33"/>
      <c r="I23" s="33"/>
      <c r="J23" s="33"/>
      <c r="K23" s="33"/>
      <c r="L23" s="32"/>
      <c r="M23" s="32"/>
    </row>
    <row r="24" spans="3:16" x14ac:dyDescent="0.2">
      <c r="C24" s="32"/>
      <c r="D24" s="33"/>
      <c r="E24" s="33"/>
      <c r="F24" s="33"/>
      <c r="G24" s="33"/>
      <c r="H24" s="33"/>
      <c r="I24" s="33"/>
      <c r="J24" s="33"/>
      <c r="K24" s="33"/>
      <c r="L24" s="32"/>
      <c r="M24" s="32"/>
    </row>
    <row r="25" spans="3:16" x14ac:dyDescent="0.2">
      <c r="C25" s="32"/>
      <c r="D25" s="33"/>
      <c r="E25" s="33"/>
      <c r="F25" s="33"/>
      <c r="G25" s="33"/>
      <c r="H25" s="33"/>
      <c r="I25" s="33"/>
      <c r="J25" s="33"/>
      <c r="K25" s="33"/>
      <c r="L25" s="32"/>
      <c r="M25" s="32"/>
    </row>
    <row r="26" spans="3:16" x14ac:dyDescent="0.2">
      <c r="C26" s="32"/>
      <c r="D26" s="33"/>
      <c r="E26" s="33"/>
      <c r="F26" s="33"/>
      <c r="G26" s="33"/>
      <c r="H26" s="33"/>
      <c r="I26" s="33"/>
      <c r="J26" s="33"/>
      <c r="K26" s="33"/>
      <c r="L26" s="32"/>
      <c r="M26" s="32"/>
    </row>
    <row r="27" spans="3:16" x14ac:dyDescent="0.2">
      <c r="C27" s="32"/>
      <c r="D27" s="33"/>
      <c r="E27" s="33"/>
      <c r="F27" s="33"/>
      <c r="G27" s="33"/>
      <c r="H27" s="33"/>
      <c r="I27" s="33"/>
      <c r="J27" s="33"/>
      <c r="K27" s="33"/>
      <c r="L27" s="32"/>
      <c r="M27" s="32"/>
    </row>
    <row r="28" spans="3:16" x14ac:dyDescent="0.2">
      <c r="C28" s="32"/>
      <c r="D28" s="33"/>
      <c r="E28" s="33"/>
      <c r="F28" s="33"/>
      <c r="G28" s="33"/>
      <c r="H28" s="33"/>
      <c r="I28" s="33"/>
      <c r="J28" s="33"/>
      <c r="K28" s="33"/>
      <c r="L28" s="32"/>
      <c r="M28" s="32"/>
      <c r="O28" t="s">
        <v>87</v>
      </c>
    </row>
    <row r="29" spans="3:16" x14ac:dyDescent="0.2">
      <c r="C29" s="32"/>
      <c r="D29" s="33"/>
      <c r="E29" s="33"/>
      <c r="F29" s="33"/>
      <c r="G29" s="33"/>
      <c r="H29" s="33"/>
      <c r="I29" s="33"/>
      <c r="J29" s="33"/>
      <c r="K29" s="33"/>
      <c r="L29" s="32"/>
      <c r="M29" s="32"/>
    </row>
    <row r="30" spans="3:16" x14ac:dyDescent="0.2">
      <c r="C30" s="32"/>
      <c r="D30" s="33"/>
      <c r="E30" s="33"/>
      <c r="F30" s="33"/>
      <c r="G30" s="33"/>
      <c r="H30" s="33"/>
      <c r="I30" s="33"/>
      <c r="J30" s="33"/>
      <c r="K30" s="33"/>
      <c r="L30" s="32"/>
      <c r="M30" s="32"/>
    </row>
    <row r="31" spans="3:16" x14ac:dyDescent="0.2">
      <c r="C31" s="32"/>
      <c r="D31" s="33"/>
      <c r="E31" s="33"/>
      <c r="F31" s="33"/>
      <c r="G31" s="33"/>
      <c r="H31" s="33"/>
      <c r="I31" s="33"/>
      <c r="J31" s="33"/>
      <c r="K31" s="33"/>
      <c r="L31" s="32"/>
      <c r="M31" s="32"/>
    </row>
    <row r="32" spans="3:16" x14ac:dyDescent="0.2">
      <c r="C32" s="32"/>
      <c r="D32" s="33"/>
      <c r="E32" s="33"/>
      <c r="F32" s="33"/>
      <c r="G32" s="33"/>
      <c r="H32" s="33"/>
      <c r="I32" s="33"/>
      <c r="J32" s="33"/>
      <c r="K32" s="33"/>
      <c r="L32" s="32"/>
      <c r="M32" s="32"/>
    </row>
    <row r="33" spans="3:13" x14ac:dyDescent="0.2">
      <c r="C33" s="32"/>
      <c r="D33" s="33"/>
      <c r="E33" s="33"/>
      <c r="F33" s="33"/>
      <c r="G33" s="33"/>
      <c r="H33" s="33"/>
      <c r="I33" s="33"/>
      <c r="J33" s="33"/>
      <c r="K33" s="33"/>
      <c r="L33" s="32"/>
      <c r="M33" s="32"/>
    </row>
    <row r="34" spans="3:13" x14ac:dyDescent="0.2">
      <c r="C34" s="32"/>
      <c r="D34" s="33"/>
      <c r="E34" s="33"/>
      <c r="F34" s="33"/>
      <c r="G34" s="33"/>
      <c r="H34" s="33"/>
      <c r="I34" s="33"/>
      <c r="J34" s="33"/>
      <c r="K34" s="33"/>
      <c r="L34" s="32"/>
      <c r="M34" s="32"/>
    </row>
    <row r="35" spans="3:13" x14ac:dyDescent="0.2">
      <c r="C35" s="32"/>
      <c r="D35" s="33"/>
      <c r="E35" s="33"/>
      <c r="F35" s="33"/>
      <c r="G35" s="33"/>
      <c r="H35" s="33"/>
      <c r="I35" s="33"/>
      <c r="J35" s="33"/>
      <c r="K35" s="33"/>
      <c r="L35" s="32"/>
      <c r="M35" s="32"/>
    </row>
    <row r="36" spans="3:13" x14ac:dyDescent="0.2">
      <c r="C36" s="32"/>
      <c r="D36" s="33"/>
      <c r="E36" s="33"/>
      <c r="F36" s="33"/>
      <c r="G36" s="33"/>
      <c r="H36" s="33"/>
      <c r="I36" s="33"/>
      <c r="J36" s="33"/>
      <c r="K36" s="33"/>
      <c r="L36" s="32"/>
      <c r="M36" s="32"/>
    </row>
    <row r="37" spans="3:13" x14ac:dyDescent="0.2">
      <c r="C37" s="32"/>
      <c r="D37" s="33"/>
      <c r="E37" s="33"/>
      <c r="F37" s="33"/>
      <c r="G37" s="33"/>
      <c r="H37" s="33"/>
      <c r="I37" s="33"/>
      <c r="J37" s="33"/>
      <c r="K37" s="33"/>
      <c r="L37" s="32"/>
      <c r="M37" s="32"/>
    </row>
    <row r="38" spans="3:13" x14ac:dyDescent="0.2">
      <c r="C38" s="32"/>
      <c r="D38" s="33"/>
      <c r="E38" s="33"/>
      <c r="F38" s="33"/>
      <c r="G38" s="33"/>
      <c r="H38" s="33"/>
      <c r="I38" s="33"/>
      <c r="J38" s="33"/>
      <c r="K38" s="33"/>
      <c r="L38" s="32"/>
      <c r="M38" s="32"/>
    </row>
    <row r="39" spans="3:13" x14ac:dyDescent="0.2">
      <c r="C39" s="32"/>
      <c r="D39" s="33"/>
      <c r="E39" s="33"/>
      <c r="F39" s="33"/>
      <c r="G39" s="33"/>
      <c r="H39" s="33"/>
      <c r="I39" s="33"/>
      <c r="J39" s="33"/>
      <c r="K39" s="33"/>
      <c r="L39" s="32"/>
      <c r="M39" s="32"/>
    </row>
    <row r="40" spans="3:13" x14ac:dyDescent="0.2">
      <c r="C40" s="32"/>
      <c r="D40" s="33"/>
      <c r="E40" s="33"/>
      <c r="F40" s="33"/>
      <c r="G40" s="33"/>
      <c r="H40" s="33"/>
      <c r="I40" s="33"/>
      <c r="J40" s="33"/>
      <c r="K40" s="33"/>
      <c r="L40" s="32"/>
      <c r="M40" s="32"/>
    </row>
    <row r="41" spans="3:13" x14ac:dyDescent="0.2">
      <c r="C41" s="32"/>
      <c r="D41" s="33"/>
      <c r="E41" s="33"/>
      <c r="F41" s="33"/>
      <c r="G41" s="33"/>
      <c r="H41" s="33"/>
      <c r="I41" s="33"/>
      <c r="J41" s="33"/>
      <c r="K41" s="33"/>
      <c r="L41" s="32"/>
      <c r="M41" s="32"/>
    </row>
    <row r="42" spans="3:13" x14ac:dyDescent="0.2">
      <c r="C42" s="32"/>
      <c r="D42" s="33"/>
      <c r="E42" s="33"/>
      <c r="F42" s="33"/>
      <c r="G42" s="33"/>
      <c r="H42" s="33"/>
      <c r="I42" s="33"/>
      <c r="J42" s="33"/>
      <c r="K42" s="33"/>
      <c r="L42" s="32"/>
      <c r="M42" s="32"/>
    </row>
    <row r="43" spans="3:13" x14ac:dyDescent="0.2">
      <c r="C43" s="32"/>
      <c r="D43" s="33"/>
      <c r="E43" s="33"/>
      <c r="F43" s="33"/>
      <c r="G43" s="33"/>
      <c r="H43" s="33"/>
      <c r="I43" s="33"/>
      <c r="J43" s="33"/>
      <c r="K43" s="33"/>
      <c r="L43" s="32"/>
      <c r="M43" s="32"/>
    </row>
    <row r="44" spans="3:13" x14ac:dyDescent="0.2">
      <c r="C44" s="32"/>
      <c r="D44" s="33"/>
      <c r="E44" s="33"/>
      <c r="F44" s="33"/>
      <c r="G44" s="33"/>
      <c r="H44" s="33"/>
      <c r="I44" s="33"/>
      <c r="J44" s="33"/>
      <c r="K44" s="33"/>
      <c r="L44" s="32"/>
      <c r="M44" s="32"/>
    </row>
    <row r="45" spans="3:13" x14ac:dyDescent="0.2">
      <c r="C45" s="32"/>
      <c r="D45" s="33"/>
      <c r="E45" s="33"/>
      <c r="F45" s="33"/>
      <c r="G45" s="33"/>
      <c r="H45" s="33"/>
      <c r="I45" s="33"/>
      <c r="J45" s="33"/>
      <c r="K45" s="33"/>
      <c r="L45" s="32"/>
      <c r="M45" s="32"/>
    </row>
    <row r="46" spans="3:13" x14ac:dyDescent="0.2">
      <c r="C46" s="32"/>
      <c r="D46" s="33"/>
      <c r="E46" s="33"/>
      <c r="F46" s="33"/>
      <c r="G46" s="33"/>
      <c r="H46" s="33"/>
      <c r="I46" s="33"/>
      <c r="J46" s="33"/>
      <c r="K46" s="33"/>
      <c r="L46" s="32"/>
      <c r="M46" s="32"/>
    </row>
    <row r="47" spans="3:13" x14ac:dyDescent="0.2">
      <c r="C47" s="32"/>
      <c r="D47" s="33"/>
      <c r="E47" s="33"/>
      <c r="F47" s="33"/>
      <c r="G47" s="33"/>
      <c r="H47" s="33"/>
      <c r="I47" s="33"/>
      <c r="J47" s="33"/>
      <c r="K47" s="33"/>
      <c r="L47" s="32"/>
      <c r="M47" s="32"/>
    </row>
    <row r="48" spans="3:13" x14ac:dyDescent="0.2">
      <c r="C48" s="32"/>
      <c r="D48" s="33"/>
      <c r="E48" s="33"/>
      <c r="F48" s="33"/>
      <c r="G48" s="33"/>
      <c r="H48" s="33"/>
      <c r="I48" s="33"/>
      <c r="J48" s="33"/>
      <c r="K48" s="33"/>
      <c r="L48" s="32"/>
      <c r="M48" s="32"/>
    </row>
    <row r="49" spans="3:13" x14ac:dyDescent="0.2">
      <c r="C49" s="32"/>
      <c r="D49" s="33"/>
      <c r="E49" s="33"/>
      <c r="F49" s="33"/>
      <c r="G49" s="33"/>
      <c r="H49" s="33"/>
      <c r="I49" s="33"/>
      <c r="J49" s="33"/>
      <c r="K49" s="33"/>
      <c r="L49" s="32"/>
      <c r="M49" s="32"/>
    </row>
    <row r="50" spans="3:13" x14ac:dyDescent="0.2">
      <c r="C50" s="32"/>
      <c r="D50" s="33"/>
      <c r="E50" s="33"/>
      <c r="F50" s="33"/>
      <c r="G50" s="33"/>
      <c r="H50" s="33"/>
      <c r="I50" s="33"/>
      <c r="J50" s="33"/>
      <c r="K50" s="33"/>
      <c r="L50" s="32"/>
      <c r="M50" s="32"/>
    </row>
    <row r="51" spans="3:13" x14ac:dyDescent="0.2">
      <c r="C51" s="32"/>
      <c r="D51" s="33"/>
      <c r="E51" s="33"/>
      <c r="F51" s="33"/>
      <c r="G51" s="33"/>
      <c r="H51" s="33"/>
      <c r="I51" s="33"/>
      <c r="J51" s="33"/>
      <c r="K51" s="33"/>
      <c r="L51" s="32"/>
      <c r="M51" s="3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978FB-0949-C848-B8C6-9531BC70A3D8}">
  <dimension ref="A1:R51"/>
  <sheetViews>
    <sheetView topLeftCell="F2" zoomScale="140" zoomScaleNormal="140" workbookViewId="0">
      <selection activeCell="L2" sqref="L2:R4"/>
    </sheetView>
  </sheetViews>
  <sheetFormatPr baseColWidth="10" defaultRowHeight="16" x14ac:dyDescent="0.2"/>
  <cols>
    <col min="2" max="3" width="13.5" bestFit="1" customWidth="1"/>
    <col min="4" max="11" width="10.83203125" style="24"/>
  </cols>
  <sheetData>
    <row r="1" spans="1:18" ht="34" x14ac:dyDescent="0.2">
      <c r="A1" s="25" t="s">
        <v>63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9</v>
      </c>
      <c r="K1" s="24">
        <v>10</v>
      </c>
    </row>
    <row r="2" spans="1:18" ht="34" x14ac:dyDescent="0.2">
      <c r="B2" t="s">
        <v>61</v>
      </c>
      <c r="D2" s="30" t="str">
        <f>'Base Table'!B2 &amp; " / " &amp; 'Base Table'!A2</f>
        <v>MU D1ß / HBM3E</v>
      </c>
      <c r="E2" s="30" t="str">
        <f>'Base Table'!B3&amp;" / "&amp;'Base Table'!A3</f>
        <v>MU D1ß / LP5</v>
      </c>
      <c r="F2" s="30" t="str">
        <f>'Base Table'!B4&amp;" / "&amp;'Base Table'!A4</f>
        <v>MU D1𝝰 / DDR5</v>
      </c>
      <c r="G2" s="30" t="str">
        <f>'Base Table'!B5&amp;" / "&amp;'Base Table'!A5</f>
        <v>SKH D1a / LP5</v>
      </c>
      <c r="H2" s="30" t="str">
        <f>'Base Table'!B6&amp;" / "&amp;'Base Table'!A6</f>
        <v>SEC D1a / LP5</v>
      </c>
      <c r="I2" s="30" t="str">
        <f>'Base Table'!B7&amp;" / "&amp;'Base Table'!A7</f>
        <v>SEC D1a / LPW</v>
      </c>
      <c r="J2" s="30" t="str">
        <f>'Base Table'!A9&amp;" / "&amp;'Base Table'!B9</f>
        <v>TMC-LPW / D1a</v>
      </c>
      <c r="K2" s="30" t="str">
        <f>'Base Table'!A10&amp;" / "&amp;'Base Table'!B10</f>
        <v>TMC-LP5 / D1a</v>
      </c>
      <c r="M2" s="42" t="s">
        <v>101</v>
      </c>
      <c r="N2" s="42" t="s">
        <v>100</v>
      </c>
      <c r="O2" s="42" t="s">
        <v>102</v>
      </c>
      <c r="P2" s="42" t="s">
        <v>103</v>
      </c>
      <c r="Q2" s="42" t="s">
        <v>104</v>
      </c>
      <c r="R2" s="42" t="s">
        <v>105</v>
      </c>
    </row>
    <row r="3" spans="1:18" x14ac:dyDescent="0.2">
      <c r="B3" t="s">
        <v>58</v>
      </c>
      <c r="C3" t="s">
        <v>59</v>
      </c>
      <c r="D3" s="24">
        <f>'Base Table'!C2/2</f>
        <v>12</v>
      </c>
      <c r="E3" s="24">
        <f>'Base Table'!C3/2</f>
        <v>12</v>
      </c>
      <c r="F3" s="24">
        <f>'Base Table'!C4/2</f>
        <v>13.75</v>
      </c>
      <c r="G3" s="24">
        <f>'Base Table'!C5/2</f>
        <v>14</v>
      </c>
      <c r="H3" s="24">
        <f>'Base Table'!C6/2</f>
        <v>13</v>
      </c>
      <c r="I3" s="24">
        <f>'Base Table'!C7/2</f>
        <v>13</v>
      </c>
      <c r="J3" s="24">
        <f>'Base Table'!C9/2</f>
        <v>13</v>
      </c>
      <c r="K3" s="24">
        <f>'Base Table'!C10/2</f>
        <v>13</v>
      </c>
      <c r="L3" s="42" t="s">
        <v>118</v>
      </c>
      <c r="M3" s="42" t="s">
        <v>106</v>
      </c>
      <c r="N3" s="42" t="s">
        <v>108</v>
      </c>
      <c r="O3" s="42" t="s">
        <v>110</v>
      </c>
      <c r="P3" s="42" t="s">
        <v>112</v>
      </c>
      <c r="Q3" s="42" t="s">
        <v>114</v>
      </c>
      <c r="R3" s="42" t="s">
        <v>116</v>
      </c>
    </row>
    <row r="4" spans="1:18" ht="19" x14ac:dyDescent="0.2">
      <c r="B4" t="s">
        <v>54</v>
      </c>
      <c r="C4" t="s">
        <v>81</v>
      </c>
      <c r="D4" s="24">
        <f>'Base Table'!F2</f>
        <v>1330</v>
      </c>
      <c r="E4" s="24">
        <f>'Base Table'!F3</f>
        <v>1330</v>
      </c>
      <c r="F4" s="24">
        <f>'Base Table'!F4</f>
        <v>1672</v>
      </c>
      <c r="G4" s="24">
        <f>'Base Table'!F5</f>
        <v>1690</v>
      </c>
      <c r="H4" s="24">
        <f>'Base Table'!F6</f>
        <v>1550</v>
      </c>
      <c r="I4" s="24">
        <f>'Base Table'!F7</f>
        <v>1550</v>
      </c>
      <c r="J4" s="24">
        <f>'Base Table'!F9</f>
        <v>1550</v>
      </c>
      <c r="K4" s="24">
        <f>'Base Table'!F10</f>
        <v>1550</v>
      </c>
      <c r="L4" s="43" t="s">
        <v>119</v>
      </c>
      <c r="M4" s="42" t="s">
        <v>107</v>
      </c>
      <c r="N4" s="42" t="s">
        <v>109</v>
      </c>
      <c r="O4" s="42" t="s">
        <v>111</v>
      </c>
      <c r="P4" s="42" t="s">
        <v>113</v>
      </c>
      <c r="Q4" s="42" t="s">
        <v>115</v>
      </c>
      <c r="R4" s="42" t="s">
        <v>117</v>
      </c>
    </row>
    <row r="5" spans="1:18" x14ac:dyDescent="0.2">
      <c r="B5" t="s">
        <v>60</v>
      </c>
      <c r="C5" t="s">
        <v>53</v>
      </c>
      <c r="D5" s="26">
        <f>'Base Table'!K2</f>
        <v>34.273839022079997</v>
      </c>
      <c r="E5" s="24">
        <f>'Base Table'!K3</f>
        <v>62.12</v>
      </c>
      <c r="F5" s="24">
        <f>'Base Table'!K4</f>
        <v>56.52</v>
      </c>
      <c r="G5" s="24">
        <f>'Base Table'!K5</f>
        <v>57.34</v>
      </c>
      <c r="H5" s="24">
        <f>'Base Table'!K6</f>
        <v>60.09</v>
      </c>
      <c r="I5" s="26">
        <f>'Base Table'!K7</f>
        <v>47.551423634285719</v>
      </c>
      <c r="J5" s="26">
        <f>'Base Table'!K9</f>
        <v>47.551423634285719</v>
      </c>
      <c r="K5" s="24">
        <f>'Base Table'!K10</f>
        <v>60.09</v>
      </c>
      <c r="L5" s="24"/>
    </row>
    <row r="6" spans="1:18" ht="19" x14ac:dyDescent="0.2">
      <c r="B6" t="s">
        <v>48</v>
      </c>
      <c r="C6" t="s">
        <v>50</v>
      </c>
      <c r="D6" s="24">
        <f>'Base Table'!J2</f>
        <v>30.72</v>
      </c>
      <c r="E6" s="24">
        <f>'Base Table'!J3</f>
        <v>54.4</v>
      </c>
      <c r="F6" s="24">
        <f>'Base Table'!J4</f>
        <v>40.299999999999997</v>
      </c>
      <c r="G6" s="24">
        <f>'Base Table'!J5</f>
        <v>40.5</v>
      </c>
      <c r="H6" s="24">
        <f>'Base Table'!J6</f>
        <v>43.7</v>
      </c>
      <c r="I6" s="24">
        <f>'Base Table'!J7</f>
        <v>36.6</v>
      </c>
      <c r="J6" s="24">
        <f>'Base Table'!J9</f>
        <v>36.6</v>
      </c>
      <c r="K6" s="24">
        <f>'Base Table'!J10</f>
        <v>43.7</v>
      </c>
      <c r="L6" s="24"/>
    </row>
    <row r="7" spans="1:18" ht="19" x14ac:dyDescent="0.2">
      <c r="B7" t="s">
        <v>64</v>
      </c>
      <c r="C7" t="s">
        <v>49</v>
      </c>
      <c r="D7" s="24">
        <f>'Base Table'!R2</f>
        <v>1.472</v>
      </c>
      <c r="E7" s="27">
        <f>'Base Table'!R3</f>
        <v>0.45676998368678629</v>
      </c>
      <c r="F7" s="27">
        <f>'Base Table'!R4</f>
        <v>0.33057851239669422</v>
      </c>
      <c r="G7" s="27">
        <f>'Base Table'!R5</f>
        <v>0.33181907959707685</v>
      </c>
      <c r="H7" s="27">
        <f>'Base Table'!R6</f>
        <v>0.35805626598465473</v>
      </c>
      <c r="I7" s="27">
        <f>'Base Table'!R7</f>
        <v>0.60952380952380958</v>
      </c>
      <c r="J7" s="27">
        <f>'Base Table'!R9</f>
        <v>1.4476190476190476</v>
      </c>
      <c r="K7" s="27">
        <f>'Base Table'!R10</f>
        <v>0.39215686274509798</v>
      </c>
    </row>
    <row r="8" spans="1:18" ht="19" x14ac:dyDescent="0.2">
      <c r="B8" t="s">
        <v>65</v>
      </c>
      <c r="C8" t="s">
        <v>51</v>
      </c>
      <c r="D8" s="24">
        <f>'Base Table'!S2</f>
        <v>43.571199999999997</v>
      </c>
      <c r="E8" s="27">
        <f>'Base Table'!S3</f>
        <v>18.270799347471453</v>
      </c>
      <c r="F8" s="27">
        <f>'Base Table'!S4</f>
        <v>52.892561983471076</v>
      </c>
      <c r="G8" s="27">
        <f>'Base Table'!S5</f>
        <v>13.272763183883072</v>
      </c>
      <c r="H8" s="27">
        <f>'Base Table'!S6</f>
        <v>14.322250639386189</v>
      </c>
      <c r="I8" s="27">
        <f>'Base Table'!S7</f>
        <v>9.2647619047619045</v>
      </c>
      <c r="J8" s="27">
        <f>'Base Table'!S9</f>
        <v>5.7904761904761903</v>
      </c>
      <c r="K8" s="27">
        <f>'Base Table'!S10</f>
        <v>1.5686274509803919</v>
      </c>
    </row>
    <row r="12" spans="1:18" x14ac:dyDescent="0.2">
      <c r="L12">
        <v>0.1</v>
      </c>
      <c r="M12">
        <f>L12*2</f>
        <v>0.2</v>
      </c>
      <c r="N12">
        <f>M12*2</f>
        <v>0.4</v>
      </c>
      <c r="O12">
        <f>N12*2</f>
        <v>0.8</v>
      </c>
      <c r="P12">
        <f>O12*2</f>
        <v>1.6</v>
      </c>
    </row>
    <row r="13" spans="1:18" x14ac:dyDescent="0.2">
      <c r="O13" t="s">
        <v>85</v>
      </c>
      <c r="P13">
        <v>4</v>
      </c>
    </row>
    <row r="14" spans="1:18" x14ac:dyDescent="0.2">
      <c r="L14" s="5"/>
      <c r="M14" s="5"/>
      <c r="N14" s="5"/>
      <c r="O14" s="5"/>
    </row>
    <row r="15" spans="1:18" ht="34" x14ac:dyDescent="0.2">
      <c r="C15" s="5" t="s">
        <v>61</v>
      </c>
      <c r="D15" s="30" t="str">
        <f t="shared" ref="D15:K15" si="0">D2</f>
        <v>MU D1ß / HBM3E</v>
      </c>
      <c r="E15" s="30" t="str">
        <f t="shared" si="0"/>
        <v>MU D1ß / LP5</v>
      </c>
      <c r="F15" s="30" t="str">
        <f t="shared" si="0"/>
        <v>MU D1𝝰 / DDR5</v>
      </c>
      <c r="G15" s="30" t="str">
        <f t="shared" si="0"/>
        <v>SKH D1a / LP5</v>
      </c>
      <c r="H15" s="30" t="str">
        <f t="shared" si="0"/>
        <v>SEC D1a / LP5</v>
      </c>
      <c r="I15" s="30" t="str">
        <f t="shared" si="0"/>
        <v>SEC D1a / LPW</v>
      </c>
      <c r="J15" s="30" t="str">
        <f t="shared" si="0"/>
        <v>TMC-LPW / D1a</v>
      </c>
      <c r="K15" s="30" t="str">
        <f t="shared" si="0"/>
        <v>TMC-LP5 / D1a</v>
      </c>
      <c r="L15" s="28" t="s">
        <v>80</v>
      </c>
      <c r="M15" s="5" t="s">
        <v>71</v>
      </c>
      <c r="N15" s="5" t="s">
        <v>72</v>
      </c>
      <c r="O15" s="5" t="s">
        <v>73</v>
      </c>
    </row>
    <row r="16" spans="1:18" ht="34" x14ac:dyDescent="0.2">
      <c r="C16" s="31" t="s">
        <v>83</v>
      </c>
      <c r="D16" s="26">
        <f t="shared" ref="D16:K19" si="1">($M16-D3)/$O16</f>
        <v>3</v>
      </c>
      <c r="E16" s="26">
        <f t="shared" si="1"/>
        <v>3</v>
      </c>
      <c r="F16" s="26">
        <f t="shared" si="1"/>
        <v>1.25</v>
      </c>
      <c r="G16" s="26">
        <f t="shared" si="1"/>
        <v>1</v>
      </c>
      <c r="H16" s="26">
        <f t="shared" si="1"/>
        <v>2</v>
      </c>
      <c r="I16" s="26">
        <f t="shared" si="1"/>
        <v>2</v>
      </c>
      <c r="J16" s="26">
        <f t="shared" si="1"/>
        <v>2</v>
      </c>
      <c r="K16" s="26">
        <f t="shared" si="1"/>
        <v>2</v>
      </c>
      <c r="L16" s="28" t="s">
        <v>59</v>
      </c>
      <c r="M16" s="5">
        <v>15</v>
      </c>
      <c r="N16" s="5">
        <v>11</v>
      </c>
      <c r="O16" s="5">
        <f>(M16-N16)/$P$13</f>
        <v>1</v>
      </c>
    </row>
    <row r="17" spans="3:16" ht="34" x14ac:dyDescent="0.2">
      <c r="C17" s="31" t="s">
        <v>91</v>
      </c>
      <c r="D17" s="26">
        <f t="shared" si="1"/>
        <v>3.35</v>
      </c>
      <c r="E17" s="26">
        <f t="shared" si="1"/>
        <v>3.35</v>
      </c>
      <c r="F17" s="26">
        <f t="shared" si="1"/>
        <v>1.64</v>
      </c>
      <c r="G17" s="26">
        <f t="shared" si="1"/>
        <v>1.55</v>
      </c>
      <c r="H17" s="26">
        <f t="shared" si="1"/>
        <v>2.25</v>
      </c>
      <c r="I17" s="26">
        <f t="shared" si="1"/>
        <v>2.25</v>
      </c>
      <c r="J17" s="26">
        <f t="shared" si="1"/>
        <v>2.25</v>
      </c>
      <c r="K17" s="26">
        <f t="shared" si="1"/>
        <v>2.25</v>
      </c>
      <c r="L17" s="28" t="s">
        <v>81</v>
      </c>
      <c r="M17" s="5">
        <v>2000</v>
      </c>
      <c r="N17" s="5">
        <v>1200</v>
      </c>
      <c r="O17" s="5">
        <f>(M17-N17)/$P$13</f>
        <v>200</v>
      </c>
    </row>
    <row r="18" spans="3:16" ht="34" x14ac:dyDescent="0.2">
      <c r="C18" s="31" t="s">
        <v>84</v>
      </c>
      <c r="D18" s="26">
        <f t="shared" si="1"/>
        <v>0.42738390220799971</v>
      </c>
      <c r="E18" s="26">
        <f t="shared" si="1"/>
        <v>3.2119999999999997</v>
      </c>
      <c r="F18" s="26">
        <f t="shared" si="1"/>
        <v>2.6520000000000001</v>
      </c>
      <c r="G18" s="26">
        <f t="shared" si="1"/>
        <v>2.7340000000000004</v>
      </c>
      <c r="H18" s="26">
        <f t="shared" si="1"/>
        <v>3.0090000000000003</v>
      </c>
      <c r="I18" s="26">
        <f t="shared" si="1"/>
        <v>1.7551423634285719</v>
      </c>
      <c r="J18" s="26">
        <f t="shared" si="1"/>
        <v>1.7551423634285719</v>
      </c>
      <c r="K18" s="26">
        <f t="shared" si="1"/>
        <v>3.0090000000000003</v>
      </c>
      <c r="L18" s="28" t="s">
        <v>53</v>
      </c>
      <c r="M18" s="5">
        <v>30</v>
      </c>
      <c r="N18" s="5">
        <v>70</v>
      </c>
      <c r="O18" s="5">
        <f>(M18-N18)/$P$13</f>
        <v>-10</v>
      </c>
    </row>
    <row r="19" spans="3:16" ht="34" x14ac:dyDescent="0.2">
      <c r="C19" s="31" t="s">
        <v>92</v>
      </c>
      <c r="D19" s="26">
        <f t="shared" si="1"/>
        <v>1.0719999999999998</v>
      </c>
      <c r="E19" s="26">
        <f t="shared" si="1"/>
        <v>3.44</v>
      </c>
      <c r="F19" s="26">
        <f t="shared" si="1"/>
        <v>2.0299999999999998</v>
      </c>
      <c r="G19" s="26">
        <f t="shared" si="1"/>
        <v>2.0499999999999998</v>
      </c>
      <c r="H19" s="26">
        <f t="shared" si="1"/>
        <v>2.37</v>
      </c>
      <c r="I19" s="26">
        <f t="shared" si="1"/>
        <v>1.6600000000000001</v>
      </c>
      <c r="J19" s="26">
        <f t="shared" si="1"/>
        <v>1.6600000000000001</v>
      </c>
      <c r="K19" s="26">
        <f t="shared" si="1"/>
        <v>2.37</v>
      </c>
      <c r="L19" s="28" t="s">
        <v>50</v>
      </c>
      <c r="M19" s="5">
        <v>20</v>
      </c>
      <c r="N19" s="5">
        <v>60</v>
      </c>
      <c r="O19" s="5">
        <f>(M19-N19)/$P$13</f>
        <v>-10</v>
      </c>
    </row>
    <row r="20" spans="3:16" ht="34" x14ac:dyDescent="0.2">
      <c r="C20" s="31" t="s">
        <v>93</v>
      </c>
      <c r="D20" s="26">
        <f t="shared" ref="D20:K20" si="2">LOG10(D7/$M20)/$O20</f>
        <v>3.8797057662822878</v>
      </c>
      <c r="E20" s="26">
        <f t="shared" si="2"/>
        <v>2.191467848141547</v>
      </c>
      <c r="F20" s="26">
        <f t="shared" si="2"/>
        <v>1.7249929525001302</v>
      </c>
      <c r="G20" s="26">
        <f t="shared" si="2"/>
        <v>1.7303968436436741</v>
      </c>
      <c r="H20" s="26">
        <f t="shared" si="2"/>
        <v>1.8401863145249766</v>
      </c>
      <c r="I20" s="26">
        <f t="shared" si="2"/>
        <v>2.6076825772212398</v>
      </c>
      <c r="J20" s="26">
        <f t="shared" si="2"/>
        <v>3.855610090664825</v>
      </c>
      <c r="K20" s="26">
        <f t="shared" si="2"/>
        <v>1.971430847803229</v>
      </c>
      <c r="L20" s="28" t="s">
        <v>49</v>
      </c>
      <c r="M20" s="5">
        <v>0.1</v>
      </c>
      <c r="N20" s="5">
        <v>1.6</v>
      </c>
      <c r="O20" s="29">
        <f>LOG10(N20/M20)/P13</f>
        <v>0.3010299956639812</v>
      </c>
      <c r="P20" t="s">
        <v>90</v>
      </c>
    </row>
    <row r="21" spans="3:16" ht="34" x14ac:dyDescent="0.2">
      <c r="C21" s="31" t="s">
        <v>94</v>
      </c>
      <c r="D21" s="26">
        <f t="shared" ref="D21:K21" si="3">LOG10($M21/D8)/$O21</f>
        <v>0.72160095787916279</v>
      </c>
      <c r="E21" s="26">
        <f t="shared" si="3"/>
        <v>1.4764849036964669</v>
      </c>
      <c r="F21" s="26">
        <f t="shared" si="3"/>
        <v>0.55321079266512585</v>
      </c>
      <c r="G21" s="26">
        <f t="shared" si="3"/>
        <v>1.7540773086660315</v>
      </c>
      <c r="H21" s="26">
        <f t="shared" si="3"/>
        <v>1.6879774607793328</v>
      </c>
      <c r="I21" s="26">
        <f t="shared" si="3"/>
        <v>2.0663314742825567</v>
      </c>
      <c r="J21" s="26">
        <f t="shared" si="3"/>
        <v>2.4745714395944063</v>
      </c>
      <c r="K21" s="26">
        <f t="shared" si="3"/>
        <v>3.6089603782119855</v>
      </c>
      <c r="L21" s="28" t="s">
        <v>51</v>
      </c>
      <c r="M21" s="5">
        <v>100</v>
      </c>
      <c r="N21" s="5">
        <v>1</v>
      </c>
      <c r="O21" s="7">
        <v>0.5</v>
      </c>
      <c r="P21" t="s">
        <v>82</v>
      </c>
    </row>
    <row r="23" spans="3:16" x14ac:dyDescent="0.2">
      <c r="C23" s="32"/>
      <c r="D23" s="33"/>
      <c r="E23" s="33"/>
      <c r="F23" s="33"/>
      <c r="G23" s="33"/>
      <c r="H23" s="33"/>
      <c r="I23" s="33"/>
      <c r="J23" s="33"/>
      <c r="K23" s="33"/>
      <c r="L23" s="32"/>
      <c r="M23" s="32"/>
    </row>
    <row r="24" spans="3:16" x14ac:dyDescent="0.2">
      <c r="C24" s="32"/>
      <c r="D24" s="33"/>
      <c r="E24" s="33"/>
      <c r="F24" s="33"/>
      <c r="G24" s="33"/>
      <c r="H24" s="33"/>
      <c r="I24" s="33"/>
      <c r="J24" s="33"/>
      <c r="K24" s="33"/>
      <c r="L24" s="32"/>
      <c r="M24" s="32"/>
    </row>
    <row r="25" spans="3:16" x14ac:dyDescent="0.2">
      <c r="C25" s="32"/>
      <c r="D25" s="33"/>
      <c r="E25" s="33"/>
      <c r="F25" s="33"/>
      <c r="G25" s="33"/>
      <c r="H25" s="33"/>
      <c r="I25" s="33"/>
      <c r="J25" s="33"/>
      <c r="K25" s="33"/>
      <c r="L25" s="32"/>
      <c r="M25" s="32"/>
    </row>
    <row r="26" spans="3:16" x14ac:dyDescent="0.2">
      <c r="C26" s="32"/>
      <c r="D26" s="33"/>
      <c r="E26" s="33"/>
      <c r="F26" s="33"/>
      <c r="G26" s="33"/>
      <c r="H26" s="33"/>
      <c r="I26" s="33"/>
      <c r="J26" s="33"/>
      <c r="K26" s="33"/>
      <c r="L26" s="32"/>
      <c r="M26" s="32"/>
    </row>
    <row r="27" spans="3:16" x14ac:dyDescent="0.2">
      <c r="C27" s="32"/>
      <c r="D27" s="33"/>
      <c r="E27" s="33"/>
      <c r="F27" s="33"/>
      <c r="G27" s="33"/>
      <c r="H27" s="33"/>
      <c r="I27" s="33"/>
      <c r="J27" s="33"/>
      <c r="K27" s="33"/>
      <c r="L27" s="32"/>
      <c r="M27" s="32"/>
    </row>
    <row r="28" spans="3:16" x14ac:dyDescent="0.2">
      <c r="C28" s="32"/>
      <c r="D28" s="33"/>
      <c r="E28" s="33"/>
      <c r="F28" s="33"/>
      <c r="G28" s="33"/>
      <c r="H28" s="33"/>
      <c r="I28" s="33"/>
      <c r="J28" s="33"/>
      <c r="K28" s="33"/>
      <c r="L28" s="32"/>
      <c r="M28" s="32"/>
      <c r="O28" t="s">
        <v>87</v>
      </c>
    </row>
    <row r="29" spans="3:16" x14ac:dyDescent="0.2">
      <c r="C29" s="32"/>
      <c r="D29" s="33"/>
      <c r="E29" s="33"/>
      <c r="F29" s="33"/>
      <c r="G29" s="33"/>
      <c r="H29" s="33"/>
      <c r="I29" s="33"/>
      <c r="J29" s="33"/>
      <c r="K29" s="33"/>
      <c r="L29" s="32"/>
      <c r="M29" s="32"/>
    </row>
    <row r="30" spans="3:16" x14ac:dyDescent="0.2">
      <c r="C30" s="32"/>
      <c r="D30" s="33"/>
      <c r="E30" s="33"/>
      <c r="F30" s="33"/>
      <c r="G30" s="33"/>
      <c r="H30" s="33"/>
      <c r="I30" s="33"/>
      <c r="J30" s="33"/>
      <c r="K30" s="33"/>
      <c r="L30" s="32"/>
      <c r="M30" s="32"/>
    </row>
    <row r="31" spans="3:16" x14ac:dyDescent="0.2">
      <c r="C31" s="32"/>
      <c r="D31" s="33"/>
      <c r="E31" s="33"/>
      <c r="F31" s="33"/>
      <c r="G31" s="33"/>
      <c r="H31" s="33"/>
      <c r="I31" s="33"/>
      <c r="J31" s="33"/>
      <c r="K31" s="33"/>
      <c r="L31" s="32"/>
      <c r="M31" s="32"/>
    </row>
    <row r="32" spans="3:16" x14ac:dyDescent="0.2">
      <c r="C32" s="32"/>
      <c r="D32" s="33"/>
      <c r="E32" s="33"/>
      <c r="F32" s="33"/>
      <c r="G32" s="33"/>
      <c r="H32" s="33"/>
      <c r="I32" s="33"/>
      <c r="J32" s="33"/>
      <c r="K32" s="33"/>
      <c r="L32" s="32"/>
      <c r="M32" s="32"/>
    </row>
    <row r="33" spans="3:13" x14ac:dyDescent="0.2">
      <c r="C33" s="32"/>
      <c r="D33" s="33"/>
      <c r="E33" s="33"/>
      <c r="F33" s="33"/>
      <c r="G33" s="33"/>
      <c r="H33" s="33"/>
      <c r="I33" s="33"/>
      <c r="J33" s="33"/>
      <c r="K33" s="33"/>
      <c r="L33" s="32"/>
      <c r="M33" s="32"/>
    </row>
    <row r="34" spans="3:13" x14ac:dyDescent="0.2">
      <c r="C34" s="32"/>
      <c r="D34" s="33"/>
      <c r="E34" s="33"/>
      <c r="F34" s="33"/>
      <c r="G34" s="33"/>
      <c r="H34" s="33"/>
      <c r="I34" s="33"/>
      <c r="J34" s="33"/>
      <c r="K34" s="33"/>
      <c r="L34" s="32"/>
      <c r="M34" s="32"/>
    </row>
    <row r="35" spans="3:13" x14ac:dyDescent="0.2">
      <c r="C35" s="32"/>
      <c r="D35" s="33"/>
      <c r="E35" s="33"/>
      <c r="F35" s="33"/>
      <c r="G35" s="33"/>
      <c r="H35" s="33"/>
      <c r="I35" s="33"/>
      <c r="J35" s="33"/>
      <c r="K35" s="33"/>
      <c r="L35" s="32"/>
      <c r="M35" s="32"/>
    </row>
    <row r="36" spans="3:13" x14ac:dyDescent="0.2">
      <c r="C36" s="32"/>
      <c r="D36" s="33"/>
      <c r="E36" s="33"/>
      <c r="F36" s="33"/>
      <c r="G36" s="33"/>
      <c r="H36" s="33"/>
      <c r="I36" s="33"/>
      <c r="J36" s="33"/>
      <c r="K36" s="33"/>
      <c r="L36" s="32"/>
      <c r="M36" s="32"/>
    </row>
    <row r="37" spans="3:13" x14ac:dyDescent="0.2">
      <c r="C37" s="32"/>
      <c r="D37" s="33"/>
      <c r="E37" s="33"/>
      <c r="F37" s="33"/>
      <c r="G37" s="33"/>
      <c r="H37" s="33"/>
      <c r="I37" s="33"/>
      <c r="J37" s="33"/>
      <c r="K37" s="33"/>
      <c r="L37" s="32"/>
      <c r="M37" s="32"/>
    </row>
    <row r="38" spans="3:13" x14ac:dyDescent="0.2">
      <c r="C38" s="32"/>
      <c r="D38" s="33"/>
      <c r="E38" s="33"/>
      <c r="F38" s="33"/>
      <c r="G38" s="33"/>
      <c r="H38" s="33"/>
      <c r="I38" s="33"/>
      <c r="J38" s="33"/>
      <c r="K38" s="33"/>
      <c r="L38" s="32"/>
      <c r="M38" s="32"/>
    </row>
    <row r="39" spans="3:13" x14ac:dyDescent="0.2">
      <c r="C39" s="32"/>
      <c r="D39" s="33"/>
      <c r="E39" s="33"/>
      <c r="F39" s="33"/>
      <c r="G39" s="33"/>
      <c r="H39" s="33"/>
      <c r="I39" s="33"/>
      <c r="J39" s="33"/>
      <c r="K39" s="33"/>
      <c r="L39" s="32"/>
      <c r="M39" s="32"/>
    </row>
    <row r="40" spans="3:13" x14ac:dyDescent="0.2">
      <c r="C40" s="32"/>
      <c r="D40" s="33"/>
      <c r="E40" s="33"/>
      <c r="F40" s="33"/>
      <c r="G40" s="33"/>
      <c r="H40" s="33"/>
      <c r="I40" s="33"/>
      <c r="J40" s="33"/>
      <c r="K40" s="33"/>
      <c r="L40" s="32"/>
      <c r="M40" s="32"/>
    </row>
    <row r="41" spans="3:13" x14ac:dyDescent="0.2">
      <c r="C41" s="32"/>
      <c r="D41" s="33"/>
      <c r="E41" s="33"/>
      <c r="F41" s="33"/>
      <c r="G41" s="33"/>
      <c r="H41" s="33"/>
      <c r="I41" s="33"/>
      <c r="J41" s="33"/>
      <c r="K41" s="33"/>
      <c r="L41" s="32"/>
      <c r="M41" s="32"/>
    </row>
    <row r="42" spans="3:13" x14ac:dyDescent="0.2">
      <c r="C42" s="32"/>
      <c r="D42" s="33"/>
      <c r="E42" s="33"/>
      <c r="F42" s="33"/>
      <c r="G42" s="33"/>
      <c r="H42" s="33"/>
      <c r="I42" s="33"/>
      <c r="J42" s="33"/>
      <c r="K42" s="33"/>
      <c r="L42" s="32"/>
      <c r="M42" s="32"/>
    </row>
    <row r="43" spans="3:13" x14ac:dyDescent="0.2">
      <c r="C43" s="32"/>
      <c r="D43" s="33"/>
      <c r="E43" s="33"/>
      <c r="F43" s="33"/>
      <c r="G43" s="33"/>
      <c r="H43" s="33"/>
      <c r="I43" s="33"/>
      <c r="J43" s="33"/>
      <c r="K43" s="33"/>
      <c r="L43" s="32"/>
      <c r="M43" s="32"/>
    </row>
    <row r="44" spans="3:13" x14ac:dyDescent="0.2">
      <c r="C44" s="32"/>
      <c r="D44" s="33"/>
      <c r="E44" s="33"/>
      <c r="F44" s="33"/>
      <c r="G44" s="33"/>
      <c r="H44" s="33"/>
      <c r="I44" s="33"/>
      <c r="J44" s="33"/>
      <c r="K44" s="33"/>
      <c r="L44" s="32"/>
      <c r="M44" s="32"/>
    </row>
    <row r="45" spans="3:13" x14ac:dyDescent="0.2">
      <c r="C45" s="32"/>
      <c r="D45" s="33"/>
      <c r="E45" s="33"/>
      <c r="F45" s="33"/>
      <c r="G45" s="33"/>
      <c r="H45" s="33"/>
      <c r="I45" s="33"/>
      <c r="J45" s="33"/>
      <c r="K45" s="33"/>
      <c r="L45" s="32"/>
      <c r="M45" s="32"/>
    </row>
    <row r="46" spans="3:13" x14ac:dyDescent="0.2">
      <c r="C46" s="32"/>
      <c r="D46" s="33"/>
      <c r="E46" s="33"/>
      <c r="F46" s="33"/>
      <c r="G46" s="33"/>
      <c r="H46" s="33"/>
      <c r="I46" s="33"/>
      <c r="J46" s="33"/>
      <c r="K46" s="33"/>
      <c r="L46" s="32"/>
      <c r="M46" s="32"/>
    </row>
    <row r="47" spans="3:13" x14ac:dyDescent="0.2">
      <c r="C47" s="32"/>
      <c r="D47" s="33"/>
      <c r="E47" s="33"/>
      <c r="F47" s="33"/>
      <c r="G47" s="33"/>
      <c r="H47" s="33"/>
      <c r="I47" s="33"/>
      <c r="J47" s="33"/>
      <c r="K47" s="33"/>
      <c r="L47" s="32"/>
      <c r="M47" s="32"/>
    </row>
    <row r="48" spans="3:13" x14ac:dyDescent="0.2">
      <c r="C48" s="32"/>
      <c r="D48" s="33"/>
      <c r="E48" s="33"/>
      <c r="F48" s="33"/>
      <c r="G48" s="33"/>
      <c r="H48" s="33"/>
      <c r="I48" s="33"/>
      <c r="J48" s="33"/>
      <c r="K48" s="33"/>
      <c r="L48" s="32"/>
      <c r="M48" s="32"/>
    </row>
    <row r="49" spans="3:13" x14ac:dyDescent="0.2">
      <c r="C49" s="32"/>
      <c r="D49" s="33"/>
      <c r="E49" s="33"/>
      <c r="F49" s="33"/>
      <c r="G49" s="33"/>
      <c r="H49" s="33"/>
      <c r="I49" s="33"/>
      <c r="J49" s="33"/>
      <c r="K49" s="33"/>
      <c r="L49" s="32"/>
      <c r="M49" s="32"/>
    </row>
    <row r="50" spans="3:13" x14ac:dyDescent="0.2">
      <c r="C50" s="32"/>
      <c r="D50" s="33"/>
      <c r="E50" s="33"/>
      <c r="F50" s="33"/>
      <c r="G50" s="33"/>
      <c r="H50" s="33"/>
      <c r="I50" s="33"/>
      <c r="J50" s="33"/>
      <c r="K50" s="33"/>
      <c r="L50" s="32"/>
      <c r="M50" s="32"/>
    </row>
    <row r="51" spans="3:13" x14ac:dyDescent="0.2">
      <c r="C51" s="32"/>
      <c r="D51" s="33"/>
      <c r="E51" s="33"/>
      <c r="F51" s="33"/>
      <c r="G51" s="33"/>
      <c r="H51" s="33"/>
      <c r="I51" s="33"/>
      <c r="J51" s="33"/>
      <c r="K51" s="33"/>
      <c r="L51" s="32"/>
      <c r="M51" s="3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66D6-A8A3-5543-8253-BB1B6EFA7AD1}">
  <dimension ref="A1:O147"/>
  <sheetViews>
    <sheetView zoomScaleNormal="100" workbookViewId="0">
      <selection activeCell="O93" sqref="O93"/>
    </sheetView>
  </sheetViews>
  <sheetFormatPr baseColWidth="10" defaultRowHeight="16" x14ac:dyDescent="0.2"/>
  <cols>
    <col min="2" max="3" width="13.5" bestFit="1" customWidth="1"/>
    <col min="4" max="11" width="10.83203125" style="24"/>
  </cols>
  <sheetData>
    <row r="1" spans="1:14" ht="34" x14ac:dyDescent="0.2">
      <c r="A1" s="25" t="s">
        <v>63</v>
      </c>
      <c r="D1" s="24">
        <v>2</v>
      </c>
      <c r="E1" s="24">
        <v>3</v>
      </c>
      <c r="F1" s="24">
        <v>9</v>
      </c>
      <c r="G1" s="24">
        <v>10</v>
      </c>
      <c r="H1"/>
      <c r="I1"/>
      <c r="J1"/>
      <c r="K1"/>
    </row>
    <row r="2" spans="1:14" ht="34" x14ac:dyDescent="0.2">
      <c r="B2" t="s">
        <v>61</v>
      </c>
      <c r="D2" s="30" t="str">
        <f>'Base Table'!B2 &amp; " / " &amp; 'Base Table'!A2</f>
        <v>MU D1ß / HBM3E</v>
      </c>
      <c r="E2" s="30" t="str">
        <f>'Base Table'!B3&amp;" / "&amp;'Base Table'!A3</f>
        <v>MU D1ß / LP5</v>
      </c>
      <c r="F2" s="30" t="str">
        <f>'Base Table'!B12&amp;" / "&amp;'Base Table'!A12</f>
        <v>TMC-D1ß / LPW</v>
      </c>
      <c r="G2" s="30" t="str">
        <f>'Base Table'!B13&amp;" / "&amp;'Base Table'!A13</f>
        <v>TMC-D1ß / LP5</v>
      </c>
      <c r="H2"/>
      <c r="I2"/>
      <c r="J2"/>
      <c r="K2"/>
    </row>
    <row r="3" spans="1:14" x14ac:dyDescent="0.2">
      <c r="B3" t="s">
        <v>58</v>
      </c>
      <c r="C3" t="s">
        <v>59</v>
      </c>
      <c r="D3" s="24">
        <f>'Base Table'!C2/2</f>
        <v>12</v>
      </c>
      <c r="E3" s="24">
        <f>'Base Table'!C3/2</f>
        <v>12</v>
      </c>
      <c r="F3" s="24">
        <f>'Base Table'!C12/2</f>
        <v>12</v>
      </c>
      <c r="G3" s="24">
        <f>'Base Table'!C13/2</f>
        <v>12</v>
      </c>
      <c r="H3"/>
      <c r="I3" t="s">
        <v>66</v>
      </c>
      <c r="J3" t="s">
        <v>68</v>
      </c>
      <c r="K3" t="s">
        <v>67</v>
      </c>
      <c r="L3" t="s">
        <v>69</v>
      </c>
      <c r="M3" t="s">
        <v>70</v>
      </c>
      <c r="N3" t="s">
        <v>86</v>
      </c>
    </row>
    <row r="4" spans="1:14" ht="19" x14ac:dyDescent="0.2">
      <c r="B4" t="s">
        <v>54</v>
      </c>
      <c r="C4" t="s">
        <v>81</v>
      </c>
      <c r="D4" s="24">
        <f>'Base Table'!F2</f>
        <v>1330</v>
      </c>
      <c r="E4" s="24">
        <f>'Base Table'!F3</f>
        <v>1330</v>
      </c>
      <c r="F4" s="24">
        <f>'Base Table'!F12</f>
        <v>1330</v>
      </c>
      <c r="G4" s="24">
        <f>'Base Table'!F13</f>
        <v>1330</v>
      </c>
      <c r="I4" t="s">
        <v>74</v>
      </c>
      <c r="J4" t="s">
        <v>75</v>
      </c>
      <c r="K4" t="s">
        <v>76</v>
      </c>
      <c r="L4" t="s">
        <v>77</v>
      </c>
      <c r="M4" t="s">
        <v>78</v>
      </c>
      <c r="N4" t="s">
        <v>79</v>
      </c>
    </row>
    <row r="5" spans="1:14" x14ac:dyDescent="0.2">
      <c r="B5" t="s">
        <v>60</v>
      </c>
      <c r="C5" t="s">
        <v>53</v>
      </c>
      <c r="D5" s="26">
        <f>'Base Table'!K2</f>
        <v>34.273839022079997</v>
      </c>
      <c r="E5" s="24">
        <f>'Base Table'!K3</f>
        <v>62.12</v>
      </c>
      <c r="F5" s="26">
        <f>'Base Table'!K12</f>
        <v>47.551423634285719</v>
      </c>
      <c r="G5" s="24">
        <f>'Base Table'!K13</f>
        <v>62.12</v>
      </c>
      <c r="I5"/>
      <c r="J5"/>
      <c r="K5"/>
    </row>
    <row r="6" spans="1:14" ht="19" x14ac:dyDescent="0.2">
      <c r="B6" t="s">
        <v>48</v>
      </c>
      <c r="C6" t="s">
        <v>50</v>
      </c>
      <c r="D6" s="24">
        <f>'Base Table'!J2</f>
        <v>30.72</v>
      </c>
      <c r="E6" s="24">
        <f>'Base Table'!J3</f>
        <v>54.4</v>
      </c>
      <c r="F6" s="24">
        <f>'Base Table'!J12</f>
        <v>45.561556064073223</v>
      </c>
      <c r="G6" s="24">
        <f>'Base Table'!J13</f>
        <v>54.4</v>
      </c>
      <c r="I6"/>
      <c r="J6"/>
      <c r="K6"/>
    </row>
    <row r="7" spans="1:14" ht="19" x14ac:dyDescent="0.2">
      <c r="B7" t="s">
        <v>64</v>
      </c>
      <c r="C7" t="s">
        <v>49</v>
      </c>
      <c r="D7" s="24">
        <f>'Base Table'!R2</f>
        <v>1.472</v>
      </c>
      <c r="E7" s="27">
        <f>'Base Table'!R3</f>
        <v>0.45676998368678629</v>
      </c>
      <c r="F7" s="27">
        <f>'Base Table'!R12</f>
        <v>1.8485161290322578</v>
      </c>
      <c r="G7" s="27">
        <f>'Base Table'!R13</f>
        <v>0.50024999999999997</v>
      </c>
      <c r="H7"/>
      <c r="I7"/>
      <c r="J7"/>
      <c r="K7"/>
    </row>
    <row r="8" spans="1:14" ht="19" x14ac:dyDescent="0.2">
      <c r="B8" t="s">
        <v>65</v>
      </c>
      <c r="C8" t="s">
        <v>51</v>
      </c>
      <c r="D8" s="24">
        <f>'Base Table'!S2</f>
        <v>43.571199999999997</v>
      </c>
      <c r="E8" s="27">
        <f>'Base Table'!S3</f>
        <v>18.270799347471453</v>
      </c>
      <c r="F8" s="27">
        <f>'Base Table'!S12</f>
        <v>7.3940645161290313</v>
      </c>
      <c r="G8" s="27">
        <f>'Base Table'!S13</f>
        <v>2.0009999999999999</v>
      </c>
      <c r="H8"/>
      <c r="I8"/>
      <c r="J8"/>
      <c r="K8"/>
    </row>
    <row r="9" spans="1:14" x14ac:dyDescent="0.2">
      <c r="H9"/>
      <c r="I9"/>
      <c r="J9"/>
      <c r="K9"/>
    </row>
    <row r="10" spans="1:14" x14ac:dyDescent="0.2">
      <c r="H10"/>
      <c r="I10"/>
      <c r="J10"/>
      <c r="K10"/>
    </row>
    <row r="11" spans="1:14" x14ac:dyDescent="0.2">
      <c r="H11"/>
      <c r="I11"/>
      <c r="J11"/>
      <c r="K11"/>
    </row>
    <row r="12" spans="1:14" x14ac:dyDescent="0.2">
      <c r="H12">
        <v>0.1</v>
      </c>
      <c r="I12">
        <f>H12*2</f>
        <v>0.2</v>
      </c>
      <c r="J12">
        <f>I12*2</f>
        <v>0.4</v>
      </c>
      <c r="K12">
        <f>J12*2</f>
        <v>0.8</v>
      </c>
      <c r="L12">
        <f>K12*2</f>
        <v>1.6</v>
      </c>
    </row>
    <row r="13" spans="1:14" x14ac:dyDescent="0.2">
      <c r="H13"/>
      <c r="I13"/>
      <c r="J13"/>
      <c r="K13" t="s">
        <v>85</v>
      </c>
      <c r="L13">
        <v>4</v>
      </c>
    </row>
    <row r="14" spans="1:14" x14ac:dyDescent="0.2">
      <c r="H14" s="5"/>
      <c r="I14" s="5"/>
      <c r="J14" s="5"/>
      <c r="K14" s="5"/>
    </row>
    <row r="15" spans="1:14" ht="34" x14ac:dyDescent="0.2">
      <c r="C15" s="5" t="s">
        <v>61</v>
      </c>
      <c r="D15" s="30" t="str">
        <f>D2</f>
        <v>MU D1ß / HBM3E</v>
      </c>
      <c r="E15" s="30" t="str">
        <f>E2</f>
        <v>MU D1ß / LP5</v>
      </c>
      <c r="F15" s="30" t="str">
        <f>F2</f>
        <v>TMC-D1ß / LPW</v>
      </c>
      <c r="G15" s="30" t="str">
        <f>G2</f>
        <v>TMC-D1ß / LP5</v>
      </c>
      <c r="H15" s="28" t="s">
        <v>80</v>
      </c>
      <c r="I15" s="5" t="s">
        <v>71</v>
      </c>
      <c r="J15" s="5" t="s">
        <v>72</v>
      </c>
      <c r="K15" s="5" t="s">
        <v>73</v>
      </c>
    </row>
    <row r="16" spans="1:14" ht="34" x14ac:dyDescent="0.2">
      <c r="C16" s="31" t="s">
        <v>83</v>
      </c>
      <c r="D16" s="26">
        <f t="shared" ref="D16:G19" si="0">($I16-D3)/$K16</f>
        <v>3</v>
      </c>
      <c r="E16" s="26">
        <f t="shared" si="0"/>
        <v>3</v>
      </c>
      <c r="F16" s="26">
        <f t="shared" si="0"/>
        <v>3</v>
      </c>
      <c r="G16" s="26">
        <f t="shared" si="0"/>
        <v>3</v>
      </c>
      <c r="H16" s="28" t="s">
        <v>59</v>
      </c>
      <c r="I16" s="5">
        <v>15</v>
      </c>
      <c r="J16" s="5">
        <v>11</v>
      </c>
      <c r="K16" s="5">
        <f>(I16-J16)/$L$13</f>
        <v>1</v>
      </c>
    </row>
    <row r="17" spans="3:15" ht="34" x14ac:dyDescent="0.2">
      <c r="C17" s="31" t="s">
        <v>91</v>
      </c>
      <c r="D17" s="26">
        <f t="shared" si="0"/>
        <v>3.35</v>
      </c>
      <c r="E17" s="26">
        <f t="shared" si="0"/>
        <v>3.35</v>
      </c>
      <c r="F17" s="26">
        <f t="shared" si="0"/>
        <v>3.35</v>
      </c>
      <c r="G17" s="26">
        <f t="shared" si="0"/>
        <v>3.35</v>
      </c>
      <c r="H17" s="28" t="s">
        <v>81</v>
      </c>
      <c r="I17" s="5">
        <v>2000</v>
      </c>
      <c r="J17" s="5">
        <v>1200</v>
      </c>
      <c r="K17" s="5">
        <f>(I17-J17)/$L$13</f>
        <v>200</v>
      </c>
    </row>
    <row r="18" spans="3:15" ht="34" x14ac:dyDescent="0.2">
      <c r="C18" s="31" t="s">
        <v>84</v>
      </c>
      <c r="D18" s="26">
        <f t="shared" si="0"/>
        <v>0.42738390220799971</v>
      </c>
      <c r="E18" s="26">
        <f t="shared" si="0"/>
        <v>3.2119999999999997</v>
      </c>
      <c r="F18" s="26">
        <f t="shared" si="0"/>
        <v>1.7551423634285719</v>
      </c>
      <c r="G18" s="26">
        <f t="shared" si="0"/>
        <v>3.2119999999999997</v>
      </c>
      <c r="H18" s="28" t="s">
        <v>53</v>
      </c>
      <c r="I18" s="5">
        <v>30</v>
      </c>
      <c r="J18" s="5">
        <v>70</v>
      </c>
      <c r="K18" s="5">
        <f>(I18-J18)/$L$13</f>
        <v>-10</v>
      </c>
    </row>
    <row r="19" spans="3:15" ht="34" x14ac:dyDescent="0.2">
      <c r="C19" s="31" t="s">
        <v>92</v>
      </c>
      <c r="D19" s="26">
        <f t="shared" si="0"/>
        <v>1.0719999999999998</v>
      </c>
      <c r="E19" s="26">
        <f t="shared" si="0"/>
        <v>3.44</v>
      </c>
      <c r="F19" s="26">
        <f t="shared" si="0"/>
        <v>2.5561556064073221</v>
      </c>
      <c r="G19" s="26">
        <f t="shared" si="0"/>
        <v>3.44</v>
      </c>
      <c r="H19" s="28" t="s">
        <v>50</v>
      </c>
      <c r="I19" s="5">
        <v>20</v>
      </c>
      <c r="J19" s="5">
        <v>60</v>
      </c>
      <c r="K19" s="5">
        <f>(I19-J19)/$L$13</f>
        <v>-10</v>
      </c>
    </row>
    <row r="20" spans="3:15" ht="34" x14ac:dyDescent="0.2">
      <c r="C20" s="31" t="s">
        <v>93</v>
      </c>
      <c r="D20" s="26">
        <f>LOG10(D7/$I20)/$K20</f>
        <v>3.8797057662822878</v>
      </c>
      <c r="E20" s="26">
        <f>LOG10(E7/$I20)/$K20</f>
        <v>2.191467848141547</v>
      </c>
      <c r="F20" s="26">
        <f>LOG10(F7/$I20)/$K20</f>
        <v>4.2082957265506495</v>
      </c>
      <c r="G20" s="26">
        <f>LOG10(G7/$I20)/$K20</f>
        <v>2.3226492621310166</v>
      </c>
      <c r="H20" s="28" t="s">
        <v>49</v>
      </c>
      <c r="I20" s="5">
        <v>0.1</v>
      </c>
      <c r="J20" s="5">
        <v>1.6</v>
      </c>
      <c r="K20" s="29">
        <f>LOG10(J20/I20)/L13</f>
        <v>0.3010299956639812</v>
      </c>
      <c r="L20" t="s">
        <v>90</v>
      </c>
    </row>
    <row r="21" spans="3:15" ht="34" x14ac:dyDescent="0.2">
      <c r="C21" s="31" t="s">
        <v>94</v>
      </c>
      <c r="D21" s="26">
        <f>LOG10($I21/D8)/$K21</f>
        <v>0.72160095787916279</v>
      </c>
      <c r="E21" s="26">
        <f>LOG10($I21/E8)/$K21</f>
        <v>1.4764849036964669</v>
      </c>
      <c r="F21" s="26">
        <f>LOG10($I21/F8)/$K21</f>
        <v>2.2622335287114899</v>
      </c>
      <c r="G21" s="26">
        <f>LOG10($I21/G8)/$K21</f>
        <v>3.3975058227275774</v>
      </c>
      <c r="H21" s="28" t="s">
        <v>51</v>
      </c>
      <c r="I21" s="5">
        <v>100</v>
      </c>
      <c r="J21" s="5">
        <v>1</v>
      </c>
      <c r="K21" s="7">
        <v>0.5</v>
      </c>
      <c r="L21" t="s">
        <v>82</v>
      </c>
    </row>
    <row r="23" spans="3:15" x14ac:dyDescent="0.2">
      <c r="C23" s="32"/>
      <c r="D23" s="33"/>
      <c r="E23" s="33"/>
      <c r="F23" s="33"/>
      <c r="G23" s="33"/>
      <c r="H23" s="33"/>
      <c r="I23" s="33"/>
      <c r="J23" s="33"/>
      <c r="K23" s="33"/>
      <c r="L23" s="32"/>
      <c r="M23" s="32"/>
    </row>
    <row r="24" spans="3:15" x14ac:dyDescent="0.2">
      <c r="C24" s="32"/>
      <c r="D24" s="33"/>
      <c r="E24" s="33"/>
      <c r="F24" s="33"/>
      <c r="G24" s="33"/>
      <c r="H24" s="33"/>
      <c r="I24" s="33"/>
      <c r="J24" s="33"/>
      <c r="K24" s="33"/>
      <c r="L24" s="32"/>
      <c r="M24" s="32"/>
    </row>
    <row r="25" spans="3:15" x14ac:dyDescent="0.2">
      <c r="C25" s="32"/>
      <c r="D25" s="33"/>
      <c r="E25" s="33"/>
      <c r="F25" s="33"/>
      <c r="G25" s="33"/>
      <c r="H25" s="33"/>
      <c r="I25" s="33"/>
      <c r="J25" s="33"/>
      <c r="K25" s="33"/>
      <c r="L25" s="32"/>
      <c r="M25" s="32"/>
    </row>
    <row r="26" spans="3:15" x14ac:dyDescent="0.2">
      <c r="C26" s="32"/>
      <c r="D26" s="33"/>
      <c r="E26" s="33"/>
      <c r="F26" s="33"/>
      <c r="G26" s="33"/>
      <c r="H26" s="33"/>
      <c r="I26" s="33"/>
      <c r="J26" s="33"/>
      <c r="K26" s="33"/>
      <c r="L26" s="32"/>
      <c r="M26" s="32"/>
    </row>
    <row r="27" spans="3:15" x14ac:dyDescent="0.2">
      <c r="C27" s="32"/>
      <c r="D27" s="33"/>
      <c r="E27" s="33"/>
      <c r="F27" s="33"/>
      <c r="G27" s="33"/>
      <c r="H27" s="33"/>
      <c r="I27" s="33"/>
      <c r="J27" s="33"/>
      <c r="K27" s="33"/>
      <c r="L27" s="32"/>
      <c r="M27" s="32"/>
    </row>
    <row r="28" spans="3:15" x14ac:dyDescent="0.2">
      <c r="C28" s="32"/>
      <c r="D28" s="33"/>
      <c r="E28" s="33"/>
      <c r="F28" s="33"/>
      <c r="G28" s="33"/>
      <c r="H28" s="33"/>
      <c r="I28" s="33"/>
      <c r="J28" s="33"/>
      <c r="K28" s="33"/>
      <c r="L28" s="32"/>
      <c r="M28" s="32"/>
      <c r="O28" t="s">
        <v>87</v>
      </c>
    </row>
    <row r="29" spans="3:15" x14ac:dyDescent="0.2">
      <c r="C29" s="32"/>
      <c r="D29" s="33"/>
      <c r="E29" s="33"/>
      <c r="F29" s="33"/>
      <c r="G29" s="33"/>
      <c r="H29" s="33"/>
      <c r="I29" s="33"/>
      <c r="J29" s="33"/>
      <c r="K29" s="33"/>
      <c r="L29" s="32"/>
      <c r="M29" s="32"/>
    </row>
    <row r="30" spans="3:15" x14ac:dyDescent="0.2">
      <c r="C30" s="32"/>
      <c r="D30" s="33"/>
      <c r="E30" s="33"/>
      <c r="F30" s="33"/>
      <c r="G30" s="33"/>
      <c r="H30" s="33"/>
      <c r="I30" s="33"/>
      <c r="J30" s="33"/>
      <c r="K30" s="33"/>
      <c r="L30" s="32"/>
      <c r="M30" s="32"/>
    </row>
    <row r="31" spans="3:15" x14ac:dyDescent="0.2">
      <c r="C31" s="32"/>
      <c r="D31" s="33"/>
      <c r="E31" s="33"/>
      <c r="F31" s="33"/>
      <c r="G31" s="33"/>
      <c r="H31" s="33"/>
      <c r="I31" s="33"/>
      <c r="J31" s="33"/>
      <c r="K31" s="33"/>
      <c r="L31" s="32"/>
      <c r="M31" s="32"/>
    </row>
    <row r="32" spans="3:15" x14ac:dyDescent="0.2">
      <c r="C32" s="32"/>
      <c r="D32" s="33"/>
      <c r="E32" s="33"/>
      <c r="F32" s="33"/>
      <c r="G32" s="33"/>
      <c r="H32" s="33"/>
      <c r="I32" s="33"/>
      <c r="J32" s="33"/>
      <c r="K32" s="33"/>
      <c r="L32" s="32"/>
      <c r="M32" s="32"/>
    </row>
    <row r="33" spans="3:13" x14ac:dyDescent="0.2">
      <c r="C33" s="32"/>
      <c r="D33" s="33"/>
      <c r="E33" s="33"/>
      <c r="F33" s="33"/>
      <c r="G33" s="33"/>
      <c r="H33" s="33"/>
      <c r="I33" s="33"/>
      <c r="J33" s="33"/>
      <c r="K33" s="33"/>
      <c r="L33" s="32"/>
      <c r="M33" s="32"/>
    </row>
    <row r="34" spans="3:13" x14ac:dyDescent="0.2">
      <c r="C34" s="32"/>
      <c r="D34" s="33"/>
      <c r="E34" s="33"/>
      <c r="F34" s="33"/>
      <c r="G34" s="33"/>
      <c r="H34" s="33"/>
      <c r="I34" s="33"/>
      <c r="J34" s="33"/>
      <c r="K34" s="33"/>
      <c r="L34" s="32"/>
      <c r="M34" s="32"/>
    </row>
    <row r="35" spans="3:13" x14ac:dyDescent="0.2">
      <c r="C35" s="32"/>
      <c r="D35" s="33"/>
      <c r="E35" s="33"/>
      <c r="F35" s="33"/>
      <c r="G35" s="33"/>
      <c r="H35" s="33"/>
      <c r="I35" s="33"/>
      <c r="J35" s="33"/>
      <c r="K35" s="33"/>
      <c r="L35" s="32"/>
      <c r="M35" s="32"/>
    </row>
    <row r="36" spans="3:13" x14ac:dyDescent="0.2">
      <c r="C36" s="32"/>
      <c r="D36" s="33"/>
      <c r="E36" s="33"/>
      <c r="F36" s="33"/>
      <c r="G36" s="33"/>
      <c r="H36" s="33"/>
      <c r="I36" s="33"/>
      <c r="J36" s="33"/>
      <c r="K36" s="33"/>
      <c r="L36" s="32"/>
      <c r="M36" s="32"/>
    </row>
    <row r="37" spans="3:13" x14ac:dyDescent="0.2">
      <c r="C37" s="32"/>
      <c r="D37" s="33"/>
      <c r="E37" s="33"/>
      <c r="F37" s="33"/>
      <c r="G37" s="33"/>
      <c r="H37" s="33"/>
      <c r="I37" s="33"/>
      <c r="J37" s="33"/>
      <c r="K37" s="33"/>
      <c r="L37" s="32"/>
      <c r="M37" s="32"/>
    </row>
    <row r="38" spans="3:13" x14ac:dyDescent="0.2">
      <c r="C38" s="32"/>
      <c r="D38" s="33"/>
      <c r="E38" s="33"/>
      <c r="F38" s="33"/>
      <c r="G38" s="33"/>
      <c r="H38" s="33"/>
      <c r="I38" s="33"/>
      <c r="J38" s="33"/>
      <c r="K38" s="33"/>
      <c r="L38" s="32"/>
      <c r="M38" s="32"/>
    </row>
    <row r="39" spans="3:13" x14ac:dyDescent="0.2">
      <c r="C39" s="32"/>
      <c r="D39" s="33"/>
      <c r="E39" s="33"/>
      <c r="F39" s="33"/>
      <c r="G39" s="33"/>
      <c r="H39" s="33"/>
      <c r="I39" s="33"/>
      <c r="J39" s="33"/>
      <c r="K39" s="33"/>
      <c r="L39" s="32"/>
      <c r="M39" s="32"/>
    </row>
    <row r="40" spans="3:13" x14ac:dyDescent="0.2">
      <c r="C40" s="32"/>
      <c r="D40" s="33"/>
      <c r="E40" s="33"/>
      <c r="F40" s="33"/>
      <c r="G40" s="33"/>
      <c r="H40" s="33"/>
      <c r="I40" s="33"/>
      <c r="J40" s="33"/>
      <c r="K40" s="33"/>
      <c r="L40" s="32"/>
      <c r="M40" s="32"/>
    </row>
    <row r="41" spans="3:13" x14ac:dyDescent="0.2">
      <c r="C41" s="32"/>
      <c r="D41" s="33"/>
      <c r="E41" s="33"/>
      <c r="F41" s="33"/>
      <c r="G41" s="33"/>
      <c r="H41" s="33"/>
      <c r="I41" s="33"/>
      <c r="J41" s="33"/>
      <c r="K41" s="33"/>
      <c r="L41" s="32"/>
      <c r="M41" s="32"/>
    </row>
    <row r="42" spans="3:13" x14ac:dyDescent="0.2">
      <c r="C42" s="32"/>
      <c r="D42" s="33"/>
      <c r="E42" s="33"/>
      <c r="F42" s="33"/>
      <c r="G42" s="33"/>
      <c r="H42" s="33"/>
      <c r="I42" s="33"/>
      <c r="J42" s="33"/>
      <c r="K42" s="33"/>
      <c r="L42" s="32"/>
      <c r="M42" s="32"/>
    </row>
    <row r="43" spans="3:13" x14ac:dyDescent="0.2">
      <c r="C43" s="32"/>
      <c r="D43" s="33"/>
      <c r="E43" s="33"/>
      <c r="F43" s="33"/>
      <c r="G43" s="33"/>
      <c r="H43" s="33"/>
      <c r="I43" s="33"/>
      <c r="J43" s="33"/>
      <c r="K43" s="33"/>
      <c r="L43" s="32"/>
      <c r="M43" s="32"/>
    </row>
    <row r="44" spans="3:13" x14ac:dyDescent="0.2">
      <c r="C44" s="32"/>
      <c r="D44" s="33"/>
      <c r="E44" s="33"/>
      <c r="F44" s="33"/>
      <c r="G44" s="33"/>
      <c r="H44" s="33"/>
      <c r="I44" s="33"/>
      <c r="J44" s="33"/>
      <c r="K44" s="33"/>
      <c r="L44" s="32"/>
      <c r="M44" s="32"/>
    </row>
    <row r="45" spans="3:13" x14ac:dyDescent="0.2">
      <c r="C45" s="32"/>
      <c r="D45" s="33"/>
      <c r="E45" s="33"/>
      <c r="F45" s="33"/>
      <c r="G45" s="33"/>
      <c r="H45" s="33"/>
      <c r="I45" s="33"/>
      <c r="J45" s="33"/>
      <c r="K45" s="33"/>
      <c r="L45" s="32"/>
      <c r="M45" s="32"/>
    </row>
    <row r="46" spans="3:13" x14ac:dyDescent="0.2">
      <c r="C46" s="32"/>
      <c r="D46" s="33"/>
      <c r="E46" s="33"/>
      <c r="F46" s="33"/>
      <c r="G46" s="33"/>
      <c r="H46" s="33"/>
      <c r="I46" s="33"/>
      <c r="J46" s="33"/>
      <c r="K46" s="33"/>
      <c r="L46" s="32"/>
      <c r="M46" s="32"/>
    </row>
    <row r="47" spans="3:13" x14ac:dyDescent="0.2">
      <c r="C47" s="32"/>
      <c r="D47" s="33"/>
      <c r="E47" s="33"/>
      <c r="F47" s="33"/>
      <c r="G47" s="33"/>
      <c r="H47" s="33"/>
      <c r="I47" s="33"/>
      <c r="J47" s="33"/>
      <c r="K47" s="33"/>
      <c r="L47" s="32"/>
      <c r="M47" s="32"/>
    </row>
    <row r="48" spans="3:13" x14ac:dyDescent="0.2">
      <c r="C48" s="32"/>
      <c r="D48" s="33"/>
      <c r="E48" s="33"/>
      <c r="F48" s="33"/>
      <c r="G48" s="33"/>
      <c r="H48" s="33"/>
      <c r="I48" s="33"/>
      <c r="J48" s="33"/>
      <c r="K48" s="33"/>
      <c r="L48" s="32"/>
      <c r="M48" s="32"/>
    </row>
    <row r="49" spans="3:13" x14ac:dyDescent="0.2">
      <c r="C49" s="32"/>
      <c r="D49" s="33"/>
      <c r="E49" s="33"/>
      <c r="F49" s="33"/>
      <c r="G49" s="33"/>
      <c r="H49" s="33"/>
      <c r="I49" s="33"/>
      <c r="J49" s="33"/>
      <c r="K49" s="33"/>
      <c r="L49" s="32"/>
      <c r="M49" s="32"/>
    </row>
    <row r="50" spans="3:13" x14ac:dyDescent="0.2">
      <c r="C50" s="32"/>
      <c r="D50" s="33"/>
      <c r="E50" s="33"/>
      <c r="F50" s="33"/>
      <c r="G50" s="33"/>
      <c r="H50" s="33"/>
      <c r="I50" s="33"/>
      <c r="J50" s="33"/>
      <c r="K50" s="33"/>
      <c r="L50" s="32"/>
      <c r="M50" s="32"/>
    </row>
    <row r="51" spans="3:13" x14ac:dyDescent="0.2">
      <c r="C51" s="32"/>
      <c r="D51" s="33"/>
      <c r="E51" s="33"/>
      <c r="F51" s="33"/>
      <c r="G51" s="33"/>
      <c r="H51" s="33"/>
      <c r="I51" s="33"/>
      <c r="J51" s="33"/>
      <c r="K51" s="33"/>
      <c r="L51" s="32"/>
      <c r="M51" s="32"/>
    </row>
    <row r="55" spans="3:13" x14ac:dyDescent="0.2">
      <c r="C55" s="32"/>
      <c r="D55" s="33"/>
      <c r="E55" s="33"/>
      <c r="F55" s="33"/>
      <c r="G55" s="33"/>
      <c r="H55" s="33"/>
      <c r="I55" s="33"/>
      <c r="J55" s="33"/>
      <c r="K55" s="33"/>
      <c r="L55" s="32"/>
      <c r="M55" s="32"/>
    </row>
    <row r="56" spans="3:13" x14ac:dyDescent="0.2">
      <c r="C56" s="32"/>
      <c r="D56" s="33"/>
      <c r="E56" s="33"/>
      <c r="F56" s="33"/>
      <c r="G56" s="33"/>
      <c r="H56" s="33"/>
      <c r="I56" s="33"/>
      <c r="J56" s="33"/>
      <c r="K56" s="33"/>
      <c r="L56" s="32"/>
      <c r="M56" s="32"/>
    </row>
    <row r="57" spans="3:13" x14ac:dyDescent="0.2">
      <c r="C57" s="32"/>
      <c r="D57" s="33"/>
      <c r="E57" s="33"/>
      <c r="F57" s="33"/>
      <c r="G57" s="33"/>
      <c r="H57" s="33"/>
      <c r="I57" s="33"/>
      <c r="J57" s="33"/>
      <c r="K57" s="33"/>
      <c r="L57" s="32"/>
      <c r="M57" s="32"/>
    </row>
    <row r="58" spans="3:13" x14ac:dyDescent="0.2">
      <c r="C58" s="32"/>
      <c r="D58" s="33"/>
      <c r="E58" s="33"/>
      <c r="F58" s="33"/>
      <c r="G58" s="33"/>
      <c r="H58" s="33"/>
      <c r="I58" s="33"/>
      <c r="J58" s="33"/>
      <c r="K58" s="33"/>
      <c r="L58" s="32"/>
      <c r="M58" s="32"/>
    </row>
    <row r="59" spans="3:13" x14ac:dyDescent="0.2">
      <c r="C59" s="32"/>
      <c r="D59" s="33"/>
      <c r="E59" s="33"/>
      <c r="F59" s="33"/>
      <c r="G59" s="33"/>
      <c r="H59" s="33"/>
      <c r="I59" s="33"/>
      <c r="J59" s="33"/>
      <c r="K59" s="33"/>
      <c r="L59" s="32"/>
      <c r="M59" s="32"/>
    </row>
    <row r="60" spans="3:13" x14ac:dyDescent="0.2">
      <c r="C60" s="32"/>
      <c r="D60" s="33"/>
      <c r="E60" s="33"/>
      <c r="F60" s="33"/>
      <c r="G60" s="33"/>
      <c r="H60" s="33"/>
      <c r="I60" s="33"/>
      <c r="J60" s="33"/>
      <c r="K60" s="33"/>
      <c r="L60" s="32"/>
      <c r="M60" s="32"/>
    </row>
    <row r="61" spans="3:13" x14ac:dyDescent="0.2">
      <c r="C61" s="32"/>
      <c r="D61" s="33"/>
      <c r="E61" s="33"/>
      <c r="F61" s="33"/>
      <c r="G61" s="33"/>
      <c r="H61" s="33"/>
      <c r="I61" s="33"/>
      <c r="J61" s="33"/>
      <c r="K61" s="33"/>
      <c r="L61" s="32"/>
      <c r="M61" s="32"/>
    </row>
    <row r="62" spans="3:13" x14ac:dyDescent="0.2">
      <c r="C62" s="32"/>
      <c r="D62" s="33"/>
      <c r="E62" s="33"/>
      <c r="F62" s="33"/>
      <c r="G62" s="33"/>
      <c r="H62" s="33"/>
      <c r="I62" s="33"/>
      <c r="J62" s="33"/>
      <c r="K62" s="33"/>
      <c r="L62" s="32"/>
      <c r="M62" s="32"/>
    </row>
    <row r="63" spans="3:13" x14ac:dyDescent="0.2">
      <c r="C63" s="32"/>
      <c r="D63" s="33"/>
      <c r="E63" s="33"/>
      <c r="F63" s="33"/>
      <c r="G63" s="33"/>
      <c r="H63" s="33"/>
      <c r="I63" s="33"/>
      <c r="J63" s="33"/>
      <c r="K63" s="33"/>
      <c r="L63" s="32"/>
      <c r="M63" s="32"/>
    </row>
    <row r="64" spans="3:13" x14ac:dyDescent="0.2">
      <c r="C64" s="32"/>
      <c r="D64" s="33"/>
      <c r="E64" s="33"/>
      <c r="F64" s="33"/>
      <c r="G64" s="33"/>
      <c r="H64" s="33"/>
      <c r="I64" s="33"/>
      <c r="J64" s="33"/>
      <c r="K64" s="33"/>
      <c r="L64" s="32"/>
      <c r="M64" s="32"/>
    </row>
    <row r="65" spans="3:13" x14ac:dyDescent="0.2">
      <c r="C65" s="32"/>
      <c r="D65" s="33"/>
      <c r="E65" s="33"/>
      <c r="F65" s="33"/>
      <c r="G65" s="33"/>
      <c r="H65" s="33"/>
      <c r="I65" s="33"/>
      <c r="J65" s="33"/>
      <c r="K65" s="33"/>
      <c r="L65" s="32"/>
      <c r="M65" s="32"/>
    </row>
    <row r="66" spans="3:13" x14ac:dyDescent="0.2">
      <c r="C66" s="32"/>
      <c r="D66" s="33"/>
      <c r="E66" s="33"/>
      <c r="F66" s="33"/>
      <c r="G66" s="33"/>
      <c r="H66" s="33"/>
      <c r="I66" s="33"/>
      <c r="J66" s="33"/>
      <c r="K66" s="33"/>
      <c r="L66" s="32"/>
      <c r="M66" s="32"/>
    </row>
    <row r="67" spans="3:13" x14ac:dyDescent="0.2">
      <c r="C67" s="32"/>
      <c r="D67" s="33"/>
      <c r="E67" s="33"/>
      <c r="F67" s="33"/>
      <c r="G67" s="33"/>
      <c r="H67" s="33"/>
      <c r="I67" s="33"/>
      <c r="J67" s="33"/>
      <c r="K67" s="33"/>
      <c r="L67" s="32"/>
      <c r="M67" s="32"/>
    </row>
    <row r="68" spans="3:13" x14ac:dyDescent="0.2">
      <c r="C68" s="32"/>
      <c r="D68" s="33"/>
      <c r="E68" s="33"/>
      <c r="F68" s="33"/>
      <c r="G68" s="33"/>
      <c r="H68" s="33"/>
      <c r="I68" s="33"/>
      <c r="J68" s="33"/>
      <c r="K68" s="33"/>
      <c r="L68" s="32"/>
      <c r="M68" s="32"/>
    </row>
    <row r="69" spans="3:13" x14ac:dyDescent="0.2">
      <c r="C69" s="32"/>
      <c r="D69" s="33"/>
      <c r="E69" s="33"/>
      <c r="F69" s="33"/>
      <c r="G69" s="33"/>
      <c r="H69" s="33"/>
      <c r="I69" s="33"/>
      <c r="J69" s="33"/>
      <c r="K69" s="33"/>
      <c r="L69" s="32"/>
      <c r="M69" s="32"/>
    </row>
    <row r="70" spans="3:13" x14ac:dyDescent="0.2">
      <c r="C70" s="32"/>
      <c r="D70" s="33"/>
      <c r="E70" s="33"/>
      <c r="F70" s="33"/>
      <c r="G70" s="33"/>
      <c r="H70" s="33"/>
      <c r="I70" s="33"/>
      <c r="J70" s="33"/>
      <c r="K70" s="33"/>
      <c r="L70" s="32"/>
      <c r="M70" s="32"/>
    </row>
    <row r="71" spans="3:13" x14ac:dyDescent="0.2">
      <c r="C71" s="32"/>
      <c r="D71" s="33"/>
      <c r="E71" s="33"/>
      <c r="F71" s="33"/>
      <c r="G71" s="33"/>
      <c r="H71" s="33"/>
      <c r="I71" s="33"/>
      <c r="J71" s="33"/>
      <c r="K71" s="33"/>
      <c r="L71" s="32"/>
      <c r="M71" s="32"/>
    </row>
    <row r="72" spans="3:13" x14ac:dyDescent="0.2">
      <c r="C72" s="32"/>
      <c r="D72" s="33"/>
      <c r="E72" s="33"/>
      <c r="F72" s="33"/>
      <c r="G72" s="33"/>
      <c r="H72" s="33"/>
      <c r="I72" s="33"/>
      <c r="J72" s="33"/>
      <c r="K72" s="33"/>
      <c r="L72" s="32"/>
      <c r="M72" s="32"/>
    </row>
    <row r="73" spans="3:13" x14ac:dyDescent="0.2">
      <c r="C73" s="32"/>
      <c r="D73" s="33"/>
      <c r="E73" s="33"/>
      <c r="F73" s="33"/>
      <c r="G73" s="33"/>
      <c r="H73" s="33"/>
      <c r="I73" s="33"/>
      <c r="J73" s="33"/>
      <c r="K73" s="33"/>
      <c r="L73" s="32"/>
      <c r="M73" s="32"/>
    </row>
    <row r="74" spans="3:13" x14ac:dyDescent="0.2">
      <c r="C74" s="32"/>
      <c r="D74" s="33"/>
      <c r="E74" s="33"/>
      <c r="F74" s="33"/>
      <c r="G74" s="33"/>
      <c r="H74" s="33"/>
      <c r="I74" s="33"/>
      <c r="J74" s="33"/>
      <c r="K74" s="33"/>
      <c r="L74" s="32"/>
      <c r="M74" s="32"/>
    </row>
    <row r="75" spans="3:13" x14ac:dyDescent="0.2">
      <c r="C75" s="32"/>
      <c r="D75" s="33"/>
      <c r="E75" s="33"/>
      <c r="F75" s="33"/>
      <c r="G75" s="33"/>
      <c r="H75" s="33"/>
      <c r="I75" s="33"/>
      <c r="J75" s="33"/>
      <c r="K75" s="33"/>
      <c r="L75" s="32"/>
      <c r="M75" s="32"/>
    </row>
    <row r="76" spans="3:13" x14ac:dyDescent="0.2">
      <c r="C76" s="32"/>
      <c r="D76" s="33"/>
      <c r="E76" s="33"/>
      <c r="F76" s="33"/>
      <c r="G76" s="33"/>
      <c r="H76" s="33"/>
      <c r="I76" s="33"/>
      <c r="J76" s="33"/>
      <c r="K76" s="33"/>
      <c r="L76" s="32"/>
      <c r="M76" s="32"/>
    </row>
    <row r="77" spans="3:13" x14ac:dyDescent="0.2">
      <c r="C77" s="32"/>
      <c r="D77" s="33"/>
      <c r="E77" s="33"/>
      <c r="F77" s="33"/>
      <c r="G77" s="33"/>
      <c r="H77" s="33"/>
      <c r="I77" s="33"/>
      <c r="J77" s="33"/>
      <c r="K77" s="33"/>
      <c r="L77" s="32"/>
      <c r="M77" s="32"/>
    </row>
    <row r="78" spans="3:13" x14ac:dyDescent="0.2">
      <c r="C78" s="32"/>
      <c r="D78" s="33"/>
      <c r="E78" s="33"/>
      <c r="F78" s="33"/>
      <c r="G78" s="33"/>
      <c r="H78" s="33"/>
      <c r="I78" s="33"/>
      <c r="J78" s="33"/>
      <c r="K78" s="33"/>
      <c r="L78" s="32"/>
      <c r="M78" s="32"/>
    </row>
    <row r="79" spans="3:13" x14ac:dyDescent="0.2">
      <c r="C79" s="32"/>
      <c r="D79" s="33"/>
      <c r="E79" s="33"/>
      <c r="F79" s="33"/>
      <c r="G79" s="33"/>
      <c r="H79" s="33"/>
      <c r="I79" s="33"/>
      <c r="J79" s="33"/>
      <c r="K79" s="33"/>
      <c r="L79" s="32"/>
      <c r="M79" s="32"/>
    </row>
    <row r="80" spans="3:13" x14ac:dyDescent="0.2">
      <c r="C80" s="32"/>
      <c r="D80" s="33"/>
      <c r="E80" s="33"/>
      <c r="F80" s="33"/>
      <c r="G80" s="33"/>
      <c r="H80" s="33"/>
      <c r="I80" s="33"/>
      <c r="J80" s="33"/>
      <c r="K80" s="33"/>
      <c r="L80" s="32"/>
      <c r="M80" s="32"/>
    </row>
    <row r="81" spans="3:15" x14ac:dyDescent="0.2">
      <c r="C81" s="32"/>
      <c r="D81" s="33"/>
      <c r="E81" s="33"/>
      <c r="F81" s="33"/>
      <c r="G81" s="33"/>
      <c r="H81" s="33"/>
      <c r="I81" s="33"/>
      <c r="J81" s="33"/>
      <c r="K81" s="33"/>
      <c r="L81" s="32"/>
      <c r="M81" s="32"/>
    </row>
    <row r="82" spans="3:15" x14ac:dyDescent="0.2">
      <c r="C82" s="32"/>
      <c r="D82" s="33"/>
      <c r="E82" s="33"/>
      <c r="F82" s="33"/>
      <c r="G82" s="33"/>
      <c r="H82" s="33"/>
      <c r="I82" s="33"/>
      <c r="J82" s="33"/>
      <c r="K82" s="33"/>
      <c r="L82" s="32"/>
      <c r="M82" s="32"/>
    </row>
    <row r="83" spans="3:15" x14ac:dyDescent="0.2">
      <c r="C83" s="32"/>
      <c r="D83" s="33"/>
      <c r="E83" s="33"/>
      <c r="F83" s="33"/>
      <c r="G83" s="33"/>
      <c r="H83" s="33"/>
      <c r="I83" s="33"/>
      <c r="J83" s="33"/>
      <c r="K83" s="33"/>
      <c r="L83" s="32"/>
      <c r="M83" s="32"/>
    </row>
    <row r="86" spans="3:15" x14ac:dyDescent="0.2">
      <c r="C86" s="32"/>
      <c r="D86" s="33"/>
      <c r="E86" s="33"/>
      <c r="F86" s="33"/>
      <c r="G86" s="33"/>
      <c r="H86" s="33"/>
      <c r="I86" s="33"/>
      <c r="J86" s="33"/>
      <c r="K86" s="33"/>
      <c r="L86" s="32"/>
      <c r="M86" s="32"/>
    </row>
    <row r="87" spans="3:15" x14ac:dyDescent="0.2">
      <c r="C87" s="32"/>
      <c r="D87" s="33"/>
      <c r="E87" s="33"/>
      <c r="F87" s="33"/>
      <c r="G87" s="33"/>
      <c r="H87" s="33"/>
      <c r="I87" s="33"/>
      <c r="J87" s="33"/>
      <c r="K87" s="33"/>
      <c r="L87" s="32"/>
      <c r="M87" s="32"/>
    </row>
    <row r="88" spans="3:15" x14ac:dyDescent="0.2">
      <c r="C88" s="32"/>
      <c r="D88" s="33"/>
      <c r="E88" s="33"/>
      <c r="F88" s="33"/>
      <c r="G88" s="33"/>
      <c r="H88" s="33"/>
      <c r="I88" s="33"/>
      <c r="J88" s="33"/>
      <c r="K88" s="33"/>
      <c r="L88" s="32"/>
      <c r="M88" s="32"/>
    </row>
    <row r="89" spans="3:15" x14ac:dyDescent="0.2">
      <c r="C89" s="32"/>
      <c r="D89" s="33"/>
      <c r="E89" s="33"/>
      <c r="F89" s="33"/>
      <c r="G89" s="33"/>
      <c r="H89" s="33"/>
      <c r="I89" s="33"/>
      <c r="J89" s="33"/>
      <c r="K89" s="33"/>
      <c r="L89" s="32"/>
      <c r="M89" s="32"/>
    </row>
    <row r="90" spans="3:15" x14ac:dyDescent="0.2">
      <c r="C90" s="32"/>
      <c r="D90" s="33"/>
      <c r="E90" s="33"/>
      <c r="F90" s="33"/>
      <c r="G90" s="33"/>
      <c r="H90" s="33"/>
      <c r="I90" s="33"/>
      <c r="J90" s="33"/>
      <c r="K90" s="33"/>
      <c r="L90" s="32"/>
      <c r="M90" s="32"/>
    </row>
    <row r="91" spans="3:15" x14ac:dyDescent="0.2">
      <c r="C91" s="32"/>
      <c r="D91" s="33"/>
      <c r="E91" s="33"/>
      <c r="F91" s="33"/>
      <c r="G91" s="33"/>
      <c r="H91" s="33"/>
      <c r="I91" s="33"/>
      <c r="J91" s="33"/>
      <c r="K91" s="33"/>
      <c r="L91" s="32"/>
      <c r="M91" s="32"/>
    </row>
    <row r="92" spans="3:15" x14ac:dyDescent="0.2">
      <c r="C92" s="32"/>
      <c r="D92" s="33"/>
      <c r="E92" s="33"/>
      <c r="F92" s="33"/>
      <c r="G92" s="33"/>
      <c r="H92" s="33"/>
      <c r="I92" s="33"/>
      <c r="J92" s="33"/>
      <c r="K92" s="33"/>
      <c r="L92" s="32"/>
      <c r="M92" s="32"/>
      <c r="O92">
        <v>1175</v>
      </c>
    </row>
    <row r="93" spans="3:15" x14ac:dyDescent="0.2">
      <c r="C93" s="32"/>
      <c r="D93" s="33"/>
      <c r="E93" s="33"/>
      <c r="F93" s="33"/>
      <c r="G93" s="33"/>
      <c r="H93" s="33"/>
      <c r="I93" s="33"/>
      <c r="J93" s="33"/>
      <c r="K93" s="33"/>
      <c r="L93" s="32"/>
      <c r="M93" s="32"/>
    </row>
    <row r="94" spans="3:15" x14ac:dyDescent="0.2">
      <c r="C94" s="32"/>
      <c r="D94" s="33"/>
      <c r="E94" s="33"/>
      <c r="F94" s="33"/>
      <c r="G94" s="33"/>
      <c r="H94" s="33"/>
      <c r="I94" s="33"/>
      <c r="J94" s="33"/>
      <c r="K94" s="33"/>
      <c r="L94" s="32"/>
      <c r="M94" s="32"/>
    </row>
    <row r="95" spans="3:15" x14ac:dyDescent="0.2">
      <c r="C95" s="32"/>
      <c r="D95" s="33"/>
      <c r="E95" s="33"/>
      <c r="F95" s="33"/>
      <c r="G95" s="33"/>
      <c r="H95" s="33"/>
      <c r="I95" s="33"/>
      <c r="J95" s="33"/>
      <c r="K95" s="33"/>
      <c r="L95" s="32"/>
      <c r="M95" s="32"/>
    </row>
    <row r="96" spans="3:15" x14ac:dyDescent="0.2">
      <c r="C96" s="32"/>
      <c r="D96" s="33"/>
      <c r="E96" s="33"/>
      <c r="F96" s="33"/>
      <c r="G96" s="33"/>
      <c r="H96" s="33"/>
      <c r="I96" s="33"/>
      <c r="J96" s="33"/>
      <c r="K96" s="33"/>
      <c r="L96" s="32"/>
      <c r="M96" s="32"/>
    </row>
    <row r="97" spans="3:13" x14ac:dyDescent="0.2">
      <c r="C97" s="32"/>
      <c r="D97" s="33"/>
      <c r="E97" s="33"/>
      <c r="F97" s="33"/>
      <c r="G97" s="33"/>
      <c r="H97" s="33"/>
      <c r="I97" s="33"/>
      <c r="J97" s="33"/>
      <c r="K97" s="33"/>
      <c r="L97" s="32"/>
      <c r="M97" s="32"/>
    </row>
    <row r="98" spans="3:13" x14ac:dyDescent="0.2">
      <c r="C98" s="32"/>
      <c r="D98" s="33"/>
      <c r="E98" s="33"/>
      <c r="F98" s="33"/>
      <c r="G98" s="33"/>
      <c r="H98" s="33"/>
      <c r="I98" s="33"/>
      <c r="J98" s="33"/>
      <c r="K98" s="33"/>
      <c r="L98" s="32"/>
      <c r="M98" s="32"/>
    </row>
    <row r="99" spans="3:13" x14ac:dyDescent="0.2">
      <c r="C99" s="32"/>
      <c r="D99" s="33"/>
      <c r="E99" s="33"/>
      <c r="F99" s="33"/>
      <c r="G99" s="33"/>
      <c r="H99" s="33"/>
      <c r="I99" s="33"/>
      <c r="J99" s="33"/>
      <c r="K99" s="33"/>
      <c r="L99" s="32"/>
      <c r="M99" s="32"/>
    </row>
    <row r="100" spans="3:13" x14ac:dyDescent="0.2">
      <c r="C100" s="32"/>
      <c r="D100" s="33"/>
      <c r="E100" s="33"/>
      <c r="F100" s="33"/>
      <c r="G100" s="33"/>
      <c r="H100" s="33"/>
      <c r="I100" s="33"/>
      <c r="J100" s="33"/>
      <c r="K100" s="33"/>
      <c r="L100" s="32"/>
      <c r="M100" s="32"/>
    </row>
    <row r="101" spans="3:13" x14ac:dyDescent="0.2">
      <c r="C101" s="32"/>
      <c r="D101" s="33"/>
      <c r="E101" s="33"/>
      <c r="F101" s="33"/>
      <c r="G101" s="33"/>
      <c r="H101" s="33"/>
      <c r="I101" s="33"/>
      <c r="J101" s="33"/>
      <c r="K101" s="33"/>
      <c r="L101" s="32"/>
      <c r="M101" s="32"/>
    </row>
    <row r="102" spans="3:13" x14ac:dyDescent="0.2">
      <c r="C102" s="32"/>
      <c r="D102" s="33"/>
      <c r="E102" s="33"/>
      <c r="F102" s="33"/>
      <c r="G102" s="33"/>
      <c r="H102" s="33"/>
      <c r="I102" s="33"/>
      <c r="J102" s="33"/>
      <c r="K102" s="33"/>
      <c r="L102" s="32"/>
      <c r="M102" s="32"/>
    </row>
    <row r="103" spans="3:13" x14ac:dyDescent="0.2">
      <c r="C103" s="32"/>
      <c r="D103" s="33"/>
      <c r="E103" s="33"/>
      <c r="F103" s="33"/>
      <c r="G103" s="33"/>
      <c r="H103" s="33"/>
      <c r="I103" s="33"/>
      <c r="J103" s="33"/>
      <c r="K103" s="33"/>
      <c r="L103" s="32"/>
      <c r="M103" s="32"/>
    </row>
    <row r="104" spans="3:13" x14ac:dyDescent="0.2">
      <c r="C104" s="32"/>
      <c r="D104" s="33"/>
      <c r="E104" s="33"/>
      <c r="F104" s="33"/>
      <c r="G104" s="33"/>
      <c r="H104" s="33"/>
      <c r="I104" s="33"/>
      <c r="J104" s="33"/>
      <c r="K104" s="33"/>
      <c r="L104" s="32"/>
      <c r="M104" s="32"/>
    </row>
    <row r="105" spans="3:13" x14ac:dyDescent="0.2">
      <c r="C105" s="32"/>
      <c r="D105" s="33"/>
      <c r="E105" s="33"/>
      <c r="F105" s="33"/>
      <c r="G105" s="33"/>
      <c r="H105" s="33"/>
      <c r="I105" s="33"/>
      <c r="J105" s="33"/>
      <c r="K105" s="33"/>
      <c r="L105" s="32"/>
      <c r="M105" s="32"/>
    </row>
    <row r="106" spans="3:13" x14ac:dyDescent="0.2">
      <c r="C106" s="32"/>
      <c r="D106" s="33"/>
      <c r="E106" s="33"/>
      <c r="F106" s="33"/>
      <c r="G106" s="33"/>
      <c r="H106" s="33"/>
      <c r="I106" s="33"/>
      <c r="J106" s="33"/>
      <c r="K106" s="33"/>
      <c r="L106" s="32"/>
      <c r="M106" s="32"/>
    </row>
    <row r="107" spans="3:13" x14ac:dyDescent="0.2">
      <c r="C107" s="32"/>
      <c r="D107" s="33"/>
      <c r="E107" s="33"/>
      <c r="F107" s="33"/>
      <c r="G107" s="33"/>
      <c r="H107" s="33"/>
      <c r="I107" s="33"/>
      <c r="J107" s="33"/>
      <c r="K107" s="33"/>
      <c r="L107" s="32"/>
      <c r="M107" s="32"/>
    </row>
    <row r="108" spans="3:13" x14ac:dyDescent="0.2">
      <c r="C108" s="32"/>
      <c r="D108" s="33"/>
      <c r="E108" s="33"/>
      <c r="F108" s="33"/>
      <c r="G108" s="33"/>
      <c r="H108" s="33"/>
      <c r="I108" s="33"/>
      <c r="J108" s="33"/>
      <c r="K108" s="33"/>
      <c r="L108" s="32"/>
      <c r="M108" s="32"/>
    </row>
    <row r="109" spans="3:13" x14ac:dyDescent="0.2">
      <c r="C109" s="32"/>
      <c r="D109" s="33"/>
      <c r="E109" s="33"/>
      <c r="F109" s="33"/>
      <c r="G109" s="33"/>
      <c r="H109" s="33"/>
      <c r="I109" s="33"/>
      <c r="J109" s="33"/>
      <c r="K109" s="33"/>
      <c r="L109" s="32"/>
      <c r="M109" s="32"/>
    </row>
    <row r="110" spans="3:13" x14ac:dyDescent="0.2">
      <c r="C110" s="32"/>
      <c r="D110" s="33"/>
      <c r="E110" s="33"/>
      <c r="F110" s="33"/>
      <c r="G110" s="33"/>
      <c r="H110" s="33"/>
      <c r="I110" s="33"/>
      <c r="J110" s="33"/>
      <c r="K110" s="33"/>
      <c r="L110" s="32"/>
      <c r="M110" s="32"/>
    </row>
    <row r="111" spans="3:13" x14ac:dyDescent="0.2">
      <c r="C111" s="32"/>
      <c r="D111" s="33"/>
      <c r="E111" s="33"/>
      <c r="F111" s="33"/>
      <c r="G111" s="33"/>
      <c r="H111" s="33"/>
      <c r="I111" s="33"/>
      <c r="J111" s="33"/>
      <c r="K111" s="33"/>
      <c r="L111" s="32"/>
      <c r="M111" s="32"/>
    </row>
    <row r="112" spans="3:13" x14ac:dyDescent="0.2">
      <c r="C112" s="32"/>
      <c r="D112" s="33"/>
      <c r="E112" s="33"/>
      <c r="F112" s="33"/>
      <c r="G112" s="33"/>
      <c r="H112" s="33"/>
      <c r="I112" s="33"/>
      <c r="J112" s="33"/>
      <c r="K112" s="33"/>
      <c r="L112" s="32"/>
      <c r="M112" s="32"/>
    </row>
    <row r="113" spans="3:13" x14ac:dyDescent="0.2">
      <c r="C113" s="32"/>
      <c r="D113" s="33"/>
      <c r="E113" s="33"/>
      <c r="F113" s="33"/>
      <c r="G113" s="33"/>
      <c r="H113" s="33"/>
      <c r="I113" s="33"/>
      <c r="J113" s="33"/>
      <c r="K113" s="33"/>
      <c r="L113" s="32"/>
      <c r="M113" s="32"/>
    </row>
    <row r="114" spans="3:13" x14ac:dyDescent="0.2">
      <c r="C114" s="32"/>
      <c r="D114" s="33"/>
      <c r="E114" s="33"/>
      <c r="F114" s="33"/>
      <c r="G114" s="33"/>
      <c r="H114" s="33"/>
      <c r="I114" s="33"/>
      <c r="J114" s="33"/>
      <c r="K114" s="33"/>
      <c r="L114" s="32"/>
      <c r="M114" s="32"/>
    </row>
    <row r="119" spans="3:13" x14ac:dyDescent="0.2">
      <c r="C119" s="32"/>
      <c r="D119" s="33"/>
      <c r="E119" s="33"/>
      <c r="F119" s="33"/>
      <c r="G119" s="33"/>
      <c r="H119" s="33"/>
      <c r="I119" s="33"/>
      <c r="J119" s="33"/>
      <c r="K119" s="33"/>
      <c r="L119" s="32"/>
      <c r="M119" s="32"/>
    </row>
    <row r="120" spans="3:13" x14ac:dyDescent="0.2">
      <c r="C120" s="32"/>
      <c r="D120" s="33"/>
      <c r="E120" s="33"/>
      <c r="F120" s="33"/>
      <c r="G120" s="33"/>
      <c r="H120" s="33"/>
      <c r="I120" s="33"/>
      <c r="J120" s="33"/>
      <c r="K120" s="33"/>
      <c r="L120" s="32"/>
      <c r="M120" s="32"/>
    </row>
    <row r="121" spans="3:13" x14ac:dyDescent="0.2">
      <c r="C121" s="32"/>
      <c r="D121" s="33"/>
      <c r="E121" s="33"/>
      <c r="F121" s="33"/>
      <c r="G121" s="33"/>
      <c r="H121" s="33"/>
      <c r="I121" s="33"/>
      <c r="J121" s="33"/>
      <c r="K121" s="33"/>
      <c r="L121" s="32"/>
      <c r="M121" s="32"/>
    </row>
    <row r="122" spans="3:13" x14ac:dyDescent="0.2">
      <c r="C122" s="32"/>
      <c r="D122" s="33"/>
      <c r="E122" s="33"/>
      <c r="F122" s="33"/>
      <c r="G122" s="33"/>
      <c r="H122" s="33"/>
      <c r="I122" s="33"/>
      <c r="J122" s="33"/>
      <c r="K122" s="33"/>
      <c r="L122" s="32"/>
      <c r="M122" s="32"/>
    </row>
    <row r="123" spans="3:13" x14ac:dyDescent="0.2">
      <c r="C123" s="32"/>
      <c r="D123" s="33"/>
      <c r="E123" s="33"/>
      <c r="F123" s="33"/>
      <c r="G123" s="33"/>
      <c r="H123" s="33"/>
      <c r="I123" s="33"/>
      <c r="J123" s="33"/>
      <c r="K123" s="33"/>
      <c r="L123" s="32"/>
      <c r="M123" s="32"/>
    </row>
    <row r="124" spans="3:13" x14ac:dyDescent="0.2">
      <c r="C124" s="32"/>
      <c r="D124" s="33"/>
      <c r="E124" s="33"/>
      <c r="F124" s="33"/>
      <c r="G124" s="33"/>
      <c r="H124" s="33"/>
      <c r="I124" s="33"/>
      <c r="J124" s="33"/>
      <c r="K124" s="33"/>
      <c r="L124" s="32"/>
      <c r="M124" s="32"/>
    </row>
    <row r="125" spans="3:13" x14ac:dyDescent="0.2">
      <c r="C125" s="32"/>
      <c r="D125" s="33"/>
      <c r="E125" s="33"/>
      <c r="F125" s="33"/>
      <c r="G125" s="33"/>
      <c r="H125" s="33"/>
      <c r="I125" s="33"/>
      <c r="J125" s="33"/>
      <c r="K125" s="33"/>
      <c r="L125" s="32"/>
      <c r="M125" s="32"/>
    </row>
    <row r="126" spans="3:13" x14ac:dyDescent="0.2">
      <c r="C126" s="32"/>
      <c r="D126" s="33"/>
      <c r="E126" s="33"/>
      <c r="F126" s="33"/>
      <c r="G126" s="33"/>
      <c r="H126" s="33"/>
      <c r="I126" s="33"/>
      <c r="J126" s="33"/>
      <c r="K126" s="33"/>
      <c r="L126" s="32"/>
      <c r="M126" s="32"/>
    </row>
    <row r="127" spans="3:13" x14ac:dyDescent="0.2">
      <c r="C127" s="32"/>
      <c r="D127" s="33"/>
      <c r="E127" s="33"/>
      <c r="F127" s="33"/>
      <c r="G127" s="33"/>
      <c r="H127" s="33"/>
      <c r="I127" s="33"/>
      <c r="J127" s="33"/>
      <c r="K127" s="33"/>
      <c r="L127" s="32"/>
      <c r="M127" s="32"/>
    </row>
    <row r="128" spans="3:13" x14ac:dyDescent="0.2">
      <c r="C128" s="32"/>
      <c r="D128" s="33"/>
      <c r="E128" s="33"/>
      <c r="F128" s="33"/>
      <c r="G128" s="33"/>
      <c r="H128" s="33"/>
      <c r="I128" s="33"/>
      <c r="J128" s="33"/>
      <c r="K128" s="33"/>
      <c r="L128" s="32"/>
      <c r="M128" s="32"/>
    </row>
    <row r="129" spans="3:13" x14ac:dyDescent="0.2">
      <c r="C129" s="32"/>
      <c r="D129" s="33"/>
      <c r="E129" s="33"/>
      <c r="F129" s="33"/>
      <c r="G129" s="33"/>
      <c r="H129" s="33"/>
      <c r="I129" s="33"/>
      <c r="J129" s="33"/>
      <c r="K129" s="33"/>
      <c r="L129" s="32"/>
      <c r="M129" s="32"/>
    </row>
    <row r="130" spans="3:13" x14ac:dyDescent="0.2">
      <c r="C130" s="32"/>
      <c r="D130" s="33"/>
      <c r="E130" s="33"/>
      <c r="F130" s="33"/>
      <c r="G130" s="33"/>
      <c r="H130" s="33"/>
      <c r="I130" s="33"/>
      <c r="J130" s="33"/>
      <c r="K130" s="33"/>
      <c r="L130" s="32"/>
      <c r="M130" s="32"/>
    </row>
    <row r="131" spans="3:13" x14ac:dyDescent="0.2">
      <c r="C131" s="32"/>
      <c r="D131" s="33"/>
      <c r="E131" s="33"/>
      <c r="F131" s="33"/>
      <c r="G131" s="33"/>
      <c r="H131" s="33"/>
      <c r="I131" s="33"/>
      <c r="J131" s="33"/>
      <c r="K131" s="33"/>
      <c r="L131" s="32"/>
      <c r="M131" s="32"/>
    </row>
    <row r="132" spans="3:13" x14ac:dyDescent="0.2">
      <c r="C132" s="32"/>
      <c r="D132" s="33"/>
      <c r="E132" s="33"/>
      <c r="F132" s="33"/>
      <c r="G132" s="33"/>
      <c r="H132" s="33"/>
      <c r="I132" s="33"/>
      <c r="J132" s="33"/>
      <c r="K132" s="33"/>
      <c r="L132" s="32"/>
      <c r="M132" s="32"/>
    </row>
    <row r="133" spans="3:13" x14ac:dyDescent="0.2">
      <c r="C133" s="32"/>
      <c r="D133" s="33"/>
      <c r="E133" s="33"/>
      <c r="F133" s="33"/>
      <c r="G133" s="33"/>
      <c r="H133" s="33"/>
      <c r="I133" s="33"/>
      <c r="J133" s="33"/>
      <c r="K133" s="33"/>
      <c r="L133" s="32"/>
      <c r="M133" s="32"/>
    </row>
    <row r="134" spans="3:13" x14ac:dyDescent="0.2">
      <c r="C134" s="32"/>
      <c r="D134" s="33"/>
      <c r="E134" s="33"/>
      <c r="F134" s="33"/>
      <c r="G134" s="33"/>
      <c r="H134" s="33"/>
      <c r="I134" s="33"/>
      <c r="J134" s="33"/>
      <c r="K134" s="33"/>
      <c r="L134" s="32"/>
      <c r="M134" s="32"/>
    </row>
    <row r="135" spans="3:13" x14ac:dyDescent="0.2">
      <c r="C135" s="32"/>
      <c r="D135" s="33"/>
      <c r="E135" s="33"/>
      <c r="F135" s="33"/>
      <c r="G135" s="33"/>
      <c r="H135" s="33"/>
      <c r="I135" s="33"/>
      <c r="J135" s="33"/>
      <c r="K135" s="33"/>
      <c r="L135" s="32"/>
      <c r="M135" s="32"/>
    </row>
    <row r="136" spans="3:13" x14ac:dyDescent="0.2">
      <c r="C136" s="32"/>
      <c r="D136" s="33"/>
      <c r="E136" s="33"/>
      <c r="F136" s="33"/>
      <c r="G136" s="33"/>
      <c r="H136" s="33"/>
      <c r="I136" s="33"/>
      <c r="J136" s="33"/>
      <c r="K136" s="33"/>
      <c r="L136" s="32"/>
      <c r="M136" s="32"/>
    </row>
    <row r="137" spans="3:13" x14ac:dyDescent="0.2">
      <c r="C137" s="32"/>
      <c r="D137" s="33"/>
      <c r="E137" s="33"/>
      <c r="F137" s="33"/>
      <c r="G137" s="33"/>
      <c r="H137" s="33"/>
      <c r="I137" s="33"/>
      <c r="J137" s="33"/>
      <c r="K137" s="33"/>
      <c r="L137" s="32"/>
      <c r="M137" s="32"/>
    </row>
    <row r="138" spans="3:13" x14ac:dyDescent="0.2">
      <c r="C138" s="32"/>
      <c r="D138" s="33"/>
      <c r="E138" s="33"/>
      <c r="F138" s="33"/>
      <c r="G138" s="33"/>
      <c r="H138" s="33"/>
      <c r="I138" s="33"/>
      <c r="J138" s="33"/>
      <c r="K138" s="33"/>
      <c r="L138" s="32"/>
      <c r="M138" s="32"/>
    </row>
    <row r="139" spans="3:13" x14ac:dyDescent="0.2">
      <c r="C139" s="32"/>
      <c r="D139" s="33"/>
      <c r="E139" s="33"/>
      <c r="F139" s="33"/>
      <c r="G139" s="33"/>
      <c r="H139" s="33"/>
      <c r="I139" s="33"/>
      <c r="J139" s="33"/>
      <c r="K139" s="33"/>
      <c r="L139" s="32"/>
      <c r="M139" s="32"/>
    </row>
    <row r="140" spans="3:13" x14ac:dyDescent="0.2">
      <c r="C140" s="32"/>
      <c r="D140" s="33"/>
      <c r="E140" s="33"/>
      <c r="F140" s="33"/>
      <c r="G140" s="33"/>
      <c r="H140" s="33"/>
      <c r="I140" s="33"/>
      <c r="J140" s="33"/>
      <c r="K140" s="33"/>
      <c r="L140" s="32"/>
      <c r="M140" s="32"/>
    </row>
    <row r="141" spans="3:13" x14ac:dyDescent="0.2">
      <c r="C141" s="32"/>
      <c r="D141" s="33"/>
      <c r="E141" s="33"/>
      <c r="F141" s="33"/>
      <c r="G141" s="33"/>
      <c r="H141" s="33"/>
      <c r="I141" s="33"/>
      <c r="J141" s="33"/>
      <c r="K141" s="33"/>
      <c r="L141" s="32"/>
      <c r="M141" s="32"/>
    </row>
    <row r="142" spans="3:13" x14ac:dyDescent="0.2">
      <c r="C142" s="32"/>
      <c r="D142" s="33"/>
      <c r="E142" s="33"/>
      <c r="F142" s="33"/>
      <c r="G142" s="33"/>
      <c r="H142" s="33"/>
      <c r="I142" s="33"/>
      <c r="J142" s="33"/>
      <c r="K142" s="33"/>
      <c r="L142" s="32"/>
      <c r="M142" s="32"/>
    </row>
    <row r="143" spans="3:13" x14ac:dyDescent="0.2">
      <c r="C143" s="32"/>
      <c r="D143" s="33"/>
      <c r="E143" s="33"/>
      <c r="F143" s="33"/>
      <c r="G143" s="33"/>
      <c r="H143" s="33"/>
      <c r="I143" s="33"/>
      <c r="J143" s="33"/>
      <c r="K143" s="33"/>
      <c r="L143" s="32"/>
      <c r="M143" s="32"/>
    </row>
    <row r="144" spans="3:13" x14ac:dyDescent="0.2">
      <c r="C144" s="32"/>
      <c r="D144" s="33"/>
      <c r="E144" s="33"/>
      <c r="F144" s="33"/>
      <c r="G144" s="33"/>
      <c r="H144" s="33"/>
      <c r="I144" s="33"/>
      <c r="J144" s="33"/>
      <c r="K144" s="33"/>
      <c r="L144" s="32"/>
      <c r="M144" s="32"/>
    </row>
    <row r="145" spans="3:13" x14ac:dyDescent="0.2">
      <c r="C145" s="32"/>
      <c r="D145" s="33"/>
      <c r="E145" s="33"/>
      <c r="F145" s="33"/>
      <c r="G145" s="33"/>
      <c r="H145" s="33"/>
      <c r="I145" s="33"/>
      <c r="J145" s="33"/>
      <c r="K145" s="33"/>
      <c r="L145" s="32"/>
      <c r="M145" s="32"/>
    </row>
    <row r="146" spans="3:13" x14ac:dyDescent="0.2">
      <c r="C146" s="32"/>
      <c r="D146" s="33"/>
      <c r="E146" s="33"/>
      <c r="F146" s="33"/>
      <c r="G146" s="33"/>
      <c r="H146" s="33"/>
      <c r="I146" s="33"/>
      <c r="J146" s="33"/>
      <c r="K146" s="33"/>
      <c r="L146" s="32"/>
      <c r="M146" s="32"/>
    </row>
    <row r="147" spans="3:13" x14ac:dyDescent="0.2">
      <c r="C147" s="32"/>
      <c r="D147" s="33"/>
      <c r="E147" s="33"/>
      <c r="F147" s="33"/>
      <c r="G147" s="33"/>
      <c r="H147" s="33"/>
      <c r="I147" s="33"/>
      <c r="J147" s="33"/>
      <c r="K147" s="33"/>
      <c r="L147" s="32"/>
      <c r="M147" s="3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Base Table</vt:lpstr>
      <vt:lpstr>HBM vs. LPW</vt:lpstr>
      <vt:lpstr>Spider Chart</vt:lpstr>
      <vt:lpstr>Current Art</vt:lpstr>
      <vt:lpstr>MDC+TMC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Kau, Derchang</dc:creator>
  <cp:keywords/>
  <dc:description/>
  <cp:lastModifiedBy>Kau, Derchang</cp:lastModifiedBy>
  <dcterms:created xsi:type="dcterms:W3CDTF">2024-03-22T23:03:04Z</dcterms:created>
  <dcterms:modified xsi:type="dcterms:W3CDTF">2024-09-30T23:27:08Z</dcterms:modified>
  <cp:category/>
</cp:coreProperties>
</file>