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0" yWindow="0" windowWidth="20460" windowHeight="8505" activeTab="1"/>
  </bookViews>
  <sheets>
    <sheet name="Goal" sheetId="1" r:id="rId1"/>
    <sheet name="Cell Size" sheetId="2" r:id="rId2"/>
    <sheet name="cell MT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3" l="1"/>
  <c r="C55" i="3"/>
  <c r="E20" i="3"/>
  <c r="D20" i="3"/>
  <c r="C20" i="3"/>
  <c r="B20" i="3"/>
  <c r="C19" i="3"/>
  <c r="D19" i="3" s="1"/>
  <c r="B19" i="3"/>
  <c r="C53" i="3"/>
  <c r="E53" i="3" s="1"/>
  <c r="C52" i="3"/>
  <c r="D52" i="3" s="1"/>
  <c r="B53" i="3"/>
  <c r="B52" i="3"/>
  <c r="D53" i="3" l="1"/>
  <c r="E52" i="3"/>
  <c r="E19" i="3"/>
  <c r="D47" i="3"/>
  <c r="E44" i="3"/>
  <c r="J43" i="3"/>
  <c r="D43" i="3"/>
  <c r="J42" i="3"/>
  <c r="E40" i="3"/>
  <c r="E36" i="3"/>
  <c r="G34" i="3"/>
  <c r="D48" i="3" s="1"/>
  <c r="J10" i="3"/>
  <c r="J9" i="3"/>
  <c r="J8" i="3"/>
  <c r="J14" i="3" s="1"/>
  <c r="J7" i="3"/>
  <c r="J13" i="3" s="1"/>
  <c r="J6" i="3"/>
  <c r="J5" i="3"/>
  <c r="F21" i="2"/>
  <c r="E21" i="2"/>
  <c r="D21" i="2"/>
  <c r="C21" i="2"/>
  <c r="J16" i="3" l="1"/>
  <c r="J15" i="3"/>
  <c r="J39" i="3"/>
  <c r="J41" i="3" s="1"/>
  <c r="J47" i="3" s="1"/>
  <c r="J38" i="3"/>
  <c r="J40" i="3" s="1"/>
  <c r="J46" i="3" s="1"/>
  <c r="E39" i="3"/>
  <c r="D42" i="3"/>
  <c r="E43" i="3"/>
  <c r="D46" i="3"/>
  <c r="E47" i="3"/>
  <c r="D49" i="3"/>
  <c r="D41" i="3"/>
  <c r="E42" i="3"/>
  <c r="E46" i="3"/>
  <c r="J37" i="3"/>
  <c r="D40" i="3"/>
  <c r="E41" i="3"/>
  <c r="D44" i="3"/>
  <c r="J49" i="3" l="1"/>
  <c r="J48" i="3"/>
  <c r="J50" i="3"/>
  <c r="J17" i="3"/>
  <c r="F24" i="2" l="1"/>
  <c r="E24" i="2"/>
  <c r="D24" i="2"/>
  <c r="C24" i="2"/>
  <c r="F23" i="2"/>
  <c r="E23" i="2"/>
  <c r="D23" i="2"/>
  <c r="C23" i="2"/>
</calcChain>
</file>

<file path=xl/sharedStrings.xml><?xml version="1.0" encoding="utf-8"?>
<sst xmlns="http://schemas.openxmlformats.org/spreadsheetml/2006/main" count="228" uniqueCount="91">
  <si>
    <t>double density</t>
  </si>
  <si>
    <t>512Gb</t>
  </si>
  <si>
    <t>S37</t>
  </si>
  <si>
    <t>S26</t>
  </si>
  <si>
    <t>256Gb</t>
  </si>
  <si>
    <t>S15</t>
  </si>
  <si>
    <t>128Gb</t>
  </si>
  <si>
    <t>208mm^2</t>
  </si>
  <si>
    <t>200mm^2</t>
  </si>
  <si>
    <t>Maintian latency</t>
  </si>
  <si>
    <t>550MBps</t>
  </si>
  <si>
    <t>800MB/s</t>
  </si>
  <si>
    <t>1100MB/s</t>
  </si>
  <si>
    <r>
      <t>.7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X Bandwidth increment</t>
    </r>
  </si>
  <si>
    <t>Read</t>
  </si>
  <si>
    <t>Write</t>
  </si>
  <si>
    <t>Vt mean</t>
  </si>
  <si>
    <t>Vt sigma</t>
  </si>
  <si>
    <t>0.95X</t>
  </si>
  <si>
    <t>1X</t>
  </si>
  <si>
    <t>0.9X</t>
  </si>
  <si>
    <t>0.5X</t>
  </si>
  <si>
    <t>Scaling Goal</t>
  </si>
  <si>
    <t>Maintain Window budget</t>
  </si>
  <si>
    <t>Vpp-Vnn</t>
  </si>
  <si>
    <t>Improve Operating Energy</t>
  </si>
  <si>
    <t>maintain die size</t>
  </si>
  <si>
    <t>Half pitch [nm]</t>
  </si>
  <si>
    <t>S37 Opt.-1</t>
  </si>
  <si>
    <t>S37 Opt.-2</t>
  </si>
  <si>
    <t>Array area [mm^2]</t>
  </si>
  <si>
    <t>density [Gb]</t>
  </si>
  <si>
    <t>Deck</t>
  </si>
  <si>
    <t>Die size [mm^2]</t>
  </si>
  <si>
    <t>Array efficiency</t>
  </si>
  <si>
    <t>BL Resistance [Ohms/cell]</t>
  </si>
  <si>
    <t>WL Resistance [Ohms/cell]</t>
  </si>
  <si>
    <t>1.3X</t>
  </si>
  <si>
    <t>Reset Current [uA]</t>
  </si>
  <si>
    <t>Reset current scaling ratio</t>
  </si>
  <si>
    <t xml:space="preserve">BL Res/cell scaling ratio </t>
  </si>
  <si>
    <t>WL Res/cell scaling ratio</t>
  </si>
  <si>
    <t>scaling ratio</t>
  </si>
  <si>
    <t>20nm POR</t>
  </si>
  <si>
    <t>½ pitch</t>
  </si>
  <si>
    <t xml:space="preserve">top of 55 </t>
  </si>
  <si>
    <t>Stack</t>
  </si>
  <si>
    <t>Thickness [nm]</t>
  </si>
  <si>
    <t>Bottom CD [nm]</t>
  </si>
  <si>
    <t>Electrical</t>
  </si>
  <si>
    <t>Ireset [μA]</t>
  </si>
  <si>
    <t>As-dep XRR</t>
  </si>
  <si>
    <t>EOL TEM</t>
  </si>
  <si>
    <r>
      <t>51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</si>
  <si>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BL W</t>
  </si>
  <si>
    <t>ρ [μΩ∙cm]</t>
  </si>
  <si>
    <r>
      <t>55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</si>
  <si>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BL WSiN</t>
  </si>
  <si>
    <t>ρ [mΩ∙cm]</t>
  </si>
  <si>
    <t>51 cell resistance [Ω/cell]</t>
  </si>
  <si>
    <t>TE HUC 100C</t>
  </si>
  <si>
    <t>55 cell resistance [Ω/cell]</t>
  </si>
  <si>
    <t>WLAM1</t>
  </si>
  <si>
    <t># of cell in 51</t>
  </si>
  <si>
    <t>PM PM2.A.1</t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</si>
  <si>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</si>
  <si>
    <t>0.2/1.7</t>
  </si>
  <si>
    <t># of cell in 55</t>
  </si>
  <si>
    <t>WLAM2</t>
  </si>
  <si>
    <t># of eq. dummy cell in 51</t>
  </si>
  <si>
    <t>ME HBC 100C/50W</t>
  </si>
  <si>
    <t># of eq. dummy cell in 55</t>
  </si>
  <si>
    <t>ME HUC 100C</t>
  </si>
  <si>
    <t>51 Socket to Last bit Res [KΩ]</t>
  </si>
  <si>
    <r>
      <t>SD SD</t>
    </r>
    <r>
      <rPr>
        <sz val="11"/>
        <color theme="1"/>
        <rFont val="Calibri"/>
        <family val="2"/>
      </rPr>
      <t>δ-V6</t>
    </r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</si>
  <si>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 xml:space="preserve"> [V]</t>
    </r>
  </si>
  <si>
    <t>55 Socket to Last bit Res [KΩ]</t>
  </si>
  <si>
    <t>BE HBC 100C/300W</t>
  </si>
  <si>
    <t>WL Resistance  [KΩ]</t>
  </si>
  <si>
    <t>WL W</t>
  </si>
  <si>
    <t>BL Resistance  [KΩ]</t>
  </si>
  <si>
    <t>array parasitic I∙R [mV]</t>
  </si>
  <si>
    <t xml:space="preserve">14nm POR: Line in the sand 1 -- No vertical scaling due to window budget, lateral scaling subject to pich based scaling </t>
  </si>
  <si>
    <t>scaling factors</t>
  </si>
  <si>
    <r>
      <t>∆V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/∆V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</si>
  <si>
    <t>aspec ratio</t>
  </si>
  <si>
    <t>51 stack</t>
  </si>
  <si>
    <t>55 stack</t>
  </si>
  <si>
    <t>AR (:1)</t>
  </si>
  <si>
    <t>Line</t>
  </si>
  <si>
    <t>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</si>
</sst>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2"/>
    </xf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0" fillId="0" borderId="4" xfId="0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1" sqref="C21"/>
    </sheetView>
  </sheetViews>
  <sheetFormatPr defaultRowHeight="15" x14ac:dyDescent="0.25"/>
  <cols>
    <col min="1" max="1" width="3.42578125" customWidth="1"/>
    <col min="2" max="2" width="25.28515625" bestFit="1" customWidth="1"/>
    <col min="3" max="4" width="9.42578125" bestFit="1" customWidth="1"/>
    <col min="5" max="5" width="9.5703125" bestFit="1" customWidth="1"/>
  </cols>
  <sheetData>
    <row r="1" spans="1:5" x14ac:dyDescent="0.25">
      <c r="A1" t="s">
        <v>22</v>
      </c>
      <c r="C1" t="s">
        <v>5</v>
      </c>
      <c r="D1" t="s">
        <v>3</v>
      </c>
      <c r="E1" t="s">
        <v>2</v>
      </c>
    </row>
    <row r="2" spans="1:5" x14ac:dyDescent="0.25">
      <c r="B2" t="s">
        <v>0</v>
      </c>
      <c r="C2" t="s">
        <v>6</v>
      </c>
      <c r="D2" t="s">
        <v>4</v>
      </c>
      <c r="E2" t="s">
        <v>1</v>
      </c>
    </row>
    <row r="3" spans="1:5" x14ac:dyDescent="0.25">
      <c r="B3" t="s">
        <v>26</v>
      </c>
      <c r="C3" t="s">
        <v>7</v>
      </c>
      <c r="D3" t="s">
        <v>8</v>
      </c>
      <c r="E3" t="s">
        <v>8</v>
      </c>
    </row>
    <row r="4" spans="1:5" ht="17.25" x14ac:dyDescent="0.25">
      <c r="B4" t="s">
        <v>13</v>
      </c>
      <c r="C4" t="s">
        <v>10</v>
      </c>
      <c r="D4" t="s">
        <v>11</v>
      </c>
      <c r="E4" t="s">
        <v>12</v>
      </c>
    </row>
    <row r="5" spans="1:5" x14ac:dyDescent="0.25">
      <c r="B5" t="s">
        <v>9</v>
      </c>
    </row>
    <row r="6" spans="1:5" x14ac:dyDescent="0.25">
      <c r="B6" s="1" t="s">
        <v>14</v>
      </c>
      <c r="C6" t="s">
        <v>19</v>
      </c>
      <c r="D6" t="s">
        <v>19</v>
      </c>
      <c r="E6" t="s">
        <v>19</v>
      </c>
    </row>
    <row r="7" spans="1:5" x14ac:dyDescent="0.25">
      <c r="B7" s="1" t="s">
        <v>15</v>
      </c>
      <c r="C7" t="s">
        <v>19</v>
      </c>
      <c r="D7" t="s">
        <v>19</v>
      </c>
      <c r="E7" t="s">
        <v>19</v>
      </c>
    </row>
    <row r="8" spans="1:5" x14ac:dyDescent="0.25">
      <c r="B8" t="s">
        <v>23</v>
      </c>
    </row>
    <row r="9" spans="1:5" x14ac:dyDescent="0.25">
      <c r="B9" s="1" t="s">
        <v>24</v>
      </c>
      <c r="C9" t="s">
        <v>19</v>
      </c>
      <c r="D9" t="s">
        <v>19</v>
      </c>
      <c r="E9" t="s">
        <v>19</v>
      </c>
    </row>
    <row r="10" spans="1:5" x14ac:dyDescent="0.25">
      <c r="B10" s="1" t="s">
        <v>16</v>
      </c>
      <c r="C10" t="s">
        <v>19</v>
      </c>
      <c r="D10" t="s">
        <v>19</v>
      </c>
      <c r="E10" t="s">
        <v>19</v>
      </c>
    </row>
    <row r="11" spans="1:5" x14ac:dyDescent="0.25">
      <c r="B11" s="1" t="s">
        <v>17</v>
      </c>
      <c r="C11" t="s">
        <v>19</v>
      </c>
      <c r="D11" s="2" t="s">
        <v>18</v>
      </c>
      <c r="E11" t="s">
        <v>20</v>
      </c>
    </row>
    <row r="12" spans="1:5" x14ac:dyDescent="0.25">
      <c r="B12" t="s">
        <v>25</v>
      </c>
    </row>
    <row r="13" spans="1:5" x14ac:dyDescent="0.25">
      <c r="B13" s="1" t="s">
        <v>15</v>
      </c>
      <c r="C13" t="s">
        <v>19</v>
      </c>
      <c r="D13" t="s">
        <v>19</v>
      </c>
      <c r="E13" t="s">
        <v>21</v>
      </c>
    </row>
    <row r="14" spans="1:5" x14ac:dyDescent="0.25">
      <c r="B14" s="1" t="s">
        <v>14</v>
      </c>
      <c r="C14" t="s">
        <v>19</v>
      </c>
      <c r="D14" t="s">
        <v>19</v>
      </c>
      <c r="E14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31" sqref="D31"/>
    </sheetView>
  </sheetViews>
  <sheetFormatPr defaultRowHeight="15" x14ac:dyDescent="0.25"/>
  <cols>
    <col min="1" max="1" width="3.42578125" customWidth="1"/>
    <col min="2" max="2" width="25.28515625" bestFit="1" customWidth="1"/>
    <col min="3" max="4" width="9.42578125" style="6" bestFit="1" customWidth="1"/>
    <col min="5" max="5" width="10" style="6" bestFit="1" customWidth="1"/>
    <col min="6" max="6" width="9.140625" style="6"/>
  </cols>
  <sheetData>
    <row r="1" spans="1:6" x14ac:dyDescent="0.25">
      <c r="A1" t="s">
        <v>22</v>
      </c>
      <c r="C1" s="6" t="s">
        <v>5</v>
      </c>
      <c r="D1" s="6" t="s">
        <v>3</v>
      </c>
      <c r="E1" s="6" t="s">
        <v>28</v>
      </c>
      <c r="F1" s="6" t="s">
        <v>29</v>
      </c>
    </row>
    <row r="2" spans="1:6" x14ac:dyDescent="0.25">
      <c r="B2" t="s">
        <v>0</v>
      </c>
      <c r="C2" s="6" t="s">
        <v>6</v>
      </c>
      <c r="D2" s="6" t="s">
        <v>4</v>
      </c>
      <c r="E2" s="6" t="s">
        <v>1</v>
      </c>
      <c r="F2" s="6" t="s">
        <v>1</v>
      </c>
    </row>
    <row r="3" spans="1:6" x14ac:dyDescent="0.25">
      <c r="B3" t="s">
        <v>26</v>
      </c>
      <c r="C3" s="6" t="s">
        <v>7</v>
      </c>
      <c r="D3" s="6" t="s">
        <v>8</v>
      </c>
      <c r="E3" s="6" t="s">
        <v>8</v>
      </c>
      <c r="F3" s="6" t="s">
        <v>8</v>
      </c>
    </row>
    <row r="4" spans="1:6" ht="17.25" x14ac:dyDescent="0.25">
      <c r="B4" t="s">
        <v>13</v>
      </c>
      <c r="C4" s="6" t="s">
        <v>10</v>
      </c>
      <c r="D4" s="6" t="s">
        <v>11</v>
      </c>
      <c r="E4" s="6" t="s">
        <v>12</v>
      </c>
      <c r="F4" s="6" t="s">
        <v>12</v>
      </c>
    </row>
    <row r="5" spans="1:6" x14ac:dyDescent="0.25">
      <c r="B5" t="s">
        <v>9</v>
      </c>
    </row>
    <row r="6" spans="1:6" x14ac:dyDescent="0.25">
      <c r="B6" s="1" t="s">
        <v>14</v>
      </c>
      <c r="C6" s="6" t="s">
        <v>19</v>
      </c>
      <c r="D6" s="6" t="s">
        <v>19</v>
      </c>
      <c r="E6" s="6" t="s">
        <v>19</v>
      </c>
      <c r="F6" s="6" t="s">
        <v>19</v>
      </c>
    </row>
    <row r="7" spans="1:6" x14ac:dyDescent="0.25">
      <c r="B7" s="1" t="s">
        <v>15</v>
      </c>
      <c r="C7" s="6" t="s">
        <v>19</v>
      </c>
      <c r="D7" s="6" t="s">
        <v>19</v>
      </c>
      <c r="E7" s="6" t="s">
        <v>19</v>
      </c>
      <c r="F7" s="6" t="s">
        <v>19</v>
      </c>
    </row>
    <row r="8" spans="1:6" x14ac:dyDescent="0.25">
      <c r="B8" t="s">
        <v>23</v>
      </c>
    </row>
    <row r="9" spans="1:6" x14ac:dyDescent="0.25">
      <c r="B9" s="1" t="s">
        <v>24</v>
      </c>
      <c r="C9" s="6" t="s">
        <v>19</v>
      </c>
      <c r="D9" s="6" t="s">
        <v>19</v>
      </c>
      <c r="E9" s="6" t="s">
        <v>19</v>
      </c>
      <c r="F9" s="6" t="s">
        <v>19</v>
      </c>
    </row>
    <row r="10" spans="1:6" x14ac:dyDescent="0.25">
      <c r="B10" s="1" t="s">
        <v>16</v>
      </c>
      <c r="C10" s="6" t="s">
        <v>19</v>
      </c>
      <c r="D10" s="6" t="s">
        <v>19</v>
      </c>
      <c r="E10" s="6" t="s">
        <v>19</v>
      </c>
      <c r="F10" s="6" t="s">
        <v>19</v>
      </c>
    </row>
    <row r="11" spans="1:6" x14ac:dyDescent="0.25">
      <c r="B11" s="1" t="s">
        <v>17</v>
      </c>
      <c r="C11" s="6" t="s">
        <v>19</v>
      </c>
      <c r="D11" s="7" t="s">
        <v>18</v>
      </c>
      <c r="E11" s="6" t="s">
        <v>20</v>
      </c>
      <c r="F11" s="6" t="s">
        <v>20</v>
      </c>
    </row>
    <row r="12" spans="1:6" x14ac:dyDescent="0.25">
      <c r="B12" t="s">
        <v>25</v>
      </c>
    </row>
    <row r="13" spans="1:6" x14ac:dyDescent="0.25">
      <c r="B13" s="1" t="s">
        <v>15</v>
      </c>
      <c r="C13" s="6" t="s">
        <v>19</v>
      </c>
      <c r="D13" s="6" t="s">
        <v>19</v>
      </c>
      <c r="E13" s="6" t="s">
        <v>21</v>
      </c>
      <c r="F13" s="6" t="s">
        <v>21</v>
      </c>
    </row>
    <row r="14" spans="1:6" x14ac:dyDescent="0.25">
      <c r="B14" s="1" t="s">
        <v>14</v>
      </c>
      <c r="C14" s="6" t="s">
        <v>19</v>
      </c>
      <c r="D14" s="6" t="s">
        <v>19</v>
      </c>
      <c r="E14" s="6" t="s">
        <v>19</v>
      </c>
      <c r="F14" s="6" t="s">
        <v>19</v>
      </c>
    </row>
    <row r="17" spans="2:6" x14ac:dyDescent="0.25">
      <c r="B17" t="s">
        <v>27</v>
      </c>
      <c r="C17" s="6">
        <v>20.5</v>
      </c>
      <c r="D17" s="6">
        <v>20.5</v>
      </c>
      <c r="E17" s="6">
        <v>14</v>
      </c>
      <c r="F17" s="6">
        <v>16</v>
      </c>
    </row>
    <row r="18" spans="2:6" x14ac:dyDescent="0.25">
      <c r="B18" t="s">
        <v>31</v>
      </c>
      <c r="C18" s="6">
        <v>128</v>
      </c>
      <c r="D18" s="6">
        <v>256</v>
      </c>
      <c r="E18" s="6">
        <v>512</v>
      </c>
      <c r="F18" s="6">
        <v>512</v>
      </c>
    </row>
    <row r="19" spans="2:6" x14ac:dyDescent="0.25">
      <c r="B19" t="s">
        <v>32</v>
      </c>
      <c r="C19" s="6">
        <v>2</v>
      </c>
      <c r="D19" s="6">
        <v>4</v>
      </c>
      <c r="E19" s="6">
        <v>4</v>
      </c>
      <c r="F19" s="6">
        <v>4</v>
      </c>
    </row>
    <row r="20" spans="2:6" x14ac:dyDescent="0.25">
      <c r="B20" t="s">
        <v>33</v>
      </c>
      <c r="C20" s="6">
        <v>208</v>
      </c>
      <c r="D20" s="6">
        <v>200</v>
      </c>
      <c r="E20" s="6">
        <v>200</v>
      </c>
      <c r="F20" s="6">
        <v>200</v>
      </c>
    </row>
    <row r="21" spans="2:6" x14ac:dyDescent="0.25">
      <c r="B21" t="s">
        <v>42</v>
      </c>
      <c r="C21" s="6">
        <f>C17/20.5</f>
        <v>1</v>
      </c>
      <c r="D21" s="6">
        <f>D17/20.5</f>
        <v>1</v>
      </c>
      <c r="E21" s="10">
        <f>E17/20.5</f>
        <v>0.68292682926829273</v>
      </c>
      <c r="F21" s="10">
        <f>F17/20.5</f>
        <v>0.78048780487804881</v>
      </c>
    </row>
    <row r="23" spans="2:6" x14ac:dyDescent="0.25">
      <c r="B23" t="s">
        <v>30</v>
      </c>
      <c r="C23" s="8">
        <f>C17^2*4*C18/C19*2^30*0.000000000001</f>
        <v>115.51744039321599</v>
      </c>
      <c r="D23" s="8">
        <f>D17^2*4*D18/D19*2^30*0.000000000001</f>
        <v>115.51744039321599</v>
      </c>
      <c r="E23" s="8">
        <f>E17^2*4*E18/E19*2^30*0.000000000001</f>
        <v>107.752139522048</v>
      </c>
      <c r="F23" s="8">
        <f>F17^2*4*F18/F19*2^30*0.000000000001</f>
        <v>140.737488355328</v>
      </c>
    </row>
    <row r="24" spans="2:6" x14ac:dyDescent="0.25">
      <c r="B24" t="s">
        <v>34</v>
      </c>
      <c r="C24" s="9">
        <f>C23/C20</f>
        <v>0.55537230958276917</v>
      </c>
      <c r="D24" s="9">
        <f>D23/D20</f>
        <v>0.57758720196607993</v>
      </c>
      <c r="E24" s="9">
        <f>E23/E20</f>
        <v>0.53876069761024004</v>
      </c>
      <c r="F24" s="9">
        <f>F23/F20</f>
        <v>0.70368744177664</v>
      </c>
    </row>
    <row r="25" spans="2:6" x14ac:dyDescent="0.25">
      <c r="B25" t="s">
        <v>35</v>
      </c>
    </row>
    <row r="26" spans="2:6" x14ac:dyDescent="0.25">
      <c r="B26" t="s">
        <v>40</v>
      </c>
      <c r="C26" s="6" t="s">
        <v>19</v>
      </c>
      <c r="D26" s="6" t="s">
        <v>19</v>
      </c>
      <c r="F26" s="6" t="s">
        <v>37</v>
      </c>
    </row>
    <row r="27" spans="2:6" x14ac:dyDescent="0.25">
      <c r="B27" t="s">
        <v>36</v>
      </c>
    </row>
    <row r="28" spans="2:6" x14ac:dyDescent="0.25">
      <c r="B28" t="s">
        <v>41</v>
      </c>
      <c r="C28" s="6" t="s">
        <v>19</v>
      </c>
      <c r="D28" s="6" t="s">
        <v>19</v>
      </c>
      <c r="F28" s="6" t="s">
        <v>37</v>
      </c>
    </row>
    <row r="29" spans="2:6" x14ac:dyDescent="0.25">
      <c r="B29" t="s">
        <v>38</v>
      </c>
    </row>
    <row r="30" spans="2:6" x14ac:dyDescent="0.25">
      <c r="B30" t="s">
        <v>39</v>
      </c>
      <c r="C30" s="6" t="s">
        <v>19</v>
      </c>
      <c r="D30" s="6" t="s"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7" workbookViewId="0">
      <selection activeCell="F54" sqref="F54"/>
    </sheetView>
  </sheetViews>
  <sheetFormatPr defaultRowHeight="15" x14ac:dyDescent="0.25"/>
  <cols>
    <col min="1" max="1" width="17.5703125" customWidth="1"/>
    <col min="2" max="2" width="15.42578125" customWidth="1"/>
    <col min="3" max="3" width="12" customWidth="1"/>
    <col min="6" max="6" width="16.42578125" bestFit="1" customWidth="1"/>
    <col min="7" max="7" width="10.85546875" style="6" customWidth="1"/>
    <col min="8" max="8" width="14.7109375" customWidth="1"/>
    <col min="9" max="9" width="26.85546875" bestFit="1" customWidth="1"/>
    <col min="10" max="10" width="12" customWidth="1"/>
  </cols>
  <sheetData>
    <row r="1" spans="1:10" x14ac:dyDescent="0.25">
      <c r="A1" t="s">
        <v>43</v>
      </c>
    </row>
    <row r="2" spans="1:10" x14ac:dyDescent="0.25">
      <c r="D2" s="11" t="s">
        <v>44</v>
      </c>
      <c r="E2" s="12">
        <v>20.5</v>
      </c>
    </row>
    <row r="3" spans="1:10" x14ac:dyDescent="0.25">
      <c r="D3" t="s">
        <v>45</v>
      </c>
      <c r="E3" s="6">
        <v>15</v>
      </c>
    </row>
    <row r="4" spans="1:10" x14ac:dyDescent="0.25">
      <c r="A4" s="20" t="s">
        <v>46</v>
      </c>
      <c r="B4" s="22" t="s">
        <v>47</v>
      </c>
      <c r="C4" s="23"/>
      <c r="D4" s="22" t="s">
        <v>48</v>
      </c>
      <c r="E4" s="23"/>
      <c r="F4" s="13" t="s">
        <v>49</v>
      </c>
      <c r="G4" s="13"/>
      <c r="I4" t="s">
        <v>50</v>
      </c>
      <c r="J4">
        <v>105</v>
      </c>
    </row>
    <row r="5" spans="1:10" ht="17.25" x14ac:dyDescent="0.25">
      <c r="A5" s="21"/>
      <c r="B5" s="14" t="s">
        <v>51</v>
      </c>
      <c r="C5" s="14" t="s">
        <v>52</v>
      </c>
      <c r="D5" s="14">
        <v>51</v>
      </c>
      <c r="E5" s="14">
        <v>55</v>
      </c>
      <c r="F5" s="15"/>
      <c r="G5" s="14"/>
      <c r="I5" t="s">
        <v>53</v>
      </c>
      <c r="J5" s="5">
        <f>(D15+D16)/2*C16</f>
        <v>699.88103759482738</v>
      </c>
    </row>
    <row r="6" spans="1:10" ht="17.25" x14ac:dyDescent="0.25">
      <c r="A6" s="15" t="s">
        <v>54</v>
      </c>
      <c r="B6" s="14">
        <v>65</v>
      </c>
      <c r="C6" s="14">
        <v>65</v>
      </c>
      <c r="D6" s="14"/>
      <c r="E6" s="16">
        <v>17.268812836846855</v>
      </c>
      <c r="F6" s="17" t="s">
        <v>55</v>
      </c>
      <c r="G6" s="18">
        <v>12</v>
      </c>
      <c r="I6" t="s">
        <v>56</v>
      </c>
      <c r="J6" s="5">
        <f>(E3+E6)/2*C6</f>
        <v>1048.7364171975228</v>
      </c>
    </row>
    <row r="7" spans="1:10" x14ac:dyDescent="0.25">
      <c r="A7" s="15" t="s">
        <v>57</v>
      </c>
      <c r="B7" s="14">
        <v>5</v>
      </c>
      <c r="C7" s="14">
        <v>5</v>
      </c>
      <c r="D7" s="16">
        <v>14</v>
      </c>
      <c r="E7" s="16">
        <v>17.443336901219691</v>
      </c>
      <c r="F7" s="17" t="s">
        <v>58</v>
      </c>
      <c r="G7" s="14">
        <v>120</v>
      </c>
      <c r="I7" t="s">
        <v>59</v>
      </c>
      <c r="J7" s="3">
        <f>G16*0.000001*E2*2/J5/0.0000001</f>
        <v>7.0297661112634247</v>
      </c>
    </row>
    <row r="8" spans="1:10" x14ac:dyDescent="0.25">
      <c r="A8" s="15" t="s">
        <v>60</v>
      </c>
      <c r="B8" s="14">
        <v>15</v>
      </c>
      <c r="C8" s="14">
        <v>14</v>
      </c>
      <c r="D8" s="16">
        <v>14.523572193118506</v>
      </c>
      <c r="E8" s="16">
        <v>17.966909094338199</v>
      </c>
      <c r="F8" s="17" t="s">
        <v>58</v>
      </c>
      <c r="G8" s="14">
        <v>30</v>
      </c>
      <c r="I8" t="s">
        <v>61</v>
      </c>
      <c r="J8" s="3">
        <f>G16*E2*2/J6*0.000001/0.0000001</f>
        <v>4.691359925449551</v>
      </c>
    </row>
    <row r="9" spans="1:10" x14ac:dyDescent="0.25">
      <c r="A9" s="15" t="s">
        <v>62</v>
      </c>
      <c r="B9" s="14">
        <v>2</v>
      </c>
      <c r="C9" s="14">
        <v>2</v>
      </c>
      <c r="D9" s="16">
        <v>14.593381818867639</v>
      </c>
      <c r="E9" s="16">
        <v>18.036718720087332</v>
      </c>
      <c r="F9" s="17"/>
      <c r="G9" s="14"/>
      <c r="I9" t="s">
        <v>63</v>
      </c>
      <c r="J9">
        <f>2*1024</f>
        <v>2048</v>
      </c>
    </row>
    <row r="10" spans="1:10" ht="18" x14ac:dyDescent="0.25">
      <c r="A10" s="15" t="s">
        <v>64</v>
      </c>
      <c r="B10" s="14">
        <v>39</v>
      </c>
      <c r="C10" s="14">
        <v>37</v>
      </c>
      <c r="D10" s="16">
        <v>15.815050269477485</v>
      </c>
      <c r="E10" s="16">
        <v>19.258387170697176</v>
      </c>
      <c r="F10" s="17" t="s">
        <v>65</v>
      </c>
      <c r="G10" s="14" t="s">
        <v>66</v>
      </c>
      <c r="I10" t="s">
        <v>67</v>
      </c>
      <c r="J10">
        <f>2*1024</f>
        <v>2048</v>
      </c>
    </row>
    <row r="11" spans="1:10" x14ac:dyDescent="0.25">
      <c r="A11" s="15" t="s">
        <v>68</v>
      </c>
      <c r="B11" s="14">
        <v>2</v>
      </c>
      <c r="C11" s="14">
        <v>2</v>
      </c>
      <c r="D11" s="16">
        <v>15.884859895226619</v>
      </c>
      <c r="E11" s="16">
        <v>19.32819679644631</v>
      </c>
      <c r="F11" s="15"/>
      <c r="G11" s="14"/>
      <c r="I11" t="s">
        <v>69</v>
      </c>
      <c r="J11">
        <v>244</v>
      </c>
    </row>
    <row r="12" spans="1:10" x14ac:dyDescent="0.25">
      <c r="A12" s="15" t="s">
        <v>70</v>
      </c>
      <c r="B12" s="14">
        <v>10</v>
      </c>
      <c r="C12" s="14">
        <v>10</v>
      </c>
      <c r="D12" s="16"/>
      <c r="E12" s="16"/>
      <c r="F12" s="17" t="s">
        <v>58</v>
      </c>
      <c r="G12" s="14">
        <v>21</v>
      </c>
      <c r="I12" t="s">
        <v>71</v>
      </c>
      <c r="J12">
        <v>844</v>
      </c>
    </row>
    <row r="13" spans="1:10" x14ac:dyDescent="0.25">
      <c r="A13" s="15" t="s">
        <v>72</v>
      </c>
      <c r="B13" s="14">
        <v>5</v>
      </c>
      <c r="C13" s="14">
        <v>5</v>
      </c>
      <c r="D13" s="16">
        <v>18.408432088345123</v>
      </c>
      <c r="E13" s="16">
        <v>21.851768989564818</v>
      </c>
      <c r="F13" s="17" t="s">
        <v>58</v>
      </c>
      <c r="G13" s="14">
        <v>30</v>
      </c>
      <c r="I13" t="s">
        <v>73</v>
      </c>
      <c r="J13" s="3">
        <f>J7*(J10+J12)/1000</f>
        <v>20.330083593773821</v>
      </c>
    </row>
    <row r="14" spans="1:10" ht="18" x14ac:dyDescent="0.25">
      <c r="A14" s="15" t="s">
        <v>74</v>
      </c>
      <c r="B14" s="14">
        <v>17.5</v>
      </c>
      <c r="C14" s="14">
        <v>14</v>
      </c>
      <c r="D14" s="16">
        <v>19.036718720087332</v>
      </c>
      <c r="E14" s="16">
        <v>22.480055621307024</v>
      </c>
      <c r="F14" s="17" t="s">
        <v>75</v>
      </c>
      <c r="G14" s="14">
        <v>4.8499999999999996</v>
      </c>
      <c r="I14" t="s">
        <v>76</v>
      </c>
      <c r="J14" s="3">
        <f>J8*(J9+J11)/1000</f>
        <v>10.752596949130371</v>
      </c>
    </row>
    <row r="15" spans="1:10" x14ac:dyDescent="0.25">
      <c r="A15" s="15" t="s">
        <v>77</v>
      </c>
      <c r="B15" s="14">
        <v>10</v>
      </c>
      <c r="C15" s="14">
        <v>10</v>
      </c>
      <c r="D15" s="16">
        <v>19.385766848833001</v>
      </c>
      <c r="E15" s="14"/>
      <c r="F15" s="17" t="s">
        <v>58</v>
      </c>
      <c r="G15" s="14">
        <v>108</v>
      </c>
      <c r="I15" t="s">
        <v>78</v>
      </c>
      <c r="J15" s="3">
        <f>J13</f>
        <v>20.330083593773821</v>
      </c>
    </row>
    <row r="16" spans="1:10" x14ac:dyDescent="0.25">
      <c r="A16" s="15" t="s">
        <v>79</v>
      </c>
      <c r="B16" s="14">
        <v>35</v>
      </c>
      <c r="C16" s="14">
        <v>35</v>
      </c>
      <c r="D16" s="16">
        <v>20.607435299442848</v>
      </c>
      <c r="E16" s="14"/>
      <c r="F16" s="17" t="s">
        <v>55</v>
      </c>
      <c r="G16" s="14">
        <v>12</v>
      </c>
      <c r="I16" t="s">
        <v>80</v>
      </c>
      <c r="J16" s="3">
        <f>1/(1/J13+1/J14)</f>
        <v>7.0328939141602405</v>
      </c>
    </row>
    <row r="17" spans="1:10" x14ac:dyDescent="0.25">
      <c r="I17" t="s">
        <v>81</v>
      </c>
      <c r="J17" s="5">
        <f>J4*(J15+J16)</f>
        <v>2873.1126383330766</v>
      </c>
    </row>
    <row r="18" spans="1:10" x14ac:dyDescent="0.25">
      <c r="B18" s="22" t="s">
        <v>47</v>
      </c>
      <c r="C18" s="23"/>
      <c r="D18" s="25" t="s">
        <v>88</v>
      </c>
      <c r="E18" s="26"/>
      <c r="F18" s="26"/>
    </row>
    <row r="19" spans="1:10" x14ac:dyDescent="0.25">
      <c r="A19" t="s">
        <v>86</v>
      </c>
      <c r="B19" s="6">
        <f>SUM(B8:B16)</f>
        <v>135.5</v>
      </c>
      <c r="C19" s="6">
        <f>SUM(C8:C16)</f>
        <v>129</v>
      </c>
      <c r="D19" s="10">
        <f>C19/D16</f>
        <v>6.2598765021228866</v>
      </c>
      <c r="E19" s="10">
        <f>C20/E14</f>
        <v>6.8505168578869471</v>
      </c>
      <c r="F19" s="24" t="s">
        <v>89</v>
      </c>
    </row>
    <row r="20" spans="1:10" x14ac:dyDescent="0.25">
      <c r="A20" t="s">
        <v>87</v>
      </c>
      <c r="B20" s="6">
        <f>SUM(B6:B14)</f>
        <v>160.5</v>
      </c>
      <c r="C20" s="6">
        <f>SUM(C6:C14)</f>
        <v>154</v>
      </c>
      <c r="D20" s="10">
        <f>C20/(2*E2-D16)</f>
        <v>7.5517720434542754</v>
      </c>
      <c r="E20" s="10">
        <f>C20/(2*E2-E14)</f>
        <v>8.3153597468238392</v>
      </c>
      <c r="F20" s="24" t="s">
        <v>90</v>
      </c>
    </row>
    <row r="33" spans="1:10" x14ac:dyDescent="0.25">
      <c r="A33" t="s">
        <v>82</v>
      </c>
    </row>
    <row r="34" spans="1:10" x14ac:dyDescent="0.25">
      <c r="F34" s="6" t="s">
        <v>83</v>
      </c>
      <c r="G34" s="19">
        <f>E35/E2</f>
        <v>0.68292682926829273</v>
      </c>
    </row>
    <row r="35" spans="1:10" x14ac:dyDescent="0.25">
      <c r="D35" s="11" t="s">
        <v>44</v>
      </c>
      <c r="E35" s="12">
        <v>14</v>
      </c>
    </row>
    <row r="36" spans="1:10" x14ac:dyDescent="0.25">
      <c r="D36" t="s">
        <v>45</v>
      </c>
      <c r="E36" s="10">
        <f>E3*14/20.5</f>
        <v>10.24390243902439</v>
      </c>
    </row>
    <row r="37" spans="1:10" x14ac:dyDescent="0.25">
      <c r="A37" s="20" t="s">
        <v>46</v>
      </c>
      <c r="B37" s="22" t="s">
        <v>47</v>
      </c>
      <c r="C37" s="23"/>
      <c r="D37" s="22" t="s">
        <v>48</v>
      </c>
      <c r="E37" s="23"/>
      <c r="F37" s="13" t="s">
        <v>49</v>
      </c>
      <c r="G37" s="13"/>
      <c r="I37" t="s">
        <v>50</v>
      </c>
      <c r="J37" s="4">
        <f>J4*G34</f>
        <v>71.707317073170742</v>
      </c>
    </row>
    <row r="38" spans="1:10" ht="17.25" x14ac:dyDescent="0.25">
      <c r="A38" s="21"/>
      <c r="B38" s="14" t="s">
        <v>51</v>
      </c>
      <c r="C38" s="14" t="s">
        <v>52</v>
      </c>
      <c r="D38" s="14">
        <v>51</v>
      </c>
      <c r="E38" s="14">
        <v>55</v>
      </c>
      <c r="F38" s="15"/>
      <c r="G38" s="14"/>
      <c r="I38" t="s">
        <v>53</v>
      </c>
      <c r="J38" s="5">
        <f>(D48+D49)/2*C49</f>
        <v>477.96753786963825</v>
      </c>
    </row>
    <row r="39" spans="1:10" ht="17.25" x14ac:dyDescent="0.25">
      <c r="A39" s="15" t="s">
        <v>54</v>
      </c>
      <c r="B39" s="14">
        <v>65</v>
      </c>
      <c r="C39" s="14">
        <v>65</v>
      </c>
      <c r="D39" s="14"/>
      <c r="E39" s="16">
        <f t="shared" ref="E39:E44" si="0">E6*$G$34</f>
        <v>11.793335595895414</v>
      </c>
      <c r="F39" s="17" t="s">
        <v>55</v>
      </c>
      <c r="G39" s="18">
        <v>12</v>
      </c>
      <c r="I39" t="s">
        <v>56</v>
      </c>
      <c r="J39" s="5">
        <f>(E36+E39)/2*C39</f>
        <v>716.21023613489353</v>
      </c>
    </row>
    <row r="40" spans="1:10" x14ac:dyDescent="0.25">
      <c r="A40" s="15" t="s">
        <v>57</v>
      </c>
      <c r="B40" s="14">
        <v>5</v>
      </c>
      <c r="C40" s="14">
        <v>5</v>
      </c>
      <c r="D40" s="16">
        <f>D7*$G$34</f>
        <v>9.5609756097560989</v>
      </c>
      <c r="E40" s="16">
        <f t="shared" si="0"/>
        <v>11.912522761808571</v>
      </c>
      <c r="F40" s="17" t="s">
        <v>58</v>
      </c>
      <c r="G40" s="14">
        <v>120</v>
      </c>
      <c r="I40" t="s">
        <v>59</v>
      </c>
      <c r="J40" s="3">
        <f>G49*0.000001*E35*2/J38/0.0000001</f>
        <v>7.0297661112634247</v>
      </c>
    </row>
    <row r="41" spans="1:10" x14ac:dyDescent="0.25">
      <c r="A41" s="15" t="s">
        <v>60</v>
      </c>
      <c r="B41" s="14">
        <v>15</v>
      </c>
      <c r="C41" s="14">
        <v>14</v>
      </c>
      <c r="D41" s="16">
        <f>D8*$G$34</f>
        <v>9.9185371074955651</v>
      </c>
      <c r="E41" s="16">
        <f t="shared" si="0"/>
        <v>12.270084259548039</v>
      </c>
      <c r="F41" s="17" t="s">
        <v>58</v>
      </c>
      <c r="G41" s="14">
        <v>30</v>
      </c>
      <c r="I41" t="s">
        <v>61</v>
      </c>
      <c r="J41" s="3">
        <f>G49*E35*2/J39*0.000001/0.0000001</f>
        <v>4.6913599254495519</v>
      </c>
    </row>
    <row r="42" spans="1:10" x14ac:dyDescent="0.25">
      <c r="A42" s="15" t="s">
        <v>62</v>
      </c>
      <c r="B42" s="14">
        <v>2</v>
      </c>
      <c r="C42" s="14">
        <v>2</v>
      </c>
      <c r="D42" s="16">
        <f>D9*$G$34</f>
        <v>9.9662119738608279</v>
      </c>
      <c r="E42" s="16">
        <f t="shared" si="0"/>
        <v>12.317759125913302</v>
      </c>
      <c r="F42" s="17"/>
      <c r="G42" s="14"/>
      <c r="I42" t="s">
        <v>63</v>
      </c>
      <c r="J42">
        <f>4*1024</f>
        <v>4096</v>
      </c>
    </row>
    <row r="43" spans="1:10" ht="18" x14ac:dyDescent="0.25">
      <c r="A43" s="15" t="s">
        <v>64</v>
      </c>
      <c r="B43" s="14">
        <v>39</v>
      </c>
      <c r="C43" s="14">
        <v>37</v>
      </c>
      <c r="D43" s="16">
        <f>D10*$G$34</f>
        <v>10.800522135252917</v>
      </c>
      <c r="E43" s="16">
        <f t="shared" si="0"/>
        <v>13.152069287305389</v>
      </c>
      <c r="F43" s="17" t="s">
        <v>84</v>
      </c>
      <c r="G43" s="14" t="s">
        <v>66</v>
      </c>
      <c r="I43" t="s">
        <v>67</v>
      </c>
      <c r="J43">
        <f>4*1024</f>
        <v>4096</v>
      </c>
    </row>
    <row r="44" spans="1:10" x14ac:dyDescent="0.25">
      <c r="A44" s="15" t="s">
        <v>68</v>
      </c>
      <c r="B44" s="14">
        <v>2</v>
      </c>
      <c r="C44" s="14">
        <v>2</v>
      </c>
      <c r="D44" s="16">
        <f>D11*$G$34</f>
        <v>10.84819700161818</v>
      </c>
      <c r="E44" s="16">
        <f t="shared" si="0"/>
        <v>13.199744153670652</v>
      </c>
      <c r="F44" s="15"/>
      <c r="G44" s="14"/>
      <c r="I44" t="s">
        <v>69</v>
      </c>
      <c r="J44">
        <v>244</v>
      </c>
    </row>
    <row r="45" spans="1:10" x14ac:dyDescent="0.25">
      <c r="A45" s="15" t="s">
        <v>70</v>
      </c>
      <c r="B45" s="14">
        <v>10</v>
      </c>
      <c r="C45" s="14">
        <v>10</v>
      </c>
      <c r="D45" s="16"/>
      <c r="E45" s="16"/>
      <c r="F45" s="17" t="s">
        <v>58</v>
      </c>
      <c r="G45" s="14">
        <v>21</v>
      </c>
      <c r="I45" t="s">
        <v>71</v>
      </c>
      <c r="J45">
        <v>844</v>
      </c>
    </row>
    <row r="46" spans="1:10" x14ac:dyDescent="0.25">
      <c r="A46" s="15" t="s">
        <v>72</v>
      </c>
      <c r="B46" s="14">
        <v>5</v>
      </c>
      <c r="C46" s="14">
        <v>5</v>
      </c>
      <c r="D46" s="16">
        <f>D13*$G$34</f>
        <v>12.571612157894231</v>
      </c>
      <c r="E46" s="16">
        <f>E13*$G$34</f>
        <v>14.923159309946707</v>
      </c>
      <c r="F46" s="17" t="s">
        <v>58</v>
      </c>
      <c r="G46" s="14">
        <v>30</v>
      </c>
      <c r="I46" t="s">
        <v>73</v>
      </c>
      <c r="J46" s="3">
        <f>J40*(J43+J45)/1000</f>
        <v>34.727044589641316</v>
      </c>
    </row>
    <row r="47" spans="1:10" ht="18" x14ac:dyDescent="0.25">
      <c r="A47" s="15" t="s">
        <v>74</v>
      </c>
      <c r="B47" s="14">
        <v>17.5</v>
      </c>
      <c r="C47" s="14">
        <v>14</v>
      </c>
      <c r="D47" s="16">
        <f>D14*$G$34</f>
        <v>13.000685955181593</v>
      </c>
      <c r="E47" s="16">
        <f>E14*$G$34</f>
        <v>15.352233107234067</v>
      </c>
      <c r="F47" s="17" t="s">
        <v>75</v>
      </c>
      <c r="G47" s="14">
        <v>4.8499999999999996</v>
      </c>
      <c r="I47" t="s">
        <v>76</v>
      </c>
      <c r="J47" s="3">
        <f>J41*(J42+J44)/1000</f>
        <v>20.360502076451056</v>
      </c>
    </row>
    <row r="48" spans="1:10" x14ac:dyDescent="0.25">
      <c r="A48" s="15" t="s">
        <v>77</v>
      </c>
      <c r="B48" s="14">
        <v>10</v>
      </c>
      <c r="C48" s="14">
        <v>10</v>
      </c>
      <c r="D48" s="16">
        <f>D15*$G$34</f>
        <v>13.239060287007904</v>
      </c>
      <c r="E48" s="14"/>
      <c r="F48" s="17" t="s">
        <v>58</v>
      </c>
      <c r="G48" s="14">
        <v>108</v>
      </c>
      <c r="I48" t="s">
        <v>78</v>
      </c>
      <c r="J48" s="3">
        <f>J46</f>
        <v>34.727044589641316</v>
      </c>
    </row>
    <row r="49" spans="1:10" x14ac:dyDescent="0.25">
      <c r="A49" s="15" t="s">
        <v>79</v>
      </c>
      <c r="B49" s="14">
        <v>35</v>
      </c>
      <c r="C49" s="14">
        <v>35</v>
      </c>
      <c r="D49" s="16">
        <f>D16*$G$34</f>
        <v>14.073370448399995</v>
      </c>
      <c r="E49" s="14"/>
      <c r="F49" s="17" t="s">
        <v>55</v>
      </c>
      <c r="G49" s="14">
        <v>12</v>
      </c>
      <c r="I49" t="s">
        <v>80</v>
      </c>
      <c r="J49" s="3">
        <f>1/(1/J46+1/J47)</f>
        <v>12.83520697994002</v>
      </c>
    </row>
    <row r="50" spans="1:10" x14ac:dyDescent="0.25">
      <c r="I50" t="s">
        <v>81</v>
      </c>
      <c r="J50" s="5">
        <f>J37*(J48+J49)</f>
        <v>3410.5614540138818</v>
      </c>
    </row>
    <row r="51" spans="1:10" x14ac:dyDescent="0.25">
      <c r="B51" s="22" t="s">
        <v>47</v>
      </c>
      <c r="C51" s="23"/>
      <c r="D51" s="25" t="s">
        <v>88</v>
      </c>
      <c r="E51" s="26"/>
      <c r="F51" s="26"/>
    </row>
    <row r="52" spans="1:10" x14ac:dyDescent="0.25">
      <c r="A52" t="s">
        <v>86</v>
      </c>
      <c r="B52" s="6">
        <f>SUM(B41:B49)</f>
        <v>135.5</v>
      </c>
      <c r="C52" s="6">
        <f>SUM(C41:C49)</f>
        <v>129</v>
      </c>
      <c r="D52" s="10">
        <f>C52/D49</f>
        <v>9.1662477352513694</v>
      </c>
      <c r="E52" s="10">
        <f>C53/E47</f>
        <v>10.031113970477314</v>
      </c>
      <c r="F52" s="24" t="s">
        <v>89</v>
      </c>
      <c r="I52" t="s">
        <v>85</v>
      </c>
    </row>
    <row r="53" spans="1:10" x14ac:dyDescent="0.25">
      <c r="A53" t="s">
        <v>87</v>
      </c>
      <c r="B53" s="6">
        <f>SUM(B39:B47)</f>
        <v>160.5</v>
      </c>
      <c r="C53" s="6">
        <f>SUM(C39:C47)</f>
        <v>154</v>
      </c>
      <c r="D53" s="10">
        <f>C53/(2*E35-D49)</f>
        <v>11.057951920772332</v>
      </c>
      <c r="E53" s="10">
        <f>C53/(2*E35-E47)</f>
        <v>12.176062486420623</v>
      </c>
      <c r="F53" s="24" t="s">
        <v>90</v>
      </c>
    </row>
    <row r="55" spans="1:10" x14ac:dyDescent="0.25">
      <c r="C55">
        <f>C52*0.3</f>
        <v>38.699999999999996</v>
      </c>
    </row>
    <row r="56" spans="1:10" x14ac:dyDescent="0.25">
      <c r="C56">
        <f>C53*0.3</f>
        <v>46.199999999999996</v>
      </c>
    </row>
  </sheetData>
  <mergeCells count="10">
    <mergeCell ref="B51:C51"/>
    <mergeCell ref="D51:F51"/>
    <mergeCell ref="B18:C18"/>
    <mergeCell ref="D18:F18"/>
    <mergeCell ref="A4:A5"/>
    <mergeCell ref="B4:C4"/>
    <mergeCell ref="D4:E4"/>
    <mergeCell ref="A37:A38"/>
    <mergeCell ref="B37:C37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Goal</vt:lpstr>
      <vt:lpstr>Cell Size</vt:lpstr>
      <vt:lpstr>cell MTS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2015-07-09T23:14:25Z</dcterms:created>
  <dcterms:modified xsi:type="dcterms:W3CDTF">2015-09-15T22:18:55Z</dcterms:modified>
</cp:coreProperties>
</file>