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930" yWindow="0" windowWidth="23040" windowHeight="9390" tabRatio="877" firstSheet="6" activeTab="9"/>
  </bookViews>
  <sheets>
    <sheet name="algo op" sheetId="1" state="hidden" r:id="rId1"/>
    <sheet name="by supply" sheetId="2" state="hidden" r:id="rId2"/>
    <sheet name="setonset" sheetId="9" state="hidden" r:id="rId3"/>
    <sheet name="setonrst" sheetId="3" state="hidden" r:id="rId4"/>
    <sheet name="rstonset" sheetId="4" state="hidden" r:id="rId5"/>
    <sheet name="write summary" sheetId="7" state="hidden" r:id="rId6"/>
    <sheet name="Energy Calculator BL=VHH" sheetId="19" r:id="rId7"/>
    <sheet name="Delta" sheetId="20" r:id="rId8"/>
    <sheet name="Notes" sheetId="18" r:id="rId9"/>
    <sheet name="Energy Calculator" sheetId="12" r:id="rId10"/>
    <sheet name="RMW" sheetId="17" state="hidden" r:id="rId11"/>
    <sheet name="Rule of Thumb" sheetId="16" r:id="rId12"/>
    <sheet name="supply breakdown" sheetId="14" state="hidden" r:id="rId13"/>
    <sheet name="scratch" sheetId="8" state="hidden" r:id="rId14"/>
  </sheets>
  <externalReferences>
    <externalReference r:id="rId15"/>
  </externalReferences>
  <definedNames>
    <definedName name="_xlnm._FilterDatabase" localSheetId="4" hidden="1">rstonset!$A$1:$AA$1359</definedName>
    <definedName name="_xlnm._FilterDatabase" localSheetId="3" hidden="1">setonrst!$A$1:$AA$1359</definedName>
    <definedName name="_xlnm._FilterDatabase" localSheetId="2" hidden="1">setonset!$A$1:$AA$1359</definedName>
    <definedName name="vcc">[1]DataAFM!$I$2</definedName>
    <definedName name="vhh">[1]DataAFM!$J$2</definedName>
    <definedName name="vnn">[1]DataAFM!$L$2</definedName>
    <definedName name="vpp">[1]DataAFM!$K$2</definedName>
  </definedNames>
  <calcPr calcId="152511"/>
</workbook>
</file>

<file path=xl/calcChain.xml><?xml version="1.0" encoding="utf-8"?>
<calcChain xmlns="http://schemas.openxmlformats.org/spreadsheetml/2006/main">
  <c r="P27" i="12" l="1"/>
  <c r="O27" i="12"/>
  <c r="E13" i="12"/>
  <c r="E106" i="19"/>
  <c r="E67" i="19"/>
  <c r="K65" i="19"/>
  <c r="K64" i="19"/>
  <c r="K63" i="19"/>
  <c r="K62" i="19"/>
  <c r="K61" i="19"/>
  <c r="K60" i="19"/>
  <c r="K59" i="19"/>
  <c r="K58" i="19"/>
  <c r="L57" i="19"/>
  <c r="K57" i="19"/>
  <c r="J57" i="19"/>
  <c r="I57" i="19"/>
  <c r="H57" i="19"/>
  <c r="G57" i="19"/>
  <c r="F57" i="19"/>
  <c r="L56" i="19"/>
  <c r="K56" i="19"/>
  <c r="J56" i="19"/>
  <c r="I56" i="19"/>
  <c r="H56" i="19"/>
  <c r="G56" i="19"/>
  <c r="F56" i="19"/>
  <c r="L55" i="19"/>
  <c r="K55" i="19"/>
  <c r="J55" i="19"/>
  <c r="I55" i="19"/>
  <c r="H55" i="19"/>
  <c r="G55" i="19"/>
  <c r="F55" i="19"/>
  <c r="L54" i="19"/>
  <c r="K54" i="19"/>
  <c r="J54" i="19"/>
  <c r="I54" i="19"/>
  <c r="H54" i="19"/>
  <c r="G54" i="19"/>
  <c r="F54" i="19"/>
  <c r="L53" i="19"/>
  <c r="K53" i="19"/>
  <c r="J53" i="19"/>
  <c r="I53" i="19"/>
  <c r="H53" i="19"/>
  <c r="G53" i="19"/>
  <c r="F53" i="19"/>
  <c r="L52" i="19"/>
  <c r="K52" i="19"/>
  <c r="J52" i="19"/>
  <c r="I52" i="19"/>
  <c r="H52" i="19"/>
  <c r="G52" i="19"/>
  <c r="F52" i="19"/>
  <c r="L51" i="19"/>
  <c r="K51" i="19"/>
  <c r="J51" i="19"/>
  <c r="I51" i="19"/>
  <c r="H51" i="19"/>
  <c r="G51" i="19"/>
  <c r="F51" i="19"/>
  <c r="L50" i="19"/>
  <c r="K50" i="19"/>
  <c r="J50" i="19"/>
  <c r="I50" i="19"/>
  <c r="H50" i="19"/>
  <c r="G50" i="19"/>
  <c r="F50" i="19"/>
  <c r="L49" i="19"/>
  <c r="K49" i="19"/>
  <c r="J49" i="19"/>
  <c r="I49" i="19"/>
  <c r="H49" i="19"/>
  <c r="G49" i="19"/>
  <c r="F49" i="19"/>
  <c r="L48" i="19"/>
  <c r="K48" i="19"/>
  <c r="J48" i="19"/>
  <c r="I48" i="19"/>
  <c r="H48" i="19"/>
  <c r="G48" i="19"/>
  <c r="F48" i="19"/>
  <c r="L47" i="19"/>
  <c r="K47" i="19"/>
  <c r="J47" i="19"/>
  <c r="I47" i="19"/>
  <c r="H47" i="19"/>
  <c r="G47" i="19"/>
  <c r="F47" i="19"/>
  <c r="L46" i="19"/>
  <c r="K46" i="19"/>
  <c r="J46" i="19"/>
  <c r="I46" i="19"/>
  <c r="H46" i="19"/>
  <c r="G46" i="19"/>
  <c r="F46" i="19"/>
  <c r="L45" i="19"/>
  <c r="K45" i="19"/>
  <c r="J45" i="19"/>
  <c r="I45" i="19"/>
  <c r="H45" i="19"/>
  <c r="G45" i="19"/>
  <c r="F45" i="19"/>
  <c r="L44" i="19"/>
  <c r="K44" i="19"/>
  <c r="J44" i="19"/>
  <c r="I44" i="19"/>
  <c r="H44" i="19"/>
  <c r="G44" i="19"/>
  <c r="F44" i="19"/>
  <c r="L43" i="19"/>
  <c r="K43" i="19"/>
  <c r="J43" i="19"/>
  <c r="I43" i="19"/>
  <c r="H43" i="19"/>
  <c r="G43" i="19"/>
  <c r="F43" i="19"/>
  <c r="L42" i="19"/>
  <c r="K42" i="19"/>
  <c r="J42" i="19"/>
  <c r="I42" i="19"/>
  <c r="H42" i="19"/>
  <c r="G42" i="19"/>
  <c r="F42" i="19"/>
  <c r="L41" i="19"/>
  <c r="K41" i="19"/>
  <c r="J41" i="19"/>
  <c r="I41" i="19"/>
  <c r="H41" i="19"/>
  <c r="G41" i="19"/>
  <c r="F41" i="19"/>
  <c r="L40" i="19"/>
  <c r="K40" i="19"/>
  <c r="J40" i="19"/>
  <c r="I40" i="19"/>
  <c r="H40" i="19"/>
  <c r="G40" i="19"/>
  <c r="F40" i="19"/>
  <c r="L39" i="19"/>
  <c r="K39" i="19"/>
  <c r="J39" i="19"/>
  <c r="I39" i="19"/>
  <c r="H39" i="19"/>
  <c r="G39" i="19"/>
  <c r="F39" i="19"/>
  <c r="L38" i="19"/>
  <c r="K38" i="19"/>
  <c r="J38" i="19"/>
  <c r="I38" i="19"/>
  <c r="H38" i="19"/>
  <c r="G38" i="19"/>
  <c r="F38" i="19"/>
  <c r="L37" i="19"/>
  <c r="S37" i="19" s="1"/>
  <c r="K37" i="19"/>
  <c r="J37" i="19"/>
  <c r="I37" i="19"/>
  <c r="H37" i="19"/>
  <c r="O37" i="19" s="1"/>
  <c r="G37" i="19"/>
  <c r="F37" i="19"/>
  <c r="L36" i="19"/>
  <c r="K36" i="19"/>
  <c r="J36" i="19"/>
  <c r="I36" i="19"/>
  <c r="H36" i="19"/>
  <c r="G36" i="19"/>
  <c r="F36" i="19"/>
  <c r="L35" i="19"/>
  <c r="S35" i="19" s="1"/>
  <c r="K35" i="19"/>
  <c r="J35" i="19"/>
  <c r="I35" i="19"/>
  <c r="H35" i="19"/>
  <c r="O35" i="19" s="1"/>
  <c r="G35" i="19"/>
  <c r="F35" i="19"/>
  <c r="L34" i="19"/>
  <c r="K34" i="19"/>
  <c r="J34" i="19"/>
  <c r="I34" i="19"/>
  <c r="H34" i="19"/>
  <c r="G34" i="19"/>
  <c r="F34" i="19"/>
  <c r="L33" i="19"/>
  <c r="K33" i="19"/>
  <c r="J33" i="19"/>
  <c r="I33" i="19"/>
  <c r="H33" i="19"/>
  <c r="G33" i="19"/>
  <c r="F33" i="19"/>
  <c r="L32" i="19"/>
  <c r="K32" i="19"/>
  <c r="J32" i="19"/>
  <c r="I32" i="19"/>
  <c r="H32" i="19"/>
  <c r="G32" i="19"/>
  <c r="F32" i="19"/>
  <c r="L31" i="19"/>
  <c r="K31" i="19"/>
  <c r="J31" i="19"/>
  <c r="I31" i="19"/>
  <c r="H31" i="19"/>
  <c r="G31" i="19"/>
  <c r="F31" i="19"/>
  <c r="L30" i="19"/>
  <c r="K30" i="19"/>
  <c r="J30" i="19"/>
  <c r="I30" i="19"/>
  <c r="H30" i="19"/>
  <c r="G30" i="19"/>
  <c r="F30" i="19"/>
  <c r="L29" i="19"/>
  <c r="S29" i="19" s="1"/>
  <c r="K29" i="19"/>
  <c r="J29" i="19"/>
  <c r="I29" i="19"/>
  <c r="H29" i="19"/>
  <c r="O29" i="19" s="1"/>
  <c r="G29" i="19"/>
  <c r="F29" i="19"/>
  <c r="L28" i="19"/>
  <c r="K28" i="19"/>
  <c r="J28" i="19"/>
  <c r="I28" i="19"/>
  <c r="H28" i="19"/>
  <c r="G28" i="19"/>
  <c r="F28" i="19"/>
  <c r="L27" i="19"/>
  <c r="S27" i="19" s="1"/>
  <c r="K27" i="19"/>
  <c r="J27" i="19"/>
  <c r="I27" i="19"/>
  <c r="H27" i="19"/>
  <c r="O27" i="19" s="1"/>
  <c r="G27" i="19"/>
  <c r="F27" i="19"/>
  <c r="D24" i="19"/>
  <c r="E23" i="19"/>
  <c r="C23" i="19" s="1"/>
  <c r="D23" i="19"/>
  <c r="D22" i="19"/>
  <c r="E21" i="19"/>
  <c r="C21" i="19" s="1"/>
  <c r="D21" i="19"/>
  <c r="E20" i="19"/>
  <c r="D20" i="19"/>
  <c r="C20" i="19" s="1"/>
  <c r="D19" i="19"/>
  <c r="D18" i="19"/>
  <c r="D17" i="19"/>
  <c r="E16" i="19"/>
  <c r="C16" i="19" s="1"/>
  <c r="D16" i="19"/>
  <c r="E15" i="19"/>
  <c r="C15" i="19" s="1"/>
  <c r="D15" i="19"/>
  <c r="D14" i="19"/>
  <c r="E13" i="19"/>
  <c r="D13" i="19"/>
  <c r="C13" i="19" s="1"/>
  <c r="E12" i="19"/>
  <c r="C12" i="19" s="1"/>
  <c r="D12" i="19"/>
  <c r="E11" i="19"/>
  <c r="C11" i="19" s="1"/>
  <c r="D11" i="19"/>
  <c r="E10" i="19"/>
  <c r="E18" i="19" s="1"/>
  <c r="E9" i="19"/>
  <c r="C8" i="19"/>
  <c r="R103" i="19" s="1"/>
  <c r="C7" i="19"/>
  <c r="C6" i="19"/>
  <c r="P101" i="19" s="1"/>
  <c r="C4" i="19"/>
  <c r="N27" i="19" s="1"/>
  <c r="R44" i="19" l="1"/>
  <c r="N44" i="19"/>
  <c r="P44" i="19"/>
  <c r="S89" i="19"/>
  <c r="O89" i="19"/>
  <c r="S85" i="19"/>
  <c r="O85" i="19"/>
  <c r="P95" i="19"/>
  <c r="R89" i="19"/>
  <c r="N89" i="19"/>
  <c r="R85" i="19"/>
  <c r="N85" i="19"/>
  <c r="S95" i="19"/>
  <c r="O95" i="19"/>
  <c r="P89" i="19"/>
  <c r="R95" i="19"/>
  <c r="N95" i="19"/>
  <c r="P85" i="19"/>
  <c r="P90" i="19"/>
  <c r="R88" i="19"/>
  <c r="N88" i="19"/>
  <c r="R84" i="19"/>
  <c r="N84" i="19"/>
  <c r="S90" i="19"/>
  <c r="O90" i="19"/>
  <c r="P83" i="19"/>
  <c r="R90" i="19"/>
  <c r="N90" i="19"/>
  <c r="P88" i="19"/>
  <c r="P84" i="19"/>
  <c r="S83" i="19"/>
  <c r="O83" i="19"/>
  <c r="S84" i="19"/>
  <c r="S51" i="19"/>
  <c r="S88" i="19"/>
  <c r="O84" i="19"/>
  <c r="O88" i="19"/>
  <c r="R83" i="19"/>
  <c r="N51" i="19"/>
  <c r="N83" i="19"/>
  <c r="P86" i="19"/>
  <c r="S86" i="19"/>
  <c r="O86" i="19"/>
  <c r="R86" i="19"/>
  <c r="N86" i="19"/>
  <c r="P41" i="19"/>
  <c r="R41" i="19"/>
  <c r="N41" i="19"/>
  <c r="P43" i="19"/>
  <c r="R43" i="19"/>
  <c r="N43" i="19"/>
  <c r="R50" i="19"/>
  <c r="N50" i="19"/>
  <c r="N40" i="19"/>
  <c r="P50" i="19"/>
  <c r="P40" i="19"/>
  <c r="R40" i="19"/>
  <c r="E24" i="19"/>
  <c r="C24" i="19" s="1"/>
  <c r="E22" i="19"/>
  <c r="C22" i="19" s="1"/>
  <c r="R96" i="19"/>
  <c r="N96" i="19"/>
  <c r="P96" i="19"/>
  <c r="O96" i="19"/>
  <c r="P28" i="19"/>
  <c r="O31" i="19"/>
  <c r="Q32" i="19"/>
  <c r="S33" i="19"/>
  <c r="Q40" i="19"/>
  <c r="S41" i="19"/>
  <c r="O48" i="19"/>
  <c r="N53" i="19"/>
  <c r="R53" i="19"/>
  <c r="O58" i="19"/>
  <c r="Q60" i="19"/>
  <c r="S80" i="19"/>
  <c r="N99" i="19"/>
  <c r="P102" i="19"/>
  <c r="P98" i="19"/>
  <c r="P63" i="19"/>
  <c r="P59" i="19"/>
  <c r="S102" i="19"/>
  <c r="O102" i="19"/>
  <c r="S98" i="19"/>
  <c r="O98" i="19"/>
  <c r="S63" i="19"/>
  <c r="O63" i="19"/>
  <c r="S59" i="19"/>
  <c r="O59" i="19"/>
  <c r="R102" i="19"/>
  <c r="N102" i="19"/>
  <c r="R98" i="19"/>
  <c r="N98" i="19"/>
  <c r="N63" i="19"/>
  <c r="N59" i="19"/>
  <c r="C10" i="19"/>
  <c r="O36" i="19" s="1"/>
  <c r="R28" i="19"/>
  <c r="N29" i="19"/>
  <c r="N31" i="19"/>
  <c r="R32" i="19"/>
  <c r="N33" i="19"/>
  <c r="N35" i="19"/>
  <c r="N37" i="19"/>
  <c r="O42" i="19"/>
  <c r="O43" i="19"/>
  <c r="S43" i="19"/>
  <c r="Q46" i="19"/>
  <c r="Q47" i="19"/>
  <c r="O50" i="19"/>
  <c r="S50" i="19"/>
  <c r="O51" i="19"/>
  <c r="O92" i="19"/>
  <c r="Q103" i="19"/>
  <c r="S101" i="19"/>
  <c r="O101" i="19"/>
  <c r="R100" i="19"/>
  <c r="N100" i="19"/>
  <c r="Q99" i="19"/>
  <c r="S97" i="19"/>
  <c r="O97" i="19"/>
  <c r="Q95" i="19"/>
  <c r="R92" i="19"/>
  <c r="N92" i="19"/>
  <c r="M92" i="19" s="1"/>
  <c r="Q91" i="19"/>
  <c r="Q87" i="19"/>
  <c r="Q83" i="19"/>
  <c r="Q79" i="19"/>
  <c r="P78" i="19"/>
  <c r="S77" i="19"/>
  <c r="O77" i="19"/>
  <c r="R76" i="19"/>
  <c r="N76" i="19"/>
  <c r="Q75" i="19"/>
  <c r="S73" i="19"/>
  <c r="O73" i="19"/>
  <c r="P62" i="19"/>
  <c r="P61" i="19"/>
  <c r="P60" i="19"/>
  <c r="P58" i="19"/>
  <c r="Q104" i="19"/>
  <c r="R101" i="19"/>
  <c r="N101" i="19"/>
  <c r="Q100" i="19"/>
  <c r="P99" i="19"/>
  <c r="R97" i="19"/>
  <c r="N97" i="19"/>
  <c r="Q96" i="19"/>
  <c r="Q92" i="19"/>
  <c r="P91" i="19"/>
  <c r="Q88" i="19"/>
  <c r="Q84" i="19"/>
  <c r="Q80" i="19"/>
  <c r="S78" i="19"/>
  <c r="O78" i="19"/>
  <c r="R77" i="19"/>
  <c r="N77" i="19"/>
  <c r="Q76" i="19"/>
  <c r="R73" i="19"/>
  <c r="N73" i="19"/>
  <c r="Q72" i="19"/>
  <c r="S62" i="19"/>
  <c r="O62" i="19"/>
  <c r="S61" i="19"/>
  <c r="O61" i="19"/>
  <c r="S60" i="19"/>
  <c r="O60" i="19"/>
  <c r="Q101" i="19"/>
  <c r="P100" i="19"/>
  <c r="S99" i="19"/>
  <c r="O99" i="19"/>
  <c r="Q97" i="19"/>
  <c r="Q93" i="19"/>
  <c r="P92" i="19"/>
  <c r="S91" i="19"/>
  <c r="O91" i="19"/>
  <c r="Q89" i="19"/>
  <c r="Q85" i="19"/>
  <c r="Q81" i="19"/>
  <c r="R78" i="19"/>
  <c r="N78" i="19"/>
  <c r="Q77" i="19"/>
  <c r="P76" i="19"/>
  <c r="Q73" i="19"/>
  <c r="N62" i="19"/>
  <c r="N61" i="19"/>
  <c r="N60" i="19"/>
  <c r="N58" i="19"/>
  <c r="S100" i="19"/>
  <c r="Q98" i="19"/>
  <c r="R91" i="19"/>
  <c r="Q82" i="19"/>
  <c r="P73" i="19"/>
  <c r="Q65" i="19"/>
  <c r="Q61" i="19"/>
  <c r="Q54" i="19"/>
  <c r="O53" i="19"/>
  <c r="Q102" i="19"/>
  <c r="O100" i="19"/>
  <c r="N91" i="19"/>
  <c r="M91" i="19" s="1"/>
  <c r="Q86" i="19"/>
  <c r="P77" i="19"/>
  <c r="Q62" i="19"/>
  <c r="S58" i="19"/>
  <c r="Q55" i="19"/>
  <c r="S52" i="19"/>
  <c r="R99" i="19"/>
  <c r="P97" i="19"/>
  <c r="S92" i="19"/>
  <c r="Q90" i="19"/>
  <c r="S76" i="19"/>
  <c r="Q74" i="19"/>
  <c r="Q63" i="19"/>
  <c r="Q59" i="19"/>
  <c r="Q58" i="19"/>
  <c r="Q56" i="19"/>
  <c r="S53" i="19"/>
  <c r="Q52" i="19"/>
  <c r="Q28" i="19"/>
  <c r="Q30" i="19"/>
  <c r="S31" i="19"/>
  <c r="P32" i="19"/>
  <c r="Q34" i="19"/>
  <c r="Q36" i="19"/>
  <c r="Q38" i="19"/>
  <c r="Q44" i="19"/>
  <c r="S48" i="19"/>
  <c r="C18" i="19"/>
  <c r="E14" i="19"/>
  <c r="C14" i="19" s="1"/>
  <c r="O28" i="19"/>
  <c r="Q29" i="19"/>
  <c r="O30" i="19"/>
  <c r="Q31" i="19"/>
  <c r="P31" i="19"/>
  <c r="S32" i="19"/>
  <c r="Q33" i="19"/>
  <c r="Q37" i="19"/>
  <c r="P37" i="19"/>
  <c r="Q39" i="19"/>
  <c r="O40" i="19"/>
  <c r="S40" i="19"/>
  <c r="Q41" i="19"/>
  <c r="O44" i="19"/>
  <c r="S44" i="19"/>
  <c r="O45" i="19"/>
  <c r="Q48" i="19"/>
  <c r="Q49" i="19"/>
  <c r="O52" i="19"/>
  <c r="Q53" i="19"/>
  <c r="S54" i="19"/>
  <c r="P55" i="19"/>
  <c r="Q57" i="19"/>
  <c r="R62" i="19"/>
  <c r="Q64" i="19"/>
  <c r="O76" i="19"/>
  <c r="Q94" i="19"/>
  <c r="O33" i="19"/>
  <c r="O41" i="19"/>
  <c r="Q45" i="19"/>
  <c r="R104" i="19"/>
  <c r="N104" i="19"/>
  <c r="P82" i="19"/>
  <c r="R80" i="19"/>
  <c r="N80" i="19"/>
  <c r="R72" i="19"/>
  <c r="N72" i="19"/>
  <c r="P65" i="19"/>
  <c r="S82" i="19"/>
  <c r="O82" i="19"/>
  <c r="S65" i="19"/>
  <c r="O65" i="19"/>
  <c r="P104" i="19"/>
  <c r="R82" i="19"/>
  <c r="N82" i="19"/>
  <c r="M82" i="19" s="1"/>
  <c r="P80" i="19"/>
  <c r="P72" i="19"/>
  <c r="N65" i="19"/>
  <c r="O80" i="19"/>
  <c r="S104" i="19"/>
  <c r="S72" i="19"/>
  <c r="O104" i="19"/>
  <c r="O72" i="19"/>
  <c r="P94" i="19"/>
  <c r="S93" i="19"/>
  <c r="O93" i="19"/>
  <c r="S81" i="19"/>
  <c r="O81" i="19"/>
  <c r="P74" i="19"/>
  <c r="P64" i="19"/>
  <c r="P103" i="19"/>
  <c r="S94" i="19"/>
  <c r="O94" i="19"/>
  <c r="R93" i="19"/>
  <c r="N93" i="19"/>
  <c r="R81" i="19"/>
  <c r="N81" i="19"/>
  <c r="S74" i="19"/>
  <c r="O74" i="19"/>
  <c r="S64" i="19"/>
  <c r="O64" i="19"/>
  <c r="S103" i="19"/>
  <c r="O103" i="19"/>
  <c r="R94" i="19"/>
  <c r="N94" i="19"/>
  <c r="R74" i="19"/>
  <c r="N74" i="19"/>
  <c r="M74" i="19" s="1"/>
  <c r="N64" i="19"/>
  <c r="N103" i="19"/>
  <c r="S55" i="19"/>
  <c r="P93" i="19"/>
  <c r="O54" i="19"/>
  <c r="P81" i="19"/>
  <c r="O55" i="19"/>
  <c r="Q27" i="19"/>
  <c r="P27" i="19"/>
  <c r="M27" i="19" s="1"/>
  <c r="S28" i="19"/>
  <c r="P29" i="19"/>
  <c r="S30" i="19"/>
  <c r="O32" i="19"/>
  <c r="P33" i="19"/>
  <c r="Q35" i="19"/>
  <c r="P35" i="19"/>
  <c r="C9" i="19"/>
  <c r="E17" i="19"/>
  <c r="C17" i="19" s="1"/>
  <c r="E19" i="19"/>
  <c r="C19" i="19" s="1"/>
  <c r="R27" i="19"/>
  <c r="N28" i="19"/>
  <c r="M28" i="19" s="1"/>
  <c r="R29" i="19"/>
  <c r="R31" i="19"/>
  <c r="N32" i="19"/>
  <c r="R33" i="19"/>
  <c r="R35" i="19"/>
  <c r="R37" i="19"/>
  <c r="Q42" i="19"/>
  <c r="Q43" i="19"/>
  <c r="O47" i="19"/>
  <c r="S47" i="19"/>
  <c r="Q50" i="19"/>
  <c r="Q51" i="19"/>
  <c r="Q78" i="19"/>
  <c r="S96" i="19"/>
  <c r="R51" i="19"/>
  <c r="N52" i="19"/>
  <c r="R52" i="19"/>
  <c r="P54" i="19"/>
  <c r="R61" i="19"/>
  <c r="R65" i="19"/>
  <c r="P53" i="19"/>
  <c r="N55" i="19"/>
  <c r="M55" i="19" s="1"/>
  <c r="R55" i="19"/>
  <c r="P57" i="19"/>
  <c r="R58" i="19"/>
  <c r="R60" i="19"/>
  <c r="R64" i="19"/>
  <c r="P51" i="19"/>
  <c r="P52" i="19"/>
  <c r="N54" i="19"/>
  <c r="R54" i="19"/>
  <c r="P56" i="19"/>
  <c r="R59" i="19"/>
  <c r="R63" i="19"/>
  <c r="M58" i="19" l="1"/>
  <c r="M43" i="19"/>
  <c r="M51" i="19"/>
  <c r="M84" i="19"/>
  <c r="M32" i="19"/>
  <c r="O38" i="19"/>
  <c r="S34" i="19"/>
  <c r="M65" i="19"/>
  <c r="M104" i="19"/>
  <c r="M60" i="19"/>
  <c r="M97" i="19"/>
  <c r="M101" i="19"/>
  <c r="M37" i="19"/>
  <c r="M31" i="19"/>
  <c r="M59" i="19"/>
  <c r="M102" i="19"/>
  <c r="R48" i="19"/>
  <c r="N48" i="19"/>
  <c r="P48" i="19"/>
  <c r="M40" i="19"/>
  <c r="M89" i="19"/>
  <c r="M44" i="19"/>
  <c r="M72" i="19"/>
  <c r="R46" i="19"/>
  <c r="N46" i="19"/>
  <c r="P46" i="19"/>
  <c r="N57" i="19"/>
  <c r="M57" i="19" s="1"/>
  <c r="P49" i="19"/>
  <c r="R39" i="19"/>
  <c r="P39" i="19"/>
  <c r="R49" i="19"/>
  <c r="N49" i="19"/>
  <c r="N39" i="19"/>
  <c r="M52" i="19"/>
  <c r="S46" i="19"/>
  <c r="P47" i="19"/>
  <c r="N47" i="19"/>
  <c r="M47" i="19" s="1"/>
  <c r="R47" i="19"/>
  <c r="S36" i="19"/>
  <c r="M103" i="19"/>
  <c r="M94" i="19"/>
  <c r="M81" i="19"/>
  <c r="M80" i="19"/>
  <c r="S39" i="19"/>
  <c r="M61" i="19"/>
  <c r="M100" i="19"/>
  <c r="M35" i="19"/>
  <c r="M29" i="19"/>
  <c r="M63" i="19"/>
  <c r="M53" i="19"/>
  <c r="M96" i="19"/>
  <c r="M50" i="19"/>
  <c r="M86" i="19"/>
  <c r="M88" i="19"/>
  <c r="M95" i="19"/>
  <c r="M93" i="19"/>
  <c r="M73" i="19"/>
  <c r="P79" i="19"/>
  <c r="P75" i="19"/>
  <c r="S79" i="19"/>
  <c r="O79" i="19"/>
  <c r="S75" i="19"/>
  <c r="O75" i="19"/>
  <c r="R75" i="19"/>
  <c r="O57" i="19"/>
  <c r="R79" i="19"/>
  <c r="N75" i="19"/>
  <c r="S56" i="19"/>
  <c r="N79" i="19"/>
  <c r="M79" i="19" s="1"/>
  <c r="S57" i="19"/>
  <c r="N38" i="19"/>
  <c r="M38" i="19" s="1"/>
  <c r="N36" i="19"/>
  <c r="N34" i="19"/>
  <c r="N30" i="19"/>
  <c r="P30" i="19"/>
  <c r="O56" i="19"/>
  <c r="P38" i="19"/>
  <c r="R38" i="19"/>
  <c r="R36" i="19"/>
  <c r="R34" i="19"/>
  <c r="R30" i="19"/>
  <c r="P36" i="19"/>
  <c r="P34" i="19"/>
  <c r="M54" i="19"/>
  <c r="R56" i="19"/>
  <c r="N56" i="19"/>
  <c r="O46" i="19"/>
  <c r="P45" i="19"/>
  <c r="N45" i="19"/>
  <c r="R45" i="19"/>
  <c r="M64" i="19"/>
  <c r="O49" i="19"/>
  <c r="S45" i="19"/>
  <c r="S38" i="19"/>
  <c r="O34" i="19"/>
  <c r="P87" i="19"/>
  <c r="S87" i="19"/>
  <c r="O87" i="19"/>
  <c r="N87" i="19"/>
  <c r="M87" i="19" s="1"/>
  <c r="R42" i="19"/>
  <c r="N42" i="19"/>
  <c r="R87" i="19"/>
  <c r="P42" i="19"/>
  <c r="M62" i="19"/>
  <c r="M78" i="19"/>
  <c r="M77" i="19"/>
  <c r="M76" i="19"/>
  <c r="S42" i="19"/>
  <c r="M33" i="19"/>
  <c r="M98" i="19"/>
  <c r="M99" i="19"/>
  <c r="R57" i="19"/>
  <c r="S49" i="19"/>
  <c r="O39" i="19"/>
  <c r="M41" i="19"/>
  <c r="M83" i="19"/>
  <c r="M90" i="19"/>
  <c r="M85" i="19"/>
  <c r="E66" i="19" l="1"/>
  <c r="M56" i="19"/>
  <c r="M30" i="19"/>
  <c r="M48" i="19"/>
  <c r="M42" i="19"/>
  <c r="M45" i="19"/>
  <c r="M34" i="19"/>
  <c r="M39" i="19"/>
  <c r="M46" i="19"/>
  <c r="M75" i="19"/>
  <c r="E105" i="19" s="1"/>
  <c r="M36" i="19"/>
  <c r="M49" i="19"/>
  <c r="K59" i="12"/>
  <c r="K60" i="12"/>
  <c r="K61" i="12"/>
  <c r="K62" i="12"/>
  <c r="K63" i="12"/>
  <c r="K64" i="12"/>
  <c r="K65" i="12"/>
  <c r="K58" i="12"/>
  <c r="E107" i="19" l="1"/>
  <c r="M4" i="19"/>
  <c r="E68" i="19"/>
  <c r="M3" i="19"/>
  <c r="E9" i="12"/>
  <c r="E24" i="12" s="1"/>
  <c r="E20" i="12" l="1"/>
  <c r="E10" i="12"/>
  <c r="D24" i="12"/>
  <c r="C24" i="12"/>
  <c r="E15" i="12"/>
  <c r="E12" i="12"/>
  <c r="E11" i="12"/>
  <c r="E22" i="12"/>
  <c r="D21" i="12"/>
  <c r="D20" i="12"/>
  <c r="C16" i="7"/>
  <c r="D23" i="12"/>
  <c r="D22" i="12"/>
  <c r="E67" i="12"/>
  <c r="D12" i="12"/>
  <c r="D13" i="12"/>
  <c r="R65" i="7"/>
  <c r="AC65" i="7"/>
  <c r="N61" i="7"/>
  <c r="AC66" i="7"/>
  <c r="R66" i="7"/>
  <c r="G66" i="7"/>
  <c r="J69" i="8"/>
  <c r="J70" i="8"/>
  <c r="J68" i="8"/>
  <c r="J67" i="8"/>
  <c r="P21" i="8"/>
  <c r="Z57" i="7"/>
  <c r="N54" i="7"/>
  <c r="N53" i="7"/>
  <c r="C54" i="7"/>
  <c r="C53" i="7"/>
  <c r="C56" i="7"/>
  <c r="Z55" i="7"/>
  <c r="E56" i="7"/>
  <c r="D55" i="7"/>
  <c r="G27" i="12"/>
  <c r="H27" i="12"/>
  <c r="I27" i="12"/>
  <c r="J27" i="12"/>
  <c r="K27" i="12"/>
  <c r="L27" i="12"/>
  <c r="G28" i="12"/>
  <c r="H28" i="12"/>
  <c r="I28" i="12"/>
  <c r="J28" i="12"/>
  <c r="K28" i="12"/>
  <c r="L28" i="12"/>
  <c r="G29" i="12"/>
  <c r="H29" i="12"/>
  <c r="I29" i="12"/>
  <c r="J29" i="12"/>
  <c r="K29" i="12"/>
  <c r="L29" i="12"/>
  <c r="G30" i="12"/>
  <c r="H30" i="12"/>
  <c r="I30" i="12"/>
  <c r="J30" i="12"/>
  <c r="K30" i="12"/>
  <c r="L30" i="12"/>
  <c r="G31" i="12"/>
  <c r="H31" i="12"/>
  <c r="I31" i="12"/>
  <c r="J31" i="12"/>
  <c r="K31" i="12"/>
  <c r="L31" i="12"/>
  <c r="G32" i="12"/>
  <c r="H32" i="12"/>
  <c r="I32" i="12"/>
  <c r="J32" i="12"/>
  <c r="K32" i="12"/>
  <c r="L32" i="12"/>
  <c r="G33" i="12"/>
  <c r="H33" i="12"/>
  <c r="I33" i="12"/>
  <c r="J33" i="12"/>
  <c r="K33" i="12"/>
  <c r="L33" i="12"/>
  <c r="G34" i="12"/>
  <c r="H34" i="12"/>
  <c r="I34" i="12"/>
  <c r="J34" i="12"/>
  <c r="K34" i="12"/>
  <c r="L34" i="12"/>
  <c r="G35" i="12"/>
  <c r="H35" i="12"/>
  <c r="I35" i="12"/>
  <c r="J35" i="12"/>
  <c r="K35" i="12"/>
  <c r="L35" i="12"/>
  <c r="G36" i="12"/>
  <c r="H36" i="12"/>
  <c r="I36" i="12"/>
  <c r="J36" i="12"/>
  <c r="K36" i="12"/>
  <c r="L36" i="12"/>
  <c r="G37" i="12"/>
  <c r="H37" i="12"/>
  <c r="I37" i="12"/>
  <c r="J37" i="12"/>
  <c r="K37" i="12"/>
  <c r="L37" i="12"/>
  <c r="G38" i="12"/>
  <c r="H38" i="12"/>
  <c r="I38" i="12"/>
  <c r="J38" i="12"/>
  <c r="K38" i="12"/>
  <c r="L38" i="12"/>
  <c r="G39" i="12"/>
  <c r="H39" i="12"/>
  <c r="I39" i="12"/>
  <c r="J39" i="12"/>
  <c r="L39" i="12"/>
  <c r="G40" i="12"/>
  <c r="H40" i="12"/>
  <c r="I40" i="12"/>
  <c r="J40" i="12"/>
  <c r="L40" i="12"/>
  <c r="H41" i="12"/>
  <c r="I41" i="12"/>
  <c r="J41" i="12"/>
  <c r="K41" i="12"/>
  <c r="L41" i="12"/>
  <c r="I42" i="12"/>
  <c r="J42" i="12"/>
  <c r="K42" i="12"/>
  <c r="L42" i="12"/>
  <c r="I43" i="12"/>
  <c r="J43" i="12"/>
  <c r="K43" i="12"/>
  <c r="L43" i="12"/>
  <c r="G44" i="12"/>
  <c r="H44" i="12"/>
  <c r="I44" i="12"/>
  <c r="J44" i="12"/>
  <c r="K44" i="12"/>
  <c r="L44" i="12"/>
  <c r="G45" i="12"/>
  <c r="H45" i="12"/>
  <c r="I45" i="12"/>
  <c r="J45" i="12"/>
  <c r="K45" i="12"/>
  <c r="L45" i="12"/>
  <c r="G46" i="12"/>
  <c r="H46" i="12"/>
  <c r="I46" i="12"/>
  <c r="J46" i="12"/>
  <c r="K46" i="12"/>
  <c r="L46" i="12"/>
  <c r="G47" i="12"/>
  <c r="H47" i="12"/>
  <c r="I47" i="12"/>
  <c r="J47" i="12"/>
  <c r="K47" i="12"/>
  <c r="L47" i="12"/>
  <c r="G48" i="12"/>
  <c r="H48" i="12"/>
  <c r="I48" i="12"/>
  <c r="J48" i="12"/>
  <c r="K48" i="12"/>
  <c r="L48" i="12"/>
  <c r="G49" i="12"/>
  <c r="H49" i="12"/>
  <c r="I49" i="12"/>
  <c r="J49" i="12"/>
  <c r="K49" i="12"/>
  <c r="L49" i="12"/>
  <c r="G50" i="12"/>
  <c r="H50" i="12"/>
  <c r="I50" i="12"/>
  <c r="J50" i="12"/>
  <c r="K50" i="12"/>
  <c r="L50" i="12"/>
  <c r="G51" i="12"/>
  <c r="H51" i="12"/>
  <c r="I51" i="12"/>
  <c r="K51" i="12"/>
  <c r="L51" i="12"/>
  <c r="G52" i="12"/>
  <c r="H52" i="12"/>
  <c r="I52" i="12"/>
  <c r="J52" i="12"/>
  <c r="K52" i="12"/>
  <c r="L52" i="12"/>
  <c r="G53" i="12"/>
  <c r="H53" i="12"/>
  <c r="I53" i="12"/>
  <c r="J53" i="12"/>
  <c r="K53" i="12"/>
  <c r="L53" i="12"/>
  <c r="G54" i="12"/>
  <c r="H54" i="12"/>
  <c r="I54" i="12"/>
  <c r="J54" i="12"/>
  <c r="K54" i="12"/>
  <c r="L54" i="12"/>
  <c r="G55" i="12"/>
  <c r="H55" i="12"/>
  <c r="I55" i="12"/>
  <c r="J55" i="12"/>
  <c r="K55" i="12"/>
  <c r="L55" i="12"/>
  <c r="G56" i="12"/>
  <c r="H56" i="12"/>
  <c r="I56" i="12"/>
  <c r="J56" i="12"/>
  <c r="K56" i="12"/>
  <c r="L56" i="12"/>
  <c r="G57" i="12"/>
  <c r="H57" i="12"/>
  <c r="I57" i="12"/>
  <c r="J57" i="12"/>
  <c r="K57" i="12"/>
  <c r="L57" i="12"/>
  <c r="F30" i="12"/>
  <c r="F31" i="12"/>
  <c r="F32" i="12"/>
  <c r="F33" i="12"/>
  <c r="F34" i="12"/>
  <c r="F35" i="12"/>
  <c r="F36" i="12"/>
  <c r="F37" i="12"/>
  <c r="F38" i="12"/>
  <c r="F44" i="12"/>
  <c r="F45" i="12"/>
  <c r="F46" i="12"/>
  <c r="F48" i="12"/>
  <c r="F49" i="12"/>
  <c r="F50" i="12"/>
  <c r="F51" i="12"/>
  <c r="F52" i="12"/>
  <c r="F53" i="12"/>
  <c r="F54" i="12"/>
  <c r="F55" i="12"/>
  <c r="F56" i="12"/>
  <c r="F57" i="12"/>
  <c r="F28" i="12"/>
  <c r="F29" i="12"/>
  <c r="F27" i="12"/>
  <c r="D5" i="7"/>
  <c r="E5" i="7"/>
  <c r="F5" i="7"/>
  <c r="G5" i="7"/>
  <c r="H5" i="7"/>
  <c r="I5" i="7"/>
  <c r="D6" i="7"/>
  <c r="E6" i="7"/>
  <c r="F6" i="7"/>
  <c r="G6" i="7"/>
  <c r="H6" i="7"/>
  <c r="I6" i="7"/>
  <c r="D7" i="7"/>
  <c r="E7" i="7"/>
  <c r="F7" i="7"/>
  <c r="G7" i="7"/>
  <c r="H7" i="7"/>
  <c r="I7" i="7"/>
  <c r="D8" i="7"/>
  <c r="E8" i="7"/>
  <c r="F8" i="7"/>
  <c r="G8" i="7"/>
  <c r="H8" i="7"/>
  <c r="I8" i="7"/>
  <c r="D9" i="7"/>
  <c r="E9" i="7"/>
  <c r="F9" i="7"/>
  <c r="G9" i="7"/>
  <c r="H9" i="7"/>
  <c r="I9" i="7"/>
  <c r="D10" i="7"/>
  <c r="E10" i="7"/>
  <c r="F10" i="7"/>
  <c r="G10" i="7"/>
  <c r="H10" i="7"/>
  <c r="I10" i="7"/>
  <c r="D11" i="7"/>
  <c r="E11" i="7"/>
  <c r="F11" i="7"/>
  <c r="G11" i="7"/>
  <c r="H11" i="7"/>
  <c r="I11" i="7"/>
  <c r="D12" i="7"/>
  <c r="E12" i="7"/>
  <c r="F12" i="7"/>
  <c r="G12" i="7"/>
  <c r="H12" i="7"/>
  <c r="I12" i="7"/>
  <c r="D13" i="7"/>
  <c r="E13" i="7"/>
  <c r="F13" i="7"/>
  <c r="G13" i="7"/>
  <c r="H13" i="7"/>
  <c r="I13" i="7"/>
  <c r="D14" i="7"/>
  <c r="E14" i="7"/>
  <c r="F14" i="7"/>
  <c r="G14" i="7"/>
  <c r="H14" i="7"/>
  <c r="I14" i="7"/>
  <c r="D15" i="7"/>
  <c r="E15" i="7"/>
  <c r="F15" i="7"/>
  <c r="G15" i="7"/>
  <c r="H15" i="7"/>
  <c r="I15" i="7"/>
  <c r="D16" i="7"/>
  <c r="E16" i="7"/>
  <c r="F16" i="7"/>
  <c r="G16" i="7"/>
  <c r="H16" i="7"/>
  <c r="I16" i="7"/>
  <c r="D17" i="7"/>
  <c r="E17" i="7"/>
  <c r="F17" i="7"/>
  <c r="G17" i="7"/>
  <c r="I17" i="7"/>
  <c r="D18" i="7"/>
  <c r="E18" i="7"/>
  <c r="F18" i="7"/>
  <c r="G18" i="7"/>
  <c r="I18" i="7"/>
  <c r="D19" i="7"/>
  <c r="E19" i="7"/>
  <c r="F19" i="7"/>
  <c r="G19" i="7"/>
  <c r="H19" i="7"/>
  <c r="I19" i="7"/>
  <c r="E20" i="7"/>
  <c r="H42" i="12"/>
  <c r="F20" i="7"/>
  <c r="G20" i="7"/>
  <c r="H20" i="7"/>
  <c r="I20" i="7"/>
  <c r="D21" i="7"/>
  <c r="G43" i="12"/>
  <c r="E21" i="7"/>
  <c r="H43" i="12"/>
  <c r="F21" i="7"/>
  <c r="G21" i="7"/>
  <c r="H21" i="7"/>
  <c r="I21" i="7"/>
  <c r="D22" i="7"/>
  <c r="E22" i="7"/>
  <c r="F22" i="7"/>
  <c r="G22" i="7"/>
  <c r="H22" i="7"/>
  <c r="I22" i="7"/>
  <c r="D23" i="7"/>
  <c r="E23" i="7"/>
  <c r="F23" i="7"/>
  <c r="G23" i="7"/>
  <c r="H23" i="7"/>
  <c r="I23" i="7"/>
  <c r="D24" i="7"/>
  <c r="E24" i="7"/>
  <c r="F24" i="7"/>
  <c r="G24" i="7"/>
  <c r="H24" i="7"/>
  <c r="I24" i="7"/>
  <c r="D25" i="7"/>
  <c r="E25" i="7"/>
  <c r="F25" i="7"/>
  <c r="G25" i="7"/>
  <c r="H25" i="7"/>
  <c r="I25" i="7"/>
  <c r="D26" i="7"/>
  <c r="E26" i="7"/>
  <c r="F26" i="7"/>
  <c r="G26" i="7"/>
  <c r="H26" i="7"/>
  <c r="I26" i="7"/>
  <c r="D27" i="7"/>
  <c r="E27" i="7"/>
  <c r="F27" i="7"/>
  <c r="G27" i="7"/>
  <c r="H27" i="7"/>
  <c r="I27" i="7"/>
  <c r="D28" i="7"/>
  <c r="E28" i="7"/>
  <c r="F28" i="7"/>
  <c r="G28" i="7"/>
  <c r="H28" i="7"/>
  <c r="I28" i="7"/>
  <c r="D29" i="7"/>
  <c r="E29" i="7"/>
  <c r="F29" i="7"/>
  <c r="G29" i="7"/>
  <c r="J51" i="12"/>
  <c r="H29" i="7"/>
  <c r="I29" i="7"/>
  <c r="D30" i="7"/>
  <c r="E30" i="7"/>
  <c r="F30" i="7"/>
  <c r="G30" i="7"/>
  <c r="H30" i="7"/>
  <c r="I30" i="7"/>
  <c r="D31" i="7"/>
  <c r="E31" i="7"/>
  <c r="F31" i="7"/>
  <c r="G31" i="7"/>
  <c r="H31" i="7"/>
  <c r="I31" i="7"/>
  <c r="D32" i="7"/>
  <c r="E32" i="7"/>
  <c r="F32" i="7"/>
  <c r="G32" i="7"/>
  <c r="H32" i="7"/>
  <c r="I32" i="7"/>
  <c r="D33" i="7"/>
  <c r="E33" i="7"/>
  <c r="F33" i="7"/>
  <c r="G33" i="7"/>
  <c r="H33" i="7"/>
  <c r="I33" i="7"/>
  <c r="D34" i="7"/>
  <c r="E34" i="7"/>
  <c r="F34" i="7"/>
  <c r="G34" i="7"/>
  <c r="H34" i="7"/>
  <c r="I34" i="7"/>
  <c r="D35" i="7"/>
  <c r="E35" i="7"/>
  <c r="F35" i="7"/>
  <c r="G35" i="7"/>
  <c r="H35" i="7"/>
  <c r="I35" i="7"/>
  <c r="C35" i="7"/>
  <c r="C6" i="7"/>
  <c r="C7" i="7"/>
  <c r="C8" i="7"/>
  <c r="C9" i="7"/>
  <c r="C10" i="7"/>
  <c r="C11" i="7"/>
  <c r="C12" i="7"/>
  <c r="C13" i="7"/>
  <c r="C14" i="7"/>
  <c r="C15" i="7"/>
  <c r="C20" i="7"/>
  <c r="F42" i="12"/>
  <c r="C22" i="7"/>
  <c r="C23" i="7"/>
  <c r="C24" i="7"/>
  <c r="C25" i="7"/>
  <c r="F47" i="12"/>
  <c r="C26" i="7"/>
  <c r="C27" i="7"/>
  <c r="C28" i="7"/>
  <c r="C29" i="7"/>
  <c r="C30" i="7"/>
  <c r="C31" i="7"/>
  <c r="C32" i="7"/>
  <c r="C33" i="7"/>
  <c r="C34" i="7"/>
  <c r="C5" i="7"/>
  <c r="F36" i="7"/>
  <c r="E36" i="7"/>
  <c r="G41" i="12"/>
  <c r="G36" i="7"/>
  <c r="I36" i="7"/>
  <c r="D56" i="7"/>
  <c r="D20" i="7"/>
  <c r="G42" i="12"/>
  <c r="D36" i="7"/>
  <c r="C55" i="7"/>
  <c r="C52" i="7"/>
  <c r="C51" i="7"/>
  <c r="C48" i="7"/>
  <c r="AC75" i="7"/>
  <c r="D11" i="12"/>
  <c r="D14" i="12"/>
  <c r="D15" i="12"/>
  <c r="C15" i="12" s="1"/>
  <c r="S43" i="12" s="1"/>
  <c r="D16" i="12"/>
  <c r="D17" i="12"/>
  <c r="D18" i="12"/>
  <c r="D19" i="12"/>
  <c r="AC74" i="7"/>
  <c r="Y52" i="7"/>
  <c r="Y51" i="7"/>
  <c r="N52" i="7"/>
  <c r="N51" i="7"/>
  <c r="AA50" i="7"/>
  <c r="AA49" i="7"/>
  <c r="P50" i="7"/>
  <c r="P49" i="7"/>
  <c r="E50" i="7"/>
  <c r="E49" i="7"/>
  <c r="AI14" i="8"/>
  <c r="AH14" i="8"/>
  <c r="AG14" i="8"/>
  <c r="AF14" i="8"/>
  <c r="AA14" i="8"/>
  <c r="Z14" i="8"/>
  <c r="Y14" i="8"/>
  <c r="X14" i="8"/>
  <c r="R14" i="8"/>
  <c r="Q14" i="8"/>
  <c r="P14" i="8"/>
  <c r="O14" i="8"/>
  <c r="I14" i="8"/>
  <c r="H14" i="8"/>
  <c r="G14" i="8"/>
  <c r="F14" i="8"/>
  <c r="AJ6" i="8"/>
  <c r="AI6" i="8"/>
  <c r="AH6" i="8"/>
  <c r="AF6" i="8"/>
  <c r="AB6" i="8"/>
  <c r="AA6" i="8"/>
  <c r="Z6" i="8"/>
  <c r="X6" i="8"/>
  <c r="S6" i="8"/>
  <c r="R6" i="8"/>
  <c r="Q6" i="8"/>
  <c r="O6" i="8"/>
  <c r="J6" i="8"/>
  <c r="I6" i="8"/>
  <c r="H6" i="8"/>
  <c r="F6" i="8"/>
  <c r="Q63" i="7"/>
  <c r="Y48" i="7"/>
  <c r="P58" i="7"/>
  <c r="AA67" i="7"/>
  <c r="P67" i="7"/>
  <c r="E67" i="7"/>
  <c r="AA54" i="7"/>
  <c r="AA66" i="7"/>
  <c r="P54" i="7"/>
  <c r="AA65" i="7"/>
  <c r="P53" i="7"/>
  <c r="AA53" i="7"/>
  <c r="AC45" i="7"/>
  <c r="G45" i="7"/>
  <c r="E45" i="7"/>
  <c r="Y45" i="7"/>
  <c r="N45" i="7"/>
  <c r="C45" i="7"/>
  <c r="C46" i="7"/>
  <c r="AA44" i="7"/>
  <c r="AA43" i="7"/>
  <c r="AA41" i="7"/>
  <c r="P65" i="7"/>
  <c r="P66" i="7"/>
  <c r="P47" i="7"/>
  <c r="R45" i="7"/>
  <c r="P45" i="7"/>
  <c r="P44" i="7"/>
  <c r="P43" i="7"/>
  <c r="P41" i="7"/>
  <c r="E66" i="7"/>
  <c r="G65" i="7"/>
  <c r="E65" i="7"/>
  <c r="E47" i="7"/>
  <c r="E46" i="7"/>
  <c r="E44" i="7"/>
  <c r="E43" i="7"/>
  <c r="E106" i="12"/>
  <c r="E53" i="7"/>
  <c r="AA42" i="7"/>
  <c r="P42" i="7"/>
  <c r="E42" i="7"/>
  <c r="E41" i="7"/>
  <c r="AA71" i="7"/>
  <c r="AA70" i="7"/>
  <c r="AA69" i="7"/>
  <c r="AA68" i="7"/>
  <c r="P71" i="7"/>
  <c r="P70" i="7"/>
  <c r="P69" i="7"/>
  <c r="P68" i="7"/>
  <c r="E71" i="7"/>
  <c r="E70" i="7"/>
  <c r="E69" i="7"/>
  <c r="E68" i="7"/>
  <c r="AA74" i="7"/>
  <c r="P74" i="7"/>
  <c r="E74" i="7"/>
  <c r="Z1" i="4"/>
  <c r="Z1" i="3"/>
  <c r="Z1" i="9"/>
  <c r="O61" i="7"/>
  <c r="O59" i="7"/>
  <c r="F44" i="7"/>
  <c r="Q44" i="7"/>
  <c r="AB44" i="7"/>
  <c r="N44" i="7"/>
  <c r="S38" i="8"/>
  <c r="S37" i="8"/>
  <c r="S36" i="8"/>
  <c r="S44" i="7"/>
  <c r="Z194" i="7"/>
  <c r="C64" i="7"/>
  <c r="C41" i="7"/>
  <c r="H64" i="7"/>
  <c r="V31" i="8"/>
  <c r="Y55" i="7"/>
  <c r="N55" i="7"/>
  <c r="I53" i="8"/>
  <c r="L53" i="8"/>
  <c r="I52" i="8"/>
  <c r="L52" i="8"/>
  <c r="I51" i="8"/>
  <c r="L51" i="8"/>
  <c r="L50" i="8"/>
  <c r="I44" i="8"/>
  <c r="L44" i="8"/>
  <c r="I43" i="8"/>
  <c r="L43" i="8"/>
  <c r="I42" i="8"/>
  <c r="L42" i="8"/>
  <c r="I41" i="8"/>
  <c r="L41" i="8"/>
  <c r="L40" i="8"/>
  <c r="L31" i="8"/>
  <c r="I33" i="8"/>
  <c r="L33" i="8"/>
  <c r="I32" i="8"/>
  <c r="L32" i="8"/>
  <c r="C19" i="7"/>
  <c r="F41" i="12"/>
  <c r="L54" i="8"/>
  <c r="L45" i="8"/>
  <c r="L35" i="8"/>
  <c r="M12" i="14"/>
  <c r="L12" i="14"/>
  <c r="K12" i="14"/>
  <c r="J12" i="14"/>
  <c r="K42" i="14"/>
  <c r="J42" i="14"/>
  <c r="K40" i="14"/>
  <c r="L40" i="14"/>
  <c r="M40" i="14"/>
  <c r="J40" i="14"/>
  <c r="K39" i="14"/>
  <c r="L39" i="14"/>
  <c r="M39" i="14"/>
  <c r="J39" i="14"/>
  <c r="K38" i="14"/>
  <c r="L38" i="14"/>
  <c r="L42" i="14"/>
  <c r="M38" i="14"/>
  <c r="M42" i="14"/>
  <c r="J38" i="14"/>
  <c r="M34" i="14"/>
  <c r="L34" i="14"/>
  <c r="K34" i="14"/>
  <c r="J34" i="14"/>
  <c r="M23" i="14"/>
  <c r="L23" i="14"/>
  <c r="K23" i="14"/>
  <c r="J23" i="14"/>
  <c r="K24" i="2"/>
  <c r="J24" i="2"/>
  <c r="I24" i="2"/>
  <c r="C4" i="12"/>
  <c r="C8" i="12"/>
  <c r="C7" i="12"/>
  <c r="C6" i="12"/>
  <c r="C9" i="12"/>
  <c r="Z193" i="7"/>
  <c r="C13" i="12"/>
  <c r="Z195" i="7"/>
  <c r="C199" i="7"/>
  <c r="C204" i="7"/>
  <c r="C203" i="7"/>
  <c r="Z199" i="7"/>
  <c r="Z198" i="7"/>
  <c r="Z197" i="7"/>
  <c r="Z196" i="7"/>
  <c r="Z179" i="7"/>
  <c r="Z192" i="7"/>
  <c r="Z183" i="7"/>
  <c r="Z191" i="7"/>
  <c r="Z190" i="7"/>
  <c r="Z188" i="7"/>
  <c r="Z189" i="7"/>
  <c r="Z187" i="7"/>
  <c r="Z182" i="7"/>
  <c r="C202" i="7"/>
  <c r="Z181" i="7"/>
  <c r="C200" i="7"/>
  <c r="AB127" i="7"/>
  <c r="Z180" i="7"/>
  <c r="C206" i="7"/>
  <c r="AB126" i="7"/>
  <c r="Z178" i="7"/>
  <c r="C205" i="7"/>
  <c r="C201" i="7"/>
  <c r="D123" i="7"/>
  <c r="H123" i="7"/>
  <c r="I123" i="7"/>
  <c r="D124" i="7"/>
  <c r="G124" i="7"/>
  <c r="G171" i="7"/>
  <c r="I124" i="7"/>
  <c r="D125" i="7"/>
  <c r="I125" i="7"/>
  <c r="D126" i="7"/>
  <c r="E126" i="7"/>
  <c r="E173" i="7"/>
  <c r="F126" i="7"/>
  <c r="H126" i="7"/>
  <c r="I126" i="7"/>
  <c r="D127" i="7"/>
  <c r="F127" i="7"/>
  <c r="H127" i="7"/>
  <c r="I127" i="7"/>
  <c r="D128" i="7"/>
  <c r="F128" i="7"/>
  <c r="H128" i="7"/>
  <c r="I128" i="7"/>
  <c r="D129" i="7"/>
  <c r="E129" i="7"/>
  <c r="E176" i="7"/>
  <c r="F129" i="7"/>
  <c r="F176" i="7"/>
  <c r="G129" i="7"/>
  <c r="G176" i="7"/>
  <c r="H129" i="7"/>
  <c r="C130" i="7"/>
  <c r="L130" i="7"/>
  <c r="M130" i="7"/>
  <c r="D130" i="7"/>
  <c r="F130" i="7"/>
  <c r="F177" i="7"/>
  <c r="G130" i="7"/>
  <c r="G177" i="7"/>
  <c r="H130" i="7"/>
  <c r="I130" i="7"/>
  <c r="C131" i="7"/>
  <c r="L131" i="7"/>
  <c r="M131" i="7"/>
  <c r="D131" i="7"/>
  <c r="G131" i="7"/>
  <c r="G178" i="7"/>
  <c r="H131" i="7"/>
  <c r="I131" i="7"/>
  <c r="D132" i="7"/>
  <c r="E132" i="7"/>
  <c r="E179" i="7"/>
  <c r="I132" i="7"/>
  <c r="I179" i="7"/>
  <c r="D133" i="7"/>
  <c r="E133" i="7"/>
  <c r="E180" i="7"/>
  <c r="E134" i="7"/>
  <c r="E181" i="7"/>
  <c r="F134" i="7"/>
  <c r="G134" i="7"/>
  <c r="G181" i="7"/>
  <c r="H134" i="7"/>
  <c r="I134" i="7"/>
  <c r="E135" i="7"/>
  <c r="E182" i="7"/>
  <c r="F135" i="7"/>
  <c r="G135" i="7"/>
  <c r="G182" i="7"/>
  <c r="H135" i="7"/>
  <c r="I135" i="7"/>
  <c r="E136" i="7"/>
  <c r="E183" i="7"/>
  <c r="F136" i="7"/>
  <c r="G136" i="7"/>
  <c r="G183" i="7"/>
  <c r="H136" i="7"/>
  <c r="I136" i="7"/>
  <c r="E137" i="7"/>
  <c r="E184" i="7"/>
  <c r="F137" i="7"/>
  <c r="G137" i="7"/>
  <c r="G184" i="7"/>
  <c r="H137" i="7"/>
  <c r="I137" i="7"/>
  <c r="F138" i="7"/>
  <c r="G138" i="7"/>
  <c r="G185" i="7"/>
  <c r="H138" i="7"/>
  <c r="I138" i="7"/>
  <c r="E139" i="7"/>
  <c r="E186" i="7"/>
  <c r="F139" i="7"/>
  <c r="G139" i="7"/>
  <c r="G186" i="7"/>
  <c r="H139" i="7"/>
  <c r="I139" i="7"/>
  <c r="E140" i="7"/>
  <c r="E187" i="7"/>
  <c r="F140" i="7"/>
  <c r="G140" i="7"/>
  <c r="G187" i="7"/>
  <c r="H140" i="7"/>
  <c r="I140" i="7"/>
  <c r="D141" i="7"/>
  <c r="E141" i="7"/>
  <c r="E188" i="7"/>
  <c r="G141" i="7"/>
  <c r="G188" i="7"/>
  <c r="H141" i="7"/>
  <c r="D142" i="7"/>
  <c r="E142" i="7"/>
  <c r="E189" i="7"/>
  <c r="F142" i="7"/>
  <c r="F189" i="7"/>
  <c r="G142" i="7"/>
  <c r="G189" i="7"/>
  <c r="C143" i="7"/>
  <c r="L143" i="7"/>
  <c r="M143" i="7"/>
  <c r="E143" i="7"/>
  <c r="E190" i="7"/>
  <c r="H143" i="7"/>
  <c r="I143" i="7"/>
  <c r="D144" i="7"/>
  <c r="E144" i="7"/>
  <c r="E191" i="7"/>
  <c r="F144" i="7"/>
  <c r="H144" i="7"/>
  <c r="I144" i="7"/>
  <c r="D145" i="7"/>
  <c r="D146" i="7"/>
  <c r="G146" i="7"/>
  <c r="G193" i="7"/>
  <c r="D147" i="7"/>
  <c r="G147" i="7"/>
  <c r="G194" i="7"/>
  <c r="D148" i="7"/>
  <c r="D149" i="7"/>
  <c r="G149" i="7"/>
  <c r="G196" i="7"/>
  <c r="D122" i="7"/>
  <c r="G122" i="7"/>
  <c r="G169" i="7"/>
  <c r="H122" i="7"/>
  <c r="N56" i="7"/>
  <c r="I24" i="8"/>
  <c r="I23" i="8"/>
  <c r="I142" i="7"/>
  <c r="I189" i="7"/>
  <c r="H16" i="8"/>
  <c r="G16" i="8"/>
  <c r="O58" i="7"/>
  <c r="AB53" i="7"/>
  <c r="D134" i="7"/>
  <c r="Y57" i="7"/>
  <c r="Z62" i="7"/>
  <c r="Y62" i="7"/>
  <c r="N58" i="7"/>
  <c r="Q53" i="7"/>
  <c r="Y54" i="7"/>
  <c r="C18" i="7"/>
  <c r="F40" i="12"/>
  <c r="C21" i="7"/>
  <c r="F43" i="12"/>
  <c r="Y53" i="7"/>
  <c r="C17" i="7"/>
  <c r="C140" i="7"/>
  <c r="L140" i="7"/>
  <c r="M140" i="7"/>
  <c r="D181" i="7"/>
  <c r="AC70" i="7"/>
  <c r="R70" i="7"/>
  <c r="G70" i="7"/>
  <c r="G148" i="7"/>
  <c r="G195" i="7"/>
  <c r="T67" i="7"/>
  <c r="S67" i="7"/>
  <c r="I67" i="7"/>
  <c r="AI16" i="8"/>
  <c r="AI8" i="8"/>
  <c r="AA16" i="8"/>
  <c r="AA8" i="8"/>
  <c r="Y58" i="7"/>
  <c r="Y59" i="7"/>
  <c r="Y60" i="7"/>
  <c r="Y61" i="7"/>
  <c r="AH16" i="8"/>
  <c r="AG16" i="8"/>
  <c r="AF16" i="8"/>
  <c r="AJ8" i="8"/>
  <c r="AH8" i="8"/>
  <c r="AG8" i="8"/>
  <c r="AB52" i="7"/>
  <c r="AA52" i="7"/>
  <c r="Q52" i="7"/>
  <c r="E52" i="7"/>
  <c r="Z16" i="8"/>
  <c r="AC16" i="8"/>
  <c r="Y16" i="8"/>
  <c r="X16" i="8"/>
  <c r="AB8" i="8"/>
  <c r="Z8" i="8"/>
  <c r="AC8" i="8"/>
  <c r="Y8" i="8"/>
  <c r="X8" i="8"/>
  <c r="E138" i="7"/>
  <c r="E185" i="7"/>
  <c r="S8" i="8"/>
  <c r="Q8" i="8"/>
  <c r="P8" i="8"/>
  <c r="O8" i="8"/>
  <c r="N57" i="7"/>
  <c r="O60" i="7"/>
  <c r="N59" i="7"/>
  <c r="Q16" i="8"/>
  <c r="P16" i="8"/>
  <c r="O16" i="8"/>
  <c r="F39" i="12"/>
  <c r="C36" i="7"/>
  <c r="C135" i="7"/>
  <c r="L135" i="7"/>
  <c r="M135" i="7"/>
  <c r="C136" i="7"/>
  <c r="L136" i="7"/>
  <c r="M136" i="7"/>
  <c r="AD53" i="7"/>
  <c r="AD54" i="7"/>
  <c r="R16" i="8"/>
  <c r="AF8" i="8"/>
  <c r="AK8" i="8"/>
  <c r="C137" i="7"/>
  <c r="L137" i="7"/>
  <c r="M137" i="7"/>
  <c r="C181" i="7"/>
  <c r="L181" i="7"/>
  <c r="M181" i="7"/>
  <c r="N60" i="7"/>
  <c r="F131" i="7"/>
  <c r="F178" i="7"/>
  <c r="E145" i="7"/>
  <c r="E192" i="7"/>
  <c r="P52" i="7"/>
  <c r="AK16" i="8"/>
  <c r="R8" i="8"/>
  <c r="T8" i="8"/>
  <c r="T16" i="8"/>
  <c r="E131" i="7"/>
  <c r="E178" i="7"/>
  <c r="C178" i="7"/>
  <c r="L178" i="7"/>
  <c r="M178" i="7"/>
  <c r="C138" i="7"/>
  <c r="L138" i="7"/>
  <c r="M138" i="7"/>
  <c r="S53" i="7"/>
  <c r="S54" i="7"/>
  <c r="I71" i="7"/>
  <c r="F71" i="7"/>
  <c r="C71" i="7"/>
  <c r="I70" i="7"/>
  <c r="F70" i="7"/>
  <c r="C70" i="7"/>
  <c r="I69" i="7"/>
  <c r="F69" i="7"/>
  <c r="C69" i="7"/>
  <c r="I68" i="7"/>
  <c r="F68" i="7"/>
  <c r="C68" i="7"/>
  <c r="H67" i="7"/>
  <c r="F67" i="7"/>
  <c r="C67" i="7"/>
  <c r="C66" i="7"/>
  <c r="F65" i="7"/>
  <c r="D65" i="7"/>
  <c r="C63" i="7"/>
  <c r="D140" i="7"/>
  <c r="D187" i="7"/>
  <c r="C187" i="7"/>
  <c r="D139" i="7"/>
  <c r="D186" i="7"/>
  <c r="C186" i="7"/>
  <c r="D138" i="7"/>
  <c r="D137" i="7"/>
  <c r="D184" i="7"/>
  <c r="D135" i="7"/>
  <c r="I54" i="7"/>
  <c r="I133" i="7"/>
  <c r="I180" i="7"/>
  <c r="G54" i="7"/>
  <c r="F54" i="7"/>
  <c r="G53" i="7"/>
  <c r="F53" i="7"/>
  <c r="F132" i="7"/>
  <c r="F179" i="7"/>
  <c r="E51" i="7"/>
  <c r="C47" i="7"/>
  <c r="G44" i="7"/>
  <c r="C44" i="7"/>
  <c r="F43" i="7"/>
  <c r="C43" i="7"/>
  <c r="C42" i="7"/>
  <c r="F41" i="7"/>
  <c r="F16" i="8"/>
  <c r="D185" i="7"/>
  <c r="D182" i="7"/>
  <c r="L187" i="7"/>
  <c r="M187" i="7"/>
  <c r="L186" i="7"/>
  <c r="M186" i="7"/>
  <c r="H68" i="7"/>
  <c r="H69" i="7"/>
  <c r="I48" i="7"/>
  <c r="G46" i="7"/>
  <c r="G42" i="7"/>
  <c r="H43" i="7"/>
  <c r="H70" i="7"/>
  <c r="H71" i="7"/>
  <c r="H44" i="7"/>
  <c r="G47" i="7"/>
  <c r="F63" i="7"/>
  <c r="E72" i="7"/>
  <c r="G67" i="7"/>
  <c r="D136" i="7"/>
  <c r="D183" i="7"/>
  <c r="I41" i="7"/>
  <c r="AE71" i="7"/>
  <c r="AB71" i="7"/>
  <c r="Y71" i="7"/>
  <c r="AE70" i="7"/>
  <c r="AB70" i="7"/>
  <c r="Y70" i="7"/>
  <c r="AE69" i="7"/>
  <c r="AB69" i="7"/>
  <c r="Y69" i="7"/>
  <c r="AE68" i="7"/>
  <c r="AB68" i="7"/>
  <c r="Y68" i="7"/>
  <c r="AE67" i="7"/>
  <c r="I145" i="7"/>
  <c r="AB67" i="7"/>
  <c r="Y67" i="7"/>
  <c r="Y66" i="7"/>
  <c r="AB65" i="7"/>
  <c r="Z65" i="7"/>
  <c r="Y64" i="7"/>
  <c r="Y63" i="7"/>
  <c r="AC54" i="7"/>
  <c r="AB54" i="7"/>
  <c r="AC53" i="7"/>
  <c r="AA51" i="7"/>
  <c r="AA47" i="7"/>
  <c r="Y47" i="7"/>
  <c r="AA46" i="7"/>
  <c r="Y46" i="7"/>
  <c r="AC44" i="7"/>
  <c r="Y44" i="7"/>
  <c r="AB43" i="7"/>
  <c r="Y43" i="7"/>
  <c r="Y42" i="7"/>
  <c r="AB41" i="7"/>
  <c r="Y41" i="7"/>
  <c r="Q65" i="7"/>
  <c r="O65" i="7"/>
  <c r="I141" i="7"/>
  <c r="I188" i="7"/>
  <c r="Q67" i="7"/>
  <c r="N64" i="7"/>
  <c r="N63" i="7"/>
  <c r="N71" i="7"/>
  <c r="N70" i="7"/>
  <c r="N69" i="7"/>
  <c r="N68" i="7"/>
  <c r="N67" i="7"/>
  <c r="N66" i="7"/>
  <c r="C139" i="7"/>
  <c r="L139" i="7"/>
  <c r="M139" i="7"/>
  <c r="I16" i="8"/>
  <c r="K16" i="8"/>
  <c r="J8" i="8"/>
  <c r="H8" i="8"/>
  <c r="G8" i="8"/>
  <c r="F8" i="8"/>
  <c r="I8" i="8"/>
  <c r="N48" i="7"/>
  <c r="N47" i="7"/>
  <c r="N46" i="7"/>
  <c r="N43" i="7"/>
  <c r="N42" i="7"/>
  <c r="N41" i="7"/>
  <c r="T71" i="7"/>
  <c r="I149" i="7"/>
  <c r="I196" i="7"/>
  <c r="Q71" i="7"/>
  <c r="F149" i="7"/>
  <c r="F196" i="7"/>
  <c r="E149" i="7"/>
  <c r="E196" i="7"/>
  <c r="T70" i="7"/>
  <c r="Q70" i="7"/>
  <c r="T69" i="7"/>
  <c r="Q69" i="7"/>
  <c r="E147" i="7"/>
  <c r="E194" i="7"/>
  <c r="T68" i="7"/>
  <c r="Q68" i="7"/>
  <c r="R54" i="7"/>
  <c r="G133" i="7"/>
  <c r="G180" i="7"/>
  <c r="Q54" i="7"/>
  <c r="F133" i="7"/>
  <c r="F180" i="7"/>
  <c r="R53" i="7"/>
  <c r="G132" i="7"/>
  <c r="G179" i="7"/>
  <c r="P51" i="7"/>
  <c r="P46" i="7"/>
  <c r="E127" i="7"/>
  <c r="E174" i="7"/>
  <c r="R44" i="7"/>
  <c r="G125" i="7"/>
  <c r="G172" i="7"/>
  <c r="F125" i="7"/>
  <c r="F172" i="7"/>
  <c r="E125" i="7"/>
  <c r="E172" i="7"/>
  <c r="Q43" i="7"/>
  <c r="E123" i="7"/>
  <c r="E170" i="7"/>
  <c r="Q41" i="7"/>
  <c r="E130" i="7"/>
  <c r="E177" i="7"/>
  <c r="C177" i="7"/>
  <c r="L177" i="7"/>
  <c r="M177" i="7"/>
  <c r="S64" i="7"/>
  <c r="AD44" i="7"/>
  <c r="AE48" i="7"/>
  <c r="T48" i="7"/>
  <c r="C148" i="7"/>
  <c r="L148" i="7"/>
  <c r="M148" i="7"/>
  <c r="C147" i="7"/>
  <c r="L147" i="7"/>
  <c r="M147" i="7"/>
  <c r="C149" i="7"/>
  <c r="L149" i="7"/>
  <c r="M149" i="7"/>
  <c r="AD64" i="7"/>
  <c r="F145" i="7"/>
  <c r="F192" i="7"/>
  <c r="F123" i="7"/>
  <c r="F170" i="7"/>
  <c r="E128" i="7"/>
  <c r="E175" i="7"/>
  <c r="F148" i="7"/>
  <c r="F195" i="7"/>
  <c r="C125" i="7"/>
  <c r="L125" i="7"/>
  <c r="M125" i="7"/>
  <c r="F147" i="7"/>
  <c r="F194" i="7"/>
  <c r="E122" i="7"/>
  <c r="E169" i="7"/>
  <c r="E124" i="7"/>
  <c r="E171" i="7"/>
  <c r="F146" i="7"/>
  <c r="F193" i="7"/>
  <c r="I147" i="7"/>
  <c r="I194" i="7"/>
  <c r="C123" i="7"/>
  <c r="L123" i="7"/>
  <c r="M123" i="7"/>
  <c r="C127" i="7"/>
  <c r="L127" i="7"/>
  <c r="M127" i="7"/>
  <c r="C146" i="7"/>
  <c r="L146" i="7"/>
  <c r="M146" i="7"/>
  <c r="C141" i="7"/>
  <c r="L141" i="7"/>
  <c r="M141" i="7"/>
  <c r="D143" i="7"/>
  <c r="D150" i="7"/>
  <c r="C184" i="7"/>
  <c r="L184" i="7"/>
  <c r="M184" i="7"/>
  <c r="C182" i="7"/>
  <c r="C185" i="7"/>
  <c r="L185" i="7"/>
  <c r="M185" i="7"/>
  <c r="C183" i="7"/>
  <c r="F122" i="7"/>
  <c r="F169" i="7"/>
  <c r="F124" i="7"/>
  <c r="F171" i="7"/>
  <c r="I146" i="7"/>
  <c r="I193" i="7"/>
  <c r="E148" i="7"/>
  <c r="E195" i="7"/>
  <c r="C124" i="7"/>
  <c r="L124" i="7"/>
  <c r="M124" i="7"/>
  <c r="C128" i="7"/>
  <c r="L128" i="7"/>
  <c r="M128" i="7"/>
  <c r="F143" i="7"/>
  <c r="F190" i="7"/>
  <c r="E146" i="7"/>
  <c r="I148" i="7"/>
  <c r="I195" i="7"/>
  <c r="C122" i="7"/>
  <c r="L122" i="7"/>
  <c r="C145" i="7"/>
  <c r="L145" i="7"/>
  <c r="M145" i="7"/>
  <c r="C129" i="7"/>
  <c r="L129" i="7"/>
  <c r="M129" i="7"/>
  <c r="G144" i="7"/>
  <c r="G191" i="7"/>
  <c r="C191" i="7"/>
  <c r="L191" i="7"/>
  <c r="M191" i="7"/>
  <c r="C142" i="7"/>
  <c r="L142" i="7"/>
  <c r="M142" i="7"/>
  <c r="C126" i="7"/>
  <c r="L126" i="7"/>
  <c r="M126" i="7"/>
  <c r="C144" i="7"/>
  <c r="L144" i="7"/>
  <c r="M144" i="7"/>
  <c r="P72" i="7"/>
  <c r="F72" i="7"/>
  <c r="D72" i="7"/>
  <c r="AD67" i="7"/>
  <c r="H145" i="7"/>
  <c r="H192" i="7"/>
  <c r="I72" i="7"/>
  <c r="AC46" i="7"/>
  <c r="G72" i="7"/>
  <c r="AE41" i="7"/>
  <c r="AC47" i="7"/>
  <c r="AB63" i="7"/>
  <c r="R47" i="7"/>
  <c r="AA72" i="7"/>
  <c r="AD43" i="7"/>
  <c r="AC42" i="7"/>
  <c r="AD68" i="7"/>
  <c r="AD69" i="7"/>
  <c r="AD71" i="7"/>
  <c r="AD70" i="7"/>
  <c r="Z72" i="7"/>
  <c r="Y72" i="7"/>
  <c r="R67" i="7"/>
  <c r="G143" i="7"/>
  <c r="G190" i="7"/>
  <c r="R42" i="7"/>
  <c r="S71" i="7"/>
  <c r="T41" i="7"/>
  <c r="S68" i="7"/>
  <c r="O72" i="7"/>
  <c r="S69" i="7"/>
  <c r="S70" i="7"/>
  <c r="K8" i="8"/>
  <c r="R46" i="7"/>
  <c r="S43" i="7"/>
  <c r="H142" i="7"/>
  <c r="H189" i="7"/>
  <c r="G128" i="7"/>
  <c r="G175" i="7"/>
  <c r="AB72" i="7"/>
  <c r="G127" i="7"/>
  <c r="G174" i="7"/>
  <c r="C174" i="7"/>
  <c r="L174" i="7"/>
  <c r="M174" i="7"/>
  <c r="G126" i="7"/>
  <c r="G173" i="7"/>
  <c r="C173" i="7"/>
  <c r="L173" i="7"/>
  <c r="M173" i="7"/>
  <c r="H148" i="7"/>
  <c r="H195" i="7"/>
  <c r="C195" i="7"/>
  <c r="L195" i="7"/>
  <c r="M195" i="7"/>
  <c r="T72" i="7"/>
  <c r="Q72" i="7"/>
  <c r="H124" i="7"/>
  <c r="H171" i="7"/>
  <c r="C171" i="7"/>
  <c r="L171" i="7"/>
  <c r="M171" i="7"/>
  <c r="H147" i="7"/>
  <c r="H194" i="7"/>
  <c r="C194" i="7"/>
  <c r="L194" i="7"/>
  <c r="M194" i="7"/>
  <c r="AE72" i="7"/>
  <c r="I129" i="7"/>
  <c r="I176" i="7"/>
  <c r="C176" i="7"/>
  <c r="L176" i="7"/>
  <c r="M176" i="7"/>
  <c r="C175" i="7"/>
  <c r="L175" i="7"/>
  <c r="M175" i="7"/>
  <c r="H125" i="7"/>
  <c r="H172" i="7"/>
  <c r="C172" i="7"/>
  <c r="L172" i="7"/>
  <c r="M172" i="7"/>
  <c r="E150" i="7"/>
  <c r="E193" i="7"/>
  <c r="D190" i="7"/>
  <c r="C190" i="7"/>
  <c r="L190" i="7"/>
  <c r="M190" i="7"/>
  <c r="C189" i="7"/>
  <c r="L189" i="7"/>
  <c r="M189" i="7"/>
  <c r="L182" i="7"/>
  <c r="M182" i="7"/>
  <c r="L183" i="7"/>
  <c r="H146" i="7"/>
  <c r="H193" i="7"/>
  <c r="G123" i="7"/>
  <c r="G170" i="7"/>
  <c r="AC67" i="7"/>
  <c r="F141" i="7"/>
  <c r="H149" i="7"/>
  <c r="H196" i="7"/>
  <c r="C196" i="7"/>
  <c r="L196" i="7"/>
  <c r="M196" i="7"/>
  <c r="AC72" i="7"/>
  <c r="M122" i="7"/>
  <c r="I122" i="7"/>
  <c r="I169" i="7"/>
  <c r="C169" i="7"/>
  <c r="L169" i="7"/>
  <c r="M169" i="7"/>
  <c r="AD72" i="7"/>
  <c r="R72" i="7"/>
  <c r="N72" i="7"/>
  <c r="R25" i="1"/>
  <c r="R26" i="1"/>
  <c r="R27" i="1"/>
  <c r="R28" i="1"/>
  <c r="Q26" i="1"/>
  <c r="Q27" i="1"/>
  <c r="Q28" i="1"/>
  <c r="Q25" i="1"/>
  <c r="U27" i="1"/>
  <c r="U28" i="1"/>
  <c r="R32" i="1"/>
  <c r="S32" i="1"/>
  <c r="T32" i="1"/>
  <c r="U32" i="1"/>
  <c r="R20" i="1"/>
  <c r="Q20" i="1"/>
  <c r="N2" i="1"/>
  <c r="L2" i="1"/>
  <c r="I2" i="1"/>
  <c r="G2" i="1"/>
  <c r="G145" i="7"/>
  <c r="G150" i="7"/>
  <c r="D197" i="7"/>
  <c r="C193" i="7"/>
  <c r="L193" i="7"/>
  <c r="M193" i="7"/>
  <c r="E197" i="7"/>
  <c r="F150" i="7"/>
  <c r="F188" i="7"/>
  <c r="C188" i="7"/>
  <c r="L188" i="7"/>
  <c r="M188" i="7"/>
  <c r="M183" i="7"/>
  <c r="I150" i="7"/>
  <c r="I197" i="7"/>
  <c r="S72" i="7"/>
  <c r="D21" i="2"/>
  <c r="E21" i="2"/>
  <c r="F21" i="2"/>
  <c r="G21" i="2"/>
  <c r="K21" i="2"/>
  <c r="H21" i="2"/>
  <c r="I21" i="2"/>
  <c r="J21" i="2"/>
  <c r="D22" i="2"/>
  <c r="E22" i="2"/>
  <c r="F22" i="2"/>
  <c r="G22" i="2"/>
  <c r="H22" i="2"/>
  <c r="I22" i="2"/>
  <c r="J22" i="2"/>
  <c r="D23" i="2"/>
  <c r="E23" i="2"/>
  <c r="K23" i="2"/>
  <c r="F23" i="2"/>
  <c r="G23" i="2"/>
  <c r="H23" i="2"/>
  <c r="I23" i="2"/>
  <c r="J23" i="2"/>
  <c r="D24" i="2"/>
  <c r="E24" i="2"/>
  <c r="F24" i="2"/>
  <c r="G24" i="2"/>
  <c r="H24" i="2"/>
  <c r="C24" i="2"/>
  <c r="C23" i="2"/>
  <c r="C22" i="2"/>
  <c r="C21" i="2"/>
  <c r="I8" i="2"/>
  <c r="I9" i="2"/>
  <c r="I10" i="2"/>
  <c r="I7" i="2"/>
  <c r="F8" i="2"/>
  <c r="F9" i="2"/>
  <c r="F10" i="2"/>
  <c r="F7" i="2"/>
  <c r="G192" i="7"/>
  <c r="C192" i="7"/>
  <c r="L192" i="7"/>
  <c r="M192" i="7"/>
  <c r="G197" i="7"/>
  <c r="K22" i="2"/>
  <c r="X29" i="1"/>
  <c r="X26" i="1"/>
  <c r="X27" i="1"/>
  <c r="X28" i="1"/>
  <c r="X25" i="1"/>
  <c r="V26" i="1"/>
  <c r="W26" i="1"/>
  <c r="V27" i="1"/>
  <c r="W27" i="1"/>
  <c r="V28" i="1"/>
  <c r="W28" i="1"/>
  <c r="V25" i="1"/>
  <c r="U26" i="1"/>
  <c r="U25" i="1"/>
  <c r="S26" i="1"/>
  <c r="S27" i="1"/>
  <c r="S28" i="1"/>
  <c r="S25" i="1"/>
  <c r="S29" i="1"/>
  <c r="S20" i="1"/>
  <c r="Y20" i="1"/>
  <c r="Q22" i="1"/>
  <c r="Q23" i="1"/>
  <c r="Q24" i="1"/>
  <c r="Q21" i="1"/>
  <c r="Y24" i="1"/>
  <c r="V20" i="1"/>
  <c r="S19" i="1"/>
  <c r="R29" i="1"/>
  <c r="V29" i="1"/>
  <c r="Q29" i="1"/>
  <c r="U29" i="1"/>
  <c r="W25" i="1"/>
  <c r="W29" i="1"/>
  <c r="Q19" i="1"/>
  <c r="R19" i="1"/>
  <c r="V19" i="1"/>
  <c r="Y19" i="1"/>
  <c r="Y29" i="1"/>
  <c r="Y31" i="1"/>
  <c r="F197" i="7"/>
  <c r="C170" i="7"/>
  <c r="L170" i="7"/>
  <c r="M170" i="7"/>
  <c r="C72" i="7"/>
  <c r="C134" i="7"/>
  <c r="L134" i="7"/>
  <c r="M134" i="7"/>
  <c r="C133" i="7"/>
  <c r="L133" i="7"/>
  <c r="M133" i="7"/>
  <c r="H54" i="7"/>
  <c r="C132" i="7"/>
  <c r="H53" i="7"/>
  <c r="H72" i="7"/>
  <c r="H17" i="7"/>
  <c r="H133" i="7"/>
  <c r="H180" i="7"/>
  <c r="C180" i="7"/>
  <c r="L180" i="7"/>
  <c r="M180" i="7"/>
  <c r="H18" i="7"/>
  <c r="K40" i="12"/>
  <c r="C150" i="7"/>
  <c r="L132" i="7"/>
  <c r="M132" i="7"/>
  <c r="M150" i="7"/>
  <c r="C161" i="7"/>
  <c r="H132" i="7"/>
  <c r="L150" i="7"/>
  <c r="H36" i="7"/>
  <c r="K39" i="12"/>
  <c r="H179" i="7"/>
  <c r="H150" i="7"/>
  <c r="H197" i="7"/>
  <c r="C179" i="7"/>
  <c r="L179" i="7"/>
  <c r="C197" i="7"/>
  <c r="L197" i="7"/>
  <c r="M179" i="7"/>
  <c r="M197" i="7"/>
  <c r="C208" i="7"/>
  <c r="C210" i="7"/>
  <c r="D210" i="7"/>
  <c r="P80" i="12" l="1"/>
  <c r="P82" i="12"/>
  <c r="P104" i="12"/>
  <c r="S72" i="12"/>
  <c r="O72" i="12"/>
  <c r="O80" i="12"/>
  <c r="S104" i="12"/>
  <c r="R72" i="12"/>
  <c r="N72" i="12"/>
  <c r="S80" i="12"/>
  <c r="S82" i="12"/>
  <c r="P72" i="12"/>
  <c r="N80" i="12"/>
  <c r="R80" i="12"/>
  <c r="N82" i="12"/>
  <c r="R82" i="12"/>
  <c r="N104" i="12"/>
  <c r="R104" i="12"/>
  <c r="O82" i="12"/>
  <c r="O104" i="12"/>
  <c r="P74" i="12"/>
  <c r="N81" i="12"/>
  <c r="R81" i="12"/>
  <c r="N93" i="12"/>
  <c r="R93" i="12"/>
  <c r="P94" i="12"/>
  <c r="N103" i="12"/>
  <c r="R103" i="12"/>
  <c r="O81" i="12"/>
  <c r="S81" i="12"/>
  <c r="O93" i="12"/>
  <c r="S93" i="12"/>
  <c r="O103" i="12"/>
  <c r="S103" i="12"/>
  <c r="O74" i="12"/>
  <c r="O94" i="12"/>
  <c r="N74" i="12"/>
  <c r="R74" i="12"/>
  <c r="P81" i="12"/>
  <c r="P93" i="12"/>
  <c r="N94" i="12"/>
  <c r="R94" i="12"/>
  <c r="P103" i="12"/>
  <c r="S74" i="12"/>
  <c r="S94" i="12"/>
  <c r="N73" i="12"/>
  <c r="R73" i="12"/>
  <c r="P76" i="12"/>
  <c r="N77" i="12"/>
  <c r="R77" i="12"/>
  <c r="P78" i="12"/>
  <c r="N91" i="12"/>
  <c r="R91" i="12"/>
  <c r="P92" i="12"/>
  <c r="N97" i="12"/>
  <c r="R97" i="12"/>
  <c r="N99" i="12"/>
  <c r="R99" i="12"/>
  <c r="P100" i="12"/>
  <c r="N101" i="12"/>
  <c r="R101" i="12"/>
  <c r="Q75" i="12"/>
  <c r="O76" i="12"/>
  <c r="Q79" i="12"/>
  <c r="Q83" i="12"/>
  <c r="Q87" i="12"/>
  <c r="S92" i="12"/>
  <c r="Q95" i="12"/>
  <c r="S100" i="12"/>
  <c r="O73" i="12"/>
  <c r="S73" i="12"/>
  <c r="Q74" i="12"/>
  <c r="Q76" i="12"/>
  <c r="O77" i="12"/>
  <c r="S77" i="12"/>
  <c r="Q78" i="12"/>
  <c r="Q80" i="12"/>
  <c r="Q82" i="12"/>
  <c r="Q84" i="12"/>
  <c r="Q86" i="12"/>
  <c r="Q88" i="12"/>
  <c r="Q90" i="12"/>
  <c r="O91" i="12"/>
  <c r="S91" i="12"/>
  <c r="Q92" i="12"/>
  <c r="Q94" i="12"/>
  <c r="Q96" i="12"/>
  <c r="O97" i="12"/>
  <c r="S97" i="12"/>
  <c r="Q98" i="12"/>
  <c r="O99" i="12"/>
  <c r="S99" i="12"/>
  <c r="Q100" i="12"/>
  <c r="O101" i="12"/>
  <c r="S101" i="12"/>
  <c r="Q102" i="12"/>
  <c r="Q104" i="12"/>
  <c r="Q77" i="12"/>
  <c r="S78" i="12"/>
  <c r="Q81" i="12"/>
  <c r="Q93" i="12"/>
  <c r="Q97" i="12"/>
  <c r="Q101" i="12"/>
  <c r="P73" i="12"/>
  <c r="N76" i="12"/>
  <c r="R76" i="12"/>
  <c r="P77" i="12"/>
  <c r="N78" i="12"/>
  <c r="R78" i="12"/>
  <c r="P91" i="12"/>
  <c r="N92" i="12"/>
  <c r="R92" i="12"/>
  <c r="P97" i="12"/>
  <c r="P99" i="12"/>
  <c r="N100" i="12"/>
  <c r="R100" i="12"/>
  <c r="P101" i="12"/>
  <c r="Q72" i="12"/>
  <c r="Q73" i="12"/>
  <c r="S76" i="12"/>
  <c r="O78" i="12"/>
  <c r="Q85" i="12"/>
  <c r="Q89" i="12"/>
  <c r="Q91" i="12"/>
  <c r="O92" i="12"/>
  <c r="Q99" i="12"/>
  <c r="O100" i="12"/>
  <c r="Q103" i="12"/>
  <c r="P86" i="12"/>
  <c r="S86" i="12"/>
  <c r="N86" i="12"/>
  <c r="M86" i="12" s="1"/>
  <c r="R86" i="12"/>
  <c r="O86" i="12"/>
  <c r="P98" i="12"/>
  <c r="P102" i="12"/>
  <c r="S98" i="12"/>
  <c r="S102" i="12"/>
  <c r="O98" i="12"/>
  <c r="O102" i="12"/>
  <c r="N98" i="12"/>
  <c r="R98" i="12"/>
  <c r="N102" i="12"/>
  <c r="R102" i="12"/>
  <c r="Q44" i="12"/>
  <c r="O33" i="12"/>
  <c r="C12" i="12"/>
  <c r="P64" i="12"/>
  <c r="N64" i="12"/>
  <c r="R64" i="12"/>
  <c r="O64" i="12"/>
  <c r="S64" i="12"/>
  <c r="O59" i="12"/>
  <c r="S59" i="12"/>
  <c r="O63" i="12"/>
  <c r="S63" i="12"/>
  <c r="N59" i="12"/>
  <c r="P59" i="12"/>
  <c r="P63" i="12"/>
  <c r="N63" i="12"/>
  <c r="R59" i="12"/>
  <c r="R63" i="12"/>
  <c r="O65" i="12"/>
  <c r="S65" i="12"/>
  <c r="P65" i="12"/>
  <c r="N65" i="12"/>
  <c r="R65" i="12"/>
  <c r="Q58" i="12"/>
  <c r="Q60" i="12"/>
  <c r="O61" i="12"/>
  <c r="S61" i="12"/>
  <c r="Q62" i="12"/>
  <c r="Q64" i="12"/>
  <c r="P60" i="12"/>
  <c r="P62" i="12"/>
  <c r="N58" i="12"/>
  <c r="R58" i="12"/>
  <c r="N60" i="12"/>
  <c r="R60" i="12"/>
  <c r="P61" i="12"/>
  <c r="N62" i="12"/>
  <c r="R62" i="12"/>
  <c r="N61" i="12"/>
  <c r="O58" i="12"/>
  <c r="S58" i="12"/>
  <c r="Q59" i="12"/>
  <c r="O60" i="12"/>
  <c r="S60" i="12"/>
  <c r="Q61" i="12"/>
  <c r="O62" i="12"/>
  <c r="S62" i="12"/>
  <c r="Q63" i="12"/>
  <c r="Q65" i="12"/>
  <c r="P58" i="12"/>
  <c r="R61" i="12"/>
  <c r="R33" i="12"/>
  <c r="O41" i="12"/>
  <c r="P37" i="12"/>
  <c r="O37" i="12"/>
  <c r="R32" i="12"/>
  <c r="P29" i="12"/>
  <c r="P55" i="12"/>
  <c r="Q57" i="12"/>
  <c r="Q55" i="12"/>
  <c r="S54" i="12"/>
  <c r="O54" i="12"/>
  <c r="Q53" i="12"/>
  <c r="O52" i="12"/>
  <c r="N48" i="12"/>
  <c r="Q39" i="12"/>
  <c r="Q37" i="12"/>
  <c r="Q35" i="12"/>
  <c r="Q33" i="12"/>
  <c r="Q29" i="12"/>
  <c r="S28" i="12"/>
  <c r="O28" i="12"/>
  <c r="R29" i="12"/>
  <c r="R54" i="12"/>
  <c r="Q49" i="12"/>
  <c r="P35" i="12"/>
  <c r="S41" i="12"/>
  <c r="N54" i="12"/>
  <c r="N52" i="12"/>
  <c r="N32" i="12"/>
  <c r="N28" i="12"/>
  <c r="N43" i="12"/>
  <c r="N51" i="12"/>
  <c r="N41" i="12"/>
  <c r="N55" i="12"/>
  <c r="N53" i="12"/>
  <c r="N37" i="12"/>
  <c r="N35" i="12"/>
  <c r="N33" i="12"/>
  <c r="N31" i="12"/>
  <c r="N29" i="12"/>
  <c r="N27" i="12"/>
  <c r="C22" i="12"/>
  <c r="N39" i="12" s="1"/>
  <c r="O29" i="12"/>
  <c r="O32" i="12"/>
  <c r="Q48" i="12"/>
  <c r="O31" i="12"/>
  <c r="Q50" i="12"/>
  <c r="P52" i="12"/>
  <c r="S33" i="12"/>
  <c r="S32" i="12"/>
  <c r="P43" i="12"/>
  <c r="O43" i="12"/>
  <c r="Q27" i="12"/>
  <c r="R28" i="12"/>
  <c r="R52" i="12"/>
  <c r="P33" i="12"/>
  <c r="Q56" i="12"/>
  <c r="S55" i="12"/>
  <c r="O55" i="12"/>
  <c r="Q54" i="12"/>
  <c r="S53" i="12"/>
  <c r="O53" i="12"/>
  <c r="Q52" i="12"/>
  <c r="R43" i="12"/>
  <c r="Q38" i="12"/>
  <c r="S37" i="12"/>
  <c r="Q36" i="12"/>
  <c r="S35" i="12"/>
  <c r="O35" i="12"/>
  <c r="Q34" i="12"/>
  <c r="Q32" i="12"/>
  <c r="S31" i="12"/>
  <c r="Q30" i="12"/>
  <c r="S29" i="12"/>
  <c r="Q28" i="12"/>
  <c r="Q31" i="12"/>
  <c r="C11" i="12"/>
  <c r="Q51" i="12"/>
  <c r="Q43" i="12"/>
  <c r="Q46" i="12"/>
  <c r="S52" i="12"/>
  <c r="P31" i="12"/>
  <c r="P53" i="12"/>
  <c r="R53" i="12"/>
  <c r="R55" i="12"/>
  <c r="P54" i="12"/>
  <c r="Q47" i="12"/>
  <c r="Q45" i="12"/>
  <c r="Q42" i="12"/>
  <c r="Q41" i="12"/>
  <c r="Q40" i="12"/>
  <c r="R37" i="12"/>
  <c r="R35" i="12"/>
  <c r="P32" i="12"/>
  <c r="R31" i="12"/>
  <c r="P28" i="12"/>
  <c r="C20" i="12"/>
  <c r="E17" i="12"/>
  <c r="C17" i="12" s="1"/>
  <c r="N45" i="12" s="1"/>
  <c r="E18" i="12"/>
  <c r="C18" i="12" s="1"/>
  <c r="N46" i="12" s="1"/>
  <c r="E16" i="12"/>
  <c r="C16" i="12" s="1"/>
  <c r="N44" i="12" s="1"/>
  <c r="E19" i="12"/>
  <c r="C19" i="12" s="1"/>
  <c r="N47" i="12" s="1"/>
  <c r="P41" i="12"/>
  <c r="R41" i="12"/>
  <c r="P51" i="12"/>
  <c r="P48" i="12"/>
  <c r="E14" i="12"/>
  <c r="C14" i="12" s="1"/>
  <c r="S27" i="12"/>
  <c r="R48" i="12"/>
  <c r="E23" i="12"/>
  <c r="C23" i="12" s="1"/>
  <c r="N40" i="12" s="1"/>
  <c r="O48" i="12"/>
  <c r="S48" i="12"/>
  <c r="E21" i="12"/>
  <c r="C21" i="12" s="1"/>
  <c r="R27" i="12"/>
  <c r="C10" i="12"/>
  <c r="M102" i="12" l="1"/>
  <c r="M92" i="12"/>
  <c r="M100" i="12"/>
  <c r="M103" i="12"/>
  <c r="N83" i="12"/>
  <c r="R83" i="12"/>
  <c r="P84" i="12"/>
  <c r="P88" i="12"/>
  <c r="P90" i="12"/>
  <c r="O84" i="12"/>
  <c r="O88" i="12"/>
  <c r="S90" i="12"/>
  <c r="O83" i="12"/>
  <c r="S83" i="12"/>
  <c r="S84" i="12"/>
  <c r="S88" i="12"/>
  <c r="O90" i="12"/>
  <c r="P83" i="12"/>
  <c r="N84" i="12"/>
  <c r="R84" i="12"/>
  <c r="N88" i="12"/>
  <c r="R88" i="12"/>
  <c r="N90" i="12"/>
  <c r="R90" i="12"/>
  <c r="M101" i="12"/>
  <c r="M73" i="12"/>
  <c r="M81" i="12"/>
  <c r="M82" i="12"/>
  <c r="M76" i="12"/>
  <c r="M99" i="12"/>
  <c r="M77" i="12"/>
  <c r="M94" i="12"/>
  <c r="M74" i="12"/>
  <c r="N85" i="12"/>
  <c r="R85" i="12"/>
  <c r="N89" i="12"/>
  <c r="R89" i="12"/>
  <c r="N95" i="12"/>
  <c r="R95" i="12"/>
  <c r="O85" i="12"/>
  <c r="S85" i="12"/>
  <c r="O89" i="12"/>
  <c r="S89" i="12"/>
  <c r="O95" i="12"/>
  <c r="S95" i="12"/>
  <c r="P85" i="12"/>
  <c r="P89" i="12"/>
  <c r="P95" i="12"/>
  <c r="P96" i="12"/>
  <c r="O96" i="12"/>
  <c r="N96" i="12"/>
  <c r="R96" i="12"/>
  <c r="S96" i="12"/>
  <c r="N75" i="12"/>
  <c r="R75" i="12"/>
  <c r="N79" i="12"/>
  <c r="R79" i="12"/>
  <c r="O75" i="12"/>
  <c r="S75" i="12"/>
  <c r="O79" i="12"/>
  <c r="S79" i="12"/>
  <c r="P75" i="12"/>
  <c r="P79" i="12"/>
  <c r="N87" i="12"/>
  <c r="R87" i="12"/>
  <c r="O87" i="12"/>
  <c r="S87" i="12"/>
  <c r="P87" i="12"/>
  <c r="M98" i="12"/>
  <c r="M78" i="12"/>
  <c r="M97" i="12"/>
  <c r="M91" i="12"/>
  <c r="M93" i="12"/>
  <c r="M104" i="12"/>
  <c r="M80" i="12"/>
  <c r="M72" i="12"/>
  <c r="N42" i="12"/>
  <c r="S51" i="12"/>
  <c r="M63" i="12"/>
  <c r="M64" i="12"/>
  <c r="R51" i="12"/>
  <c r="M61" i="12"/>
  <c r="O51" i="12"/>
  <c r="M58" i="12"/>
  <c r="M60" i="12"/>
  <c r="M62" i="12"/>
  <c r="M65" i="12"/>
  <c r="M59" i="12"/>
  <c r="N38" i="12"/>
  <c r="R56" i="12"/>
  <c r="P49" i="12"/>
  <c r="O49" i="12"/>
  <c r="R49" i="12"/>
  <c r="S39" i="12"/>
  <c r="P39" i="12"/>
  <c r="R39" i="12"/>
  <c r="S49" i="12"/>
  <c r="O39" i="12"/>
  <c r="M41" i="12"/>
  <c r="M52" i="12"/>
  <c r="M27" i="12"/>
  <c r="M35" i="12"/>
  <c r="M29" i="12"/>
  <c r="M37" i="12"/>
  <c r="M54" i="12"/>
  <c r="M31" i="12"/>
  <c r="M53" i="12"/>
  <c r="M28" i="12"/>
  <c r="M33" i="12"/>
  <c r="M55" i="12"/>
  <c r="M43" i="12"/>
  <c r="M32" i="12"/>
  <c r="M48" i="12"/>
  <c r="N50" i="12"/>
  <c r="N34" i="12"/>
  <c r="N57" i="12"/>
  <c r="N49" i="12"/>
  <c r="N36" i="12"/>
  <c r="N56" i="12"/>
  <c r="N30" i="12"/>
  <c r="S45" i="12"/>
  <c r="P45" i="12"/>
  <c r="O45" i="12"/>
  <c r="R45" i="12"/>
  <c r="P47" i="12"/>
  <c r="O47" i="12"/>
  <c r="S47" i="12"/>
  <c r="R47" i="12"/>
  <c r="R42" i="12"/>
  <c r="P42" i="12"/>
  <c r="O42" i="12"/>
  <c r="S42" i="12"/>
  <c r="S46" i="12"/>
  <c r="P46" i="12"/>
  <c r="R46" i="12"/>
  <c r="O46" i="12"/>
  <c r="O40" i="12"/>
  <c r="S50" i="12"/>
  <c r="S40" i="12"/>
  <c r="O50" i="12"/>
  <c r="R40" i="12"/>
  <c r="P40" i="12"/>
  <c r="P50" i="12"/>
  <c r="R50" i="12"/>
  <c r="O38" i="12"/>
  <c r="O56" i="12"/>
  <c r="O57" i="12"/>
  <c r="R36" i="12"/>
  <c r="S38" i="12"/>
  <c r="R57" i="12"/>
  <c r="P36" i="12"/>
  <c r="P34" i="12"/>
  <c r="P56" i="12"/>
  <c r="P38" i="12"/>
  <c r="S30" i="12"/>
  <c r="S34" i="12"/>
  <c r="S56" i="12"/>
  <c r="P30" i="12"/>
  <c r="O34" i="12"/>
  <c r="R34" i="12"/>
  <c r="O36" i="12"/>
  <c r="S57" i="12"/>
  <c r="P57" i="12"/>
  <c r="S36" i="12"/>
  <c r="R30" i="12"/>
  <c r="R38" i="12"/>
  <c r="O30" i="12"/>
  <c r="R44" i="12"/>
  <c r="P44" i="12"/>
  <c r="O44" i="12"/>
  <c r="S44" i="12"/>
  <c r="M95" i="12" l="1"/>
  <c r="M88" i="12"/>
  <c r="M83" i="12"/>
  <c r="M75" i="12"/>
  <c r="M87" i="12"/>
  <c r="M79" i="12"/>
  <c r="M89" i="12"/>
  <c r="M85" i="12"/>
  <c r="M96" i="12"/>
  <c r="M90" i="12"/>
  <c r="M84" i="12"/>
  <c r="M51" i="12"/>
  <c r="M49" i="12"/>
  <c r="M39" i="12"/>
  <c r="M40" i="12"/>
  <c r="M42" i="12"/>
  <c r="M38" i="12"/>
  <c r="M44" i="12"/>
  <c r="M47" i="12"/>
  <c r="M45" i="12"/>
  <c r="M46" i="12"/>
  <c r="M56" i="12"/>
  <c r="M36" i="12"/>
  <c r="M34" i="12"/>
  <c r="M30" i="12"/>
  <c r="M57" i="12"/>
  <c r="M50" i="12"/>
  <c r="E105" i="12" l="1"/>
  <c r="M4" i="12" s="1"/>
  <c r="E66" i="12"/>
  <c r="M3" i="12" s="1"/>
  <c r="E68" i="12" l="1"/>
  <c r="E107" i="12"/>
</calcChain>
</file>

<file path=xl/comments1.xml><?xml version="1.0" encoding="utf-8"?>
<comments xmlns="http://schemas.openxmlformats.org/spreadsheetml/2006/main">
  <authors>
    <author>Author</author>
  </authors>
  <commentList>
    <comment ref="T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update with correct energy probe</t>
        </r>
      </text>
    </comment>
    <comment ref="AE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update with correct energy probe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essr pulse has 28% of chance, added here to compensation.</t>
        </r>
      </text>
    </comment>
  </commentList>
</comments>
</file>

<file path=xl/sharedStrings.xml><?xml version="1.0" encoding="utf-8"?>
<sst xmlns="http://schemas.openxmlformats.org/spreadsheetml/2006/main" count="66260" uniqueCount="759">
  <si>
    <t>verify</t>
  </si>
  <si>
    <t>xpcl</t>
  </si>
  <si>
    <t>xcontrol_logic_drvr</t>
  </si>
  <si>
    <t>Blocks</t>
  </si>
  <si>
    <t>Set on Set
Far</t>
  </si>
  <si>
    <t>Set on Set
Near</t>
  </si>
  <si>
    <t>Set on Rst
Far</t>
  </si>
  <si>
    <t>Set on Rst
Near</t>
  </si>
  <si>
    <t>Rst on Set
Far</t>
  </si>
  <si>
    <t>Rst on Set
Near</t>
  </si>
  <si>
    <t>Rst on Rst
Far</t>
  </si>
  <si>
    <t>Rst on Rst
Near</t>
  </si>
  <si>
    <t>xgbl_decode_drvrs</t>
  </si>
  <si>
    <t>xlbl_decode_drvrs</t>
  </si>
  <si>
    <t>xwl_decoder_drvrs</t>
  </si>
  <si>
    <t>xgwl_decode_drvrs</t>
  </si>
  <si>
    <t>xpc0.xpr0</t>
  </si>
  <si>
    <t>xpc0.xpr7</t>
  </si>
  <si>
    <t>xpc15.xpr0</t>
  </si>
  <si>
    <t>xpc15.xpr7</t>
  </si>
  <si>
    <t>Total</t>
  </si>
  <si>
    <t>xtile_logic</t>
  </si>
  <si>
    <t>xhnreg_sw_0_</t>
  </si>
  <si>
    <t>xblvdm_mux</t>
  </si>
  <si>
    <t>xaxn_sw_0_</t>
  </si>
  <si>
    <t>xwlvdm_mux</t>
  </si>
  <si>
    <t>xiref</t>
  </si>
  <si>
    <t>xblvdm_cap</t>
  </si>
  <si>
    <t>xmasklog_bl</t>
  </si>
  <si>
    <t>xbl_logic</t>
  </si>
  <si>
    <t>xtko_bl</t>
  </si>
  <si>
    <t>xmasklog_wl</t>
  </si>
  <si>
    <t>xwl_logic</t>
  </si>
  <si>
    <t>xtko_wl</t>
  </si>
  <si>
    <t>xdatalat</t>
  </si>
  <si>
    <t>xlblselv_mux</t>
  </si>
  <si>
    <t>xlwlselv_mux_0_</t>
  </si>
  <si>
    <t>xlwlsel_negsup_mux</t>
  </si>
  <si>
    <t>xcolmux</t>
  </si>
  <si>
    <t>xrowmux</t>
  </si>
  <si>
    <t>xgblgnd_0_</t>
  </si>
  <si>
    <t>xgblgnd_dmy</t>
  </si>
  <si>
    <t>xls_gwlgnder</t>
  </si>
  <si>
    <t>xrouting</t>
  </si>
  <si>
    <t>xccell</t>
  </si>
  <si>
    <t>xarray</t>
  </si>
  <si>
    <t>xand3_0_</t>
  </si>
  <si>
    <t>xiccell_log_2_</t>
  </si>
  <si>
    <t>write</t>
  </si>
  <si>
    <t>read</t>
  </si>
  <si>
    <t>Rd Rst Far</t>
  </si>
  <si>
    <t>Rd Rst Near</t>
  </si>
  <si>
    <t>Rd Set Far</t>
  </si>
  <si>
    <t>Rd Set Near</t>
  </si>
  <si>
    <t>essr</t>
  </si>
  <si>
    <t>set pulse</t>
  </si>
  <si>
    <t>rst pulse</t>
  </si>
  <si>
    <t>BP rst pulse</t>
  </si>
  <si>
    <t>dec</t>
  </si>
  <si>
    <t>rst select</t>
  </si>
  <si>
    <t xml:space="preserve">verify </t>
  </si>
  <si>
    <t>PCL essr</t>
  </si>
  <si>
    <t>PCL-essr</t>
  </si>
  <si>
    <t>PCL-ESSR</t>
  </si>
  <si>
    <t>PCL verify</t>
  </si>
  <si>
    <t>jan</t>
  </si>
  <si>
    <t>feb</t>
  </si>
  <si>
    <t>mar</t>
  </si>
  <si>
    <t>PCL sel</t>
  </si>
  <si>
    <t>PCL set pulse</t>
  </si>
  <si>
    <t>PCL reset pulse</t>
  </si>
  <si>
    <t>rst sel</t>
  </si>
  <si>
    <t>tile</t>
  </si>
  <si>
    <t>2nd pulse</t>
  </si>
  <si>
    <t>dec&amp;preread</t>
  </si>
  <si>
    <t>ccell</t>
  </si>
  <si>
    <t>Ivcc [mA]</t>
  </si>
  <si>
    <t>Ivhh [mA]</t>
  </si>
  <si>
    <t>Ivpp [mA]</t>
  </si>
  <si>
    <t>Ivnn [mA]</t>
  </si>
  <si>
    <t>V-supply</t>
  </si>
  <si>
    <t>power(mW)</t>
  </si>
  <si>
    <t>energy</t>
  </si>
  <si>
    <t>vcc</t>
  </si>
  <si>
    <t>vhh</t>
  </si>
  <si>
    <t>vpp</t>
  </si>
  <si>
    <t>vnn</t>
  </si>
  <si>
    <t>total</t>
  </si>
  <si>
    <t>#Path</t>
  </si>
  <si>
    <t>anwldec_pwell</t>
  </si>
  <si>
    <t>hhwlvdm_boost</t>
  </si>
  <si>
    <t>hnlwldeselv</t>
  </si>
  <si>
    <t>hnlwlselv_rd</t>
  </si>
  <si>
    <t>hnlwlselv_wrt</t>
  </si>
  <si>
    <t>hnmirror</t>
  </si>
  <si>
    <t>hnmirror_select</t>
  </si>
  <si>
    <t>hnvnn</t>
  </si>
  <si>
    <t>hpvpp</t>
  </si>
  <si>
    <t>hpvpp_lbl</t>
  </si>
  <si>
    <t>vcc_on</t>
  </si>
  <si>
    <t>vcc_pg</t>
  </si>
  <si>
    <t>vcc_pg_ccell</t>
  </si>
  <si>
    <t>NA</t>
  </si>
  <si>
    <t>xinmir</t>
  </si>
  <si>
    <t>xiresetpulse_0_</t>
  </si>
  <si>
    <t>xiresetpulse_1_</t>
  </si>
  <si>
    <t>xiresetpulse_2_</t>
  </si>
  <si>
    <t>xisetplateau3</t>
  </si>
  <si>
    <t>xistep0</t>
  </si>
  <si>
    <t>xi110</t>
  </si>
  <si>
    <t>xi129</t>
  </si>
  <si>
    <t>xi178_10_</t>
  </si>
  <si>
    <t>xi178_11_</t>
  </si>
  <si>
    <t>xi178_5_</t>
  </si>
  <si>
    <t>xi178_6_</t>
  </si>
  <si>
    <t>xi178_7_</t>
  </si>
  <si>
    <t>xi178_8_</t>
  </si>
  <si>
    <t>xi178_9_</t>
  </si>
  <si>
    <t>xi180_0_</t>
  </si>
  <si>
    <t>xi180_10_</t>
  </si>
  <si>
    <t>xi180_11_</t>
  </si>
  <si>
    <t>xi180_12_</t>
  </si>
  <si>
    <t>xi180_13_</t>
  </si>
  <si>
    <t>xi180_1_</t>
  </si>
  <si>
    <t>xi180_2_</t>
  </si>
  <si>
    <t>xi180_3_</t>
  </si>
  <si>
    <t>xi180_4_</t>
  </si>
  <si>
    <t>xi180_5_</t>
  </si>
  <si>
    <t>xi180_6_</t>
  </si>
  <si>
    <t>xi180_7_</t>
  </si>
  <si>
    <t>xi180_8_</t>
  </si>
  <si>
    <t>xi180_9_</t>
  </si>
  <si>
    <t>xi187</t>
  </si>
  <si>
    <t>xi191_10_</t>
  </si>
  <si>
    <t>xi191_11_</t>
  </si>
  <si>
    <t>xi191_12_</t>
  </si>
  <si>
    <t>xi192_1_</t>
  </si>
  <si>
    <t>xi192_2_</t>
  </si>
  <si>
    <t>xi192_3_</t>
  </si>
  <si>
    <t>xi192_4_</t>
  </si>
  <si>
    <t>xi192_5_</t>
  </si>
  <si>
    <t>xi75</t>
  </si>
  <si>
    <t>xls</t>
  </si>
  <si>
    <t>xi76</t>
  </si>
  <si>
    <t>xi80</t>
  </si>
  <si>
    <t>xpc0</t>
  </si>
  <si>
    <t>xboost</t>
  </si>
  <si>
    <t>xi44</t>
  </si>
  <si>
    <t>xi45</t>
  </si>
  <si>
    <t>xls_0_</t>
  </si>
  <si>
    <t>xls_1_</t>
  </si>
  <si>
    <t>xls_4_</t>
  </si>
  <si>
    <t>xi123</t>
  </si>
  <si>
    <t>xi130</t>
  </si>
  <si>
    <t>xi131</t>
  </si>
  <si>
    <t>xi132</t>
  </si>
  <si>
    <t>xi133</t>
  </si>
  <si>
    <t>xi134</t>
  </si>
  <si>
    <t>xi135</t>
  </si>
  <si>
    <t>xi136</t>
  </si>
  <si>
    <t>xi137</t>
  </si>
  <si>
    <t>xi138</t>
  </si>
  <si>
    <t>xi139</t>
  </si>
  <si>
    <t>xi140</t>
  </si>
  <si>
    <t>xi141</t>
  </si>
  <si>
    <t>xi142</t>
  </si>
  <si>
    <t>xi143</t>
  </si>
  <si>
    <t>xi144</t>
  </si>
  <si>
    <t>xi145</t>
  </si>
  <si>
    <t>xi146</t>
  </si>
  <si>
    <t>failed</t>
  </si>
  <si>
    <t>xi147</t>
  </si>
  <si>
    <t>xi148</t>
  </si>
  <si>
    <t>xi149</t>
  </si>
  <si>
    <t>xi150</t>
  </si>
  <si>
    <t>xi151</t>
  </si>
  <si>
    <t>xi152</t>
  </si>
  <si>
    <t>xi153</t>
  </si>
  <si>
    <t>xi154</t>
  </si>
  <si>
    <t>xi155</t>
  </si>
  <si>
    <t>xi156</t>
  </si>
  <si>
    <t>xi157</t>
  </si>
  <si>
    <t>xi158</t>
  </si>
  <si>
    <t>xi160</t>
  </si>
  <si>
    <t>xi161</t>
  </si>
  <si>
    <t>xi162</t>
  </si>
  <si>
    <t>xi163</t>
  </si>
  <si>
    <t>xi164</t>
  </si>
  <si>
    <t>xi165</t>
  </si>
  <si>
    <t>xi166</t>
  </si>
  <si>
    <t>xi167</t>
  </si>
  <si>
    <t>xi168</t>
  </si>
  <si>
    <t>xi169</t>
  </si>
  <si>
    <t>xi172</t>
  </si>
  <si>
    <t>xi173_0_</t>
  </si>
  <si>
    <t>xi173_1_</t>
  </si>
  <si>
    <t>xi173_2_</t>
  </si>
  <si>
    <t>xi174_0_</t>
  </si>
  <si>
    <t>xi174_1_</t>
  </si>
  <si>
    <t>xi174_2_</t>
  </si>
  <si>
    <t>xi175</t>
  </si>
  <si>
    <t>xi178</t>
  </si>
  <si>
    <t>xi179</t>
  </si>
  <si>
    <t>xi180</t>
  </si>
  <si>
    <t>xi181</t>
  </si>
  <si>
    <t>xi182</t>
  </si>
  <si>
    <t>xi183</t>
  </si>
  <si>
    <t>xi184</t>
  </si>
  <si>
    <t>xi186</t>
  </si>
  <si>
    <t>xi188</t>
  </si>
  <si>
    <t>xi190</t>
  </si>
  <si>
    <t>xi192</t>
  </si>
  <si>
    <t>xi193</t>
  </si>
  <si>
    <t>xi194</t>
  </si>
  <si>
    <t>xi195</t>
  </si>
  <si>
    <t>xi197_0_</t>
  </si>
  <si>
    <t>xi197_1_</t>
  </si>
  <si>
    <t>xi197_2_</t>
  </si>
  <si>
    <t>xi197_3_</t>
  </si>
  <si>
    <t>xi198_0_</t>
  </si>
  <si>
    <t>xi198_1_</t>
  </si>
  <si>
    <t>xi199</t>
  </si>
  <si>
    <t>xi200</t>
  </si>
  <si>
    <t>xi201</t>
  </si>
  <si>
    <t>xi202</t>
  </si>
  <si>
    <t>xi203</t>
  </si>
  <si>
    <t>xi39_1_</t>
  </si>
  <si>
    <t>xi39_2_</t>
  </si>
  <si>
    <t>xi39_3_</t>
  </si>
  <si>
    <t>xi39_4_</t>
  </si>
  <si>
    <t>xi50</t>
  </si>
  <si>
    <t>xi51</t>
  </si>
  <si>
    <t>xi52_0_</t>
  </si>
  <si>
    <t>xi52_1_</t>
  </si>
  <si>
    <t>xi53_0_</t>
  </si>
  <si>
    <t>xi53_1_</t>
  </si>
  <si>
    <t>xi54_0_</t>
  </si>
  <si>
    <t>xi54_1_</t>
  </si>
  <si>
    <t>xi54_2_</t>
  </si>
  <si>
    <t>xi54_3_</t>
  </si>
  <si>
    <t>xi65</t>
  </si>
  <si>
    <t>xi69</t>
  </si>
  <si>
    <t>xpc12_pc8</t>
  </si>
  <si>
    <t>xi352_0_</t>
  </si>
  <si>
    <t>xi352_1_</t>
  </si>
  <si>
    <t>xi353</t>
  </si>
  <si>
    <t>xi355</t>
  </si>
  <si>
    <t>xi358</t>
  </si>
  <si>
    <t>xi359</t>
  </si>
  <si>
    <t>xi362</t>
  </si>
  <si>
    <t>xi363</t>
  </si>
  <si>
    <t>xi366</t>
  </si>
  <si>
    <t>xi367</t>
  </si>
  <si>
    <t>xi370</t>
  </si>
  <si>
    <t>xi375</t>
  </si>
  <si>
    <t>xi377</t>
  </si>
  <si>
    <t>xi379</t>
  </si>
  <si>
    <t>xi381</t>
  </si>
  <si>
    <t>xi383</t>
  </si>
  <si>
    <t>xi385_1_</t>
  </si>
  <si>
    <t>xi385_2_</t>
  </si>
  <si>
    <t>xi385_3_</t>
  </si>
  <si>
    <t>xi385_4_</t>
  </si>
  <si>
    <t>xi410_0_</t>
  </si>
  <si>
    <t>xi410_1_</t>
  </si>
  <si>
    <t>xi410_2_</t>
  </si>
  <si>
    <t>xi414_0_</t>
  </si>
  <si>
    <t>xi414_1_</t>
  </si>
  <si>
    <t>xi414_2_</t>
  </si>
  <si>
    <t>xi415</t>
  </si>
  <si>
    <t>xi418</t>
  </si>
  <si>
    <t>xi419</t>
  </si>
  <si>
    <t>xi420</t>
  </si>
  <si>
    <t>xi421</t>
  </si>
  <si>
    <t>xi422</t>
  </si>
  <si>
    <t>xi427</t>
  </si>
  <si>
    <t>xi429</t>
  </si>
  <si>
    <t>xi432</t>
  </si>
  <si>
    <t>xi434</t>
  </si>
  <si>
    <t>xi439</t>
  </si>
  <si>
    <t>xi440</t>
  </si>
  <si>
    <t>xi441</t>
  </si>
  <si>
    <t>xi442</t>
  </si>
  <si>
    <t>xi443</t>
  </si>
  <si>
    <t>xi444</t>
  </si>
  <si>
    <t>xi445</t>
  </si>
  <si>
    <t>xi446</t>
  </si>
  <si>
    <t>xi453</t>
  </si>
  <si>
    <t>xi455</t>
  </si>
  <si>
    <t>xi457</t>
  </si>
  <si>
    <t>xi459</t>
  </si>
  <si>
    <t>xi462_0_</t>
  </si>
  <si>
    <t>xi462_1_</t>
  </si>
  <si>
    <t>xi462_2_</t>
  </si>
  <si>
    <t>xi462_3_</t>
  </si>
  <si>
    <t>xi464_0_</t>
  </si>
  <si>
    <t>xi464_1_</t>
  </si>
  <si>
    <t>xi482</t>
  </si>
  <si>
    <t>xi484</t>
  </si>
  <si>
    <t>xi489</t>
  </si>
  <si>
    <t>xi494_0_</t>
  </si>
  <si>
    <t>xi494_1_</t>
  </si>
  <si>
    <t>xi494_2_</t>
  </si>
  <si>
    <t>xi494_3_</t>
  </si>
  <si>
    <t>xi496_0_</t>
  </si>
  <si>
    <t>xi496_1_</t>
  </si>
  <si>
    <t>xi500</t>
  </si>
  <si>
    <t>xi502</t>
  </si>
  <si>
    <t>xi505</t>
  </si>
  <si>
    <t>xpc3_pc0</t>
  </si>
  <si>
    <t>xpc7_pc4</t>
  </si>
  <si>
    <t>xa_gbl_drv_pc0_0_</t>
  </si>
  <si>
    <t>xposls</t>
  </si>
  <si>
    <t>xa_gbl_drv_pc0_1_</t>
  </si>
  <si>
    <t>xa_gbl_drv_pc15_0_</t>
  </si>
  <si>
    <t>xa_gbl_drv_pc15_1_</t>
  </si>
  <si>
    <t>xgbl_addpredec</t>
  </si>
  <si>
    <t>xi119</t>
  </si>
  <si>
    <t>xi120</t>
  </si>
  <si>
    <t>xi121</t>
  </si>
  <si>
    <t>xi122</t>
  </si>
  <si>
    <t>xi124</t>
  </si>
  <si>
    <t>xi125</t>
  </si>
  <si>
    <t>xi126</t>
  </si>
  <si>
    <t>xi185</t>
  </si>
  <si>
    <t>xi191</t>
  </si>
  <si>
    <t>xi19</t>
  </si>
  <si>
    <t>xi37</t>
  </si>
  <si>
    <t>xi60</t>
  </si>
  <si>
    <t>xi61</t>
  </si>
  <si>
    <t>xi62</t>
  </si>
  <si>
    <t>xi63</t>
  </si>
  <si>
    <t>xi64</t>
  </si>
  <si>
    <t>xi68</t>
  </si>
  <si>
    <t>xi77</t>
  </si>
  <si>
    <t>xi78</t>
  </si>
  <si>
    <t>xi79</t>
  </si>
  <si>
    <t>xipreabuf15_0_</t>
  </si>
  <si>
    <t>xipreabuf15_1_</t>
  </si>
  <si>
    <t>xipreabuf15_2_</t>
  </si>
  <si>
    <t>xiselenbuf_0_</t>
  </si>
  <si>
    <t>xiselenbuf_1_</t>
  </si>
  <si>
    <t>xiselenbuf_2_</t>
  </si>
  <si>
    <t>xloading_pc14_0_</t>
  </si>
  <si>
    <t>xld_pc14_0_</t>
  </si>
  <si>
    <t>xld_pc14_1_</t>
  </si>
  <si>
    <t>xld_pc14_2_</t>
  </si>
  <si>
    <t>xld_pc14_3_</t>
  </si>
  <si>
    <t>xld_pc14_4_</t>
  </si>
  <si>
    <t>xld_pc14_5_</t>
  </si>
  <si>
    <t>xld_pc14_6_</t>
  </si>
  <si>
    <t>xld_pc14_7_</t>
  </si>
  <si>
    <t>xld_pc14_8_</t>
  </si>
  <si>
    <t>xloading_pc14_1_</t>
  </si>
  <si>
    <t>xloading_pc1_0_</t>
  </si>
  <si>
    <t>xloading_pc1_1_</t>
  </si>
  <si>
    <t>xlvroute_en_qph_0_</t>
  </si>
  <si>
    <t>xlvroute_en_qph_1_</t>
  </si>
  <si>
    <t>xlvroute_en_qph_2_</t>
  </si>
  <si>
    <t>xlvroute_en_qph_3_</t>
  </si>
  <si>
    <t>xlvroute_pre_qph_0_</t>
  </si>
  <si>
    <t>xlvroute_pre_qph_1_</t>
  </si>
  <si>
    <t>xlvroute_pre_qph_2_</t>
  </si>
  <si>
    <t>xlvroute_pre_qph_3_</t>
  </si>
  <si>
    <t>xgwl_addpredec</t>
  </si>
  <si>
    <t>xi159</t>
  </si>
  <si>
    <t>xgwlseldrv_0_</t>
  </si>
  <si>
    <t>xnegls</t>
  </si>
  <si>
    <t>xgwlseldrv_1_</t>
  </si>
  <si>
    <t>xi11_0_</t>
  </si>
  <si>
    <t>xi11_1_</t>
  </si>
  <si>
    <t>xi29</t>
  </si>
  <si>
    <t>xi30</t>
  </si>
  <si>
    <t>xi31_0_</t>
  </si>
  <si>
    <t>xi31_1_</t>
  </si>
  <si>
    <t>xi31_2_</t>
  </si>
  <si>
    <t>xi31_3_</t>
  </si>
  <si>
    <t>xi31_4_</t>
  </si>
  <si>
    <t>xi32</t>
  </si>
  <si>
    <t>xlvroute_en_hpv_0_</t>
  </si>
  <si>
    <t>xlvroute_en_hpv_1_</t>
  </si>
  <si>
    <t>xlvroute_pre_hpv_0_</t>
  </si>
  <si>
    <t>xlvroute_pre_hpv_1_</t>
  </si>
  <si>
    <t>xa_lbl_drv_0_</t>
  </si>
  <si>
    <t>xa_lbl_drv_1_</t>
  </si>
  <si>
    <t>xi12_0_</t>
  </si>
  <si>
    <t>xi12_1_</t>
  </si>
  <si>
    <t>xi42</t>
  </si>
  <si>
    <t>xlbl_predecode</t>
  </si>
  <si>
    <t>xi189</t>
  </si>
  <si>
    <t>xi197</t>
  </si>
  <si>
    <t>xi198</t>
  </si>
  <si>
    <t>xi208</t>
  </si>
  <si>
    <t>xq1p_lvroute_wc</t>
  </si>
  <si>
    <t>xpr0</t>
  </si>
  <si>
    <t>xi13</t>
  </si>
  <si>
    <t>xcmplxgate</t>
  </si>
  <si>
    <t>xls0</t>
  </si>
  <si>
    <t>xls1</t>
  </si>
  <si>
    <t>xpwell_sw</t>
  </si>
  <si>
    <t>xi0_0_</t>
  </si>
  <si>
    <t>xi0_1_</t>
  </si>
  <si>
    <t>xi1_0_</t>
  </si>
  <si>
    <t>xi1_1_</t>
  </si>
  <si>
    <t>xi2_0_</t>
  </si>
  <si>
    <t>xi2_1_</t>
  </si>
  <si>
    <t>xi3_0_</t>
  </si>
  <si>
    <t>xi3_1_</t>
  </si>
  <si>
    <t>xls_axnvcc</t>
  </si>
  <si>
    <t>xls_vdmout</t>
  </si>
  <si>
    <t>xi94</t>
  </si>
  <si>
    <t>xiwrtmirr_log</t>
  </si>
  <si>
    <t>xils_hp_blvdm_mux_en</t>
  </si>
  <si>
    <t>xblvdm4buf</t>
  </si>
  <si>
    <t>xblvdm_1_</t>
  </si>
  <si>
    <t>xblvdm_2_</t>
  </si>
  <si>
    <t>xblvdm_3_</t>
  </si>
  <si>
    <t>xblvdm_4_</t>
  </si>
  <si>
    <t>xblvdmbuf_1_</t>
  </si>
  <si>
    <t>xblvdmbuf_2_</t>
  </si>
  <si>
    <t>xblvdmbuf_3_</t>
  </si>
  <si>
    <t>xblwrtv</t>
  </si>
  <si>
    <t>xi52</t>
  </si>
  <si>
    <t>xi55</t>
  </si>
  <si>
    <t>xi70</t>
  </si>
  <si>
    <t>xi73</t>
  </si>
  <si>
    <t>xi74</t>
  </si>
  <si>
    <t>xils_apkeeper_en</t>
  </si>
  <si>
    <t>xls_vpp_sw</t>
  </si>
  <si>
    <t>xls_vppwcb</t>
  </si>
  <si>
    <t>xlsaxn_vdm_0_</t>
  </si>
  <si>
    <t>xlsaxn_vdm_1_</t>
  </si>
  <si>
    <t>xlsaxn_vdm_2_</t>
  </si>
  <si>
    <t>xlsaxn_vdm_3_</t>
  </si>
  <si>
    <t>xlsaxn_vdm_4_</t>
  </si>
  <si>
    <t>xlsaxn_wrtv</t>
  </si>
  <si>
    <t>xsa</t>
  </si>
  <si>
    <t>xisenselatch</t>
  </si>
  <si>
    <t>xisnaplatch</t>
  </si>
  <si>
    <t>xdatain_demux</t>
  </si>
  <si>
    <t>xdataout_mux0</t>
  </si>
  <si>
    <t>xdataout_mux1</t>
  </si>
  <si>
    <t>xiiodata_lat</t>
  </si>
  <si>
    <t>xa_tile_hndwa</t>
  </si>
  <si>
    <t>xi78_0_</t>
  </si>
  <si>
    <t>xi78_1_</t>
  </si>
  <si>
    <t>xi78_2_</t>
  </si>
  <si>
    <t>xi91_0_</t>
  </si>
  <si>
    <t>xi91_1_</t>
  </si>
  <si>
    <t>xi91_2_</t>
  </si>
  <si>
    <t>xi91_3_</t>
  </si>
  <si>
    <t>xi98</t>
  </si>
  <si>
    <t>xils_mirr_set_tep_0_</t>
  </si>
  <si>
    <t>xils_mirr_set_tep_1_</t>
  </si>
  <si>
    <t>xils_mirr_set_tep_2_</t>
  </si>
  <si>
    <t>xils_reset_bypass</t>
  </si>
  <si>
    <t>xils_reset_en</t>
  </si>
  <si>
    <t>xils_setp1</t>
  </si>
  <si>
    <t>xils_setp1_ed_0_</t>
  </si>
  <si>
    <t>xils_setp1_ed_1_</t>
  </si>
  <si>
    <t>xils_setp3</t>
  </si>
  <si>
    <t>xisetplateau4</t>
  </si>
  <si>
    <t>xistep1</t>
  </si>
  <si>
    <t>xistep2</t>
  </si>
  <si>
    <t>xi6</t>
  </si>
  <si>
    <t>xi93</t>
  </si>
  <si>
    <t>xiresetmask_log</t>
  </si>
  <si>
    <t>xisendata_mux</t>
  </si>
  <si>
    <t>xisetmask_log</t>
  </si>
  <si>
    <t>xiuserdata_mux</t>
  </si>
  <si>
    <t>xverlat</t>
  </si>
  <si>
    <t>xlatch_blko</t>
  </si>
  <si>
    <t>xls_blko</t>
  </si>
  <si>
    <t>xls_wlko</t>
  </si>
  <si>
    <t>xi450</t>
  </si>
  <si>
    <t>xi81</t>
  </si>
  <si>
    <t>xls_keeper</t>
  </si>
  <si>
    <t>xpr7</t>
  </si>
  <si>
    <t>xbl_deck_row_dec</t>
  </si>
  <si>
    <t>xi105</t>
  </si>
  <si>
    <t>xi106</t>
  </si>
  <si>
    <t>xi107</t>
  </si>
  <si>
    <t>xi108</t>
  </si>
  <si>
    <t>xi109</t>
  </si>
  <si>
    <t>xi128</t>
  </si>
  <si>
    <t>xi47</t>
  </si>
  <si>
    <t>xi48</t>
  </si>
  <si>
    <t>xi64_0_</t>
  </si>
  <si>
    <t>xi64_1_</t>
  </si>
  <si>
    <t>xi69_0_</t>
  </si>
  <si>
    <t>xi69_1_</t>
  </si>
  <si>
    <t>xi88</t>
  </si>
  <si>
    <t>xi92</t>
  </si>
  <si>
    <t>xi96</t>
  </si>
  <si>
    <t>xi16_0_</t>
  </si>
  <si>
    <t>xi16_1_</t>
  </si>
  <si>
    <t>xi16_2_</t>
  </si>
  <si>
    <t>xi16_3_</t>
  </si>
  <si>
    <t>xi16_4_</t>
  </si>
  <si>
    <t>xi16_5_</t>
  </si>
  <si>
    <t>xi16_6_</t>
  </si>
  <si>
    <t>xi16_7_</t>
  </si>
  <si>
    <t>xi16_8_</t>
  </si>
  <si>
    <t>xlwlseldrv_pc0_0_</t>
  </si>
  <si>
    <t>xlwlseldrv_pc0_1_</t>
  </si>
  <si>
    <t>xlwlseldrv_pc15_0_</t>
  </si>
  <si>
    <t>xlwlseldrv_pc15_1_</t>
  </si>
  <si>
    <t>xq3p_lvroute_wc</t>
  </si>
  <si>
    <t>xq4p_lvroute_wc</t>
  </si>
  <si>
    <t>sum</t>
  </si>
  <si>
    <t>dc</t>
  </si>
  <si>
    <t>routing</t>
  </si>
  <si>
    <t>gate cap</t>
  </si>
  <si>
    <t>LV-logic</t>
  </si>
  <si>
    <t>HV-logic</t>
  </si>
  <si>
    <t>LS</t>
  </si>
  <si>
    <t>gwl gnder</t>
  </si>
  <si>
    <t>gwl level shifter, drive 32 gwlgnd device and 4 lwlsel buffer supply switch</t>
  </si>
  <si>
    <t>gbl gnder</t>
  </si>
  <si>
    <t>vcc logic, drive 32 gbl grounding device</t>
  </si>
  <si>
    <t>blsel buffering</t>
  </si>
  <si>
    <t>lblsel drv in colmux, burns power from lblselv</t>
  </si>
  <si>
    <t>wlsel buffering</t>
  </si>
  <si>
    <t>lwlsel and lwldesel drv in rowmux, lwlselv and lwlsel_negsup_mux</t>
  </si>
  <si>
    <t>mask logic</t>
  </si>
  <si>
    <t>datalatch, bl mask log and wl mask log</t>
  </si>
  <si>
    <t>tko logic</t>
  </si>
  <si>
    <t>actually mostly gwlgnd buffering, driving  patch decoder</t>
  </si>
  <si>
    <t>misc bl and wl logic</t>
  </si>
  <si>
    <t>bl path  mux ctrl logic, long routing for hnreg ctrl log</t>
  </si>
  <si>
    <t xml:space="preserve">wl bypass sw </t>
  </si>
  <si>
    <t>LS to turn off and turn on wl keeper device, hnlwlselv_wrt to vnn</t>
  </si>
  <si>
    <t>charging BL</t>
  </si>
  <si>
    <t>charging WL</t>
  </si>
  <si>
    <t>blmux HV&amp;LS</t>
  </si>
  <si>
    <t>iref HV&amp;LS</t>
  </si>
  <si>
    <t>axn switch</t>
  </si>
  <si>
    <t>LS to drive axn to blvdm SW, 1 LS, 2 SW toggle</t>
  </si>
  <si>
    <t>hnreg switch</t>
  </si>
  <si>
    <t>LS to drive hnreg2anwlvdm SW and grounder PMOS</t>
  </si>
  <si>
    <t>sa</t>
  </si>
  <si>
    <t>sense amp, 15uA for 10ns,  plus crow-bar resolving current</t>
  </si>
  <si>
    <t>buffered locally</t>
  </si>
  <si>
    <t>both sel and desel buffered locally, patch/deck+lwsel+desel dec</t>
  </si>
  <si>
    <t>anwlvdm</t>
  </si>
  <si>
    <t>wl</t>
  </si>
  <si>
    <t>gwl</t>
  </si>
  <si>
    <t>hnreg</t>
  </si>
  <si>
    <t>iref</t>
  </si>
  <si>
    <t>swing</t>
  </si>
  <si>
    <t>cap</t>
  </si>
  <si>
    <t>supply</t>
  </si>
  <si>
    <t>apblvdm</t>
  </si>
  <si>
    <t>bl</t>
  </si>
  <si>
    <t>gbl</t>
  </si>
  <si>
    <t>axn</t>
  </si>
  <si>
    <t>device</t>
  </si>
  <si>
    <t>growth pulse</t>
  </si>
  <si>
    <t>p4 pulse</t>
  </si>
  <si>
    <t>HV logic and LS for in blvdm mux, blvdmsel0/1 and blvdm_wrtv and vpp sw</t>
  </si>
  <si>
    <t>HV logic and LS, setselect+selstep1, then setpulse and growth/p4 pulse</t>
  </si>
  <si>
    <t>p1 pulse</t>
  </si>
  <si>
    <t>reset pulse</t>
  </si>
  <si>
    <t>single snap selection</t>
  </si>
  <si>
    <t>set sel</t>
  </si>
  <si>
    <t>selection</t>
  </si>
  <si>
    <t>read/preread</t>
  </si>
  <si>
    <t>reset selection</t>
  </si>
  <si>
    <t>52 vcc toggle, routing has branches in tile, HV/LS is for boost</t>
  </si>
  <si>
    <t>30uA for the duration of 185ns, vhh to vnn</t>
  </si>
  <si>
    <t>60uA for the duration of 25ns, vpp to vnn</t>
  </si>
  <si>
    <t>30uA 20ns, vhh to vnn</t>
  </si>
  <si>
    <t>105uA, 15ns, vpp to vnn</t>
  </si>
  <si>
    <t>hnreg sw cap</t>
  </si>
  <si>
    <t>pre-charge apvdmsen, blvdm, ramp them to blvdm,</t>
  </si>
  <si>
    <t>pre-charge anwlvdm, ramp WL, hnreg to WLVDM,</t>
  </si>
  <si>
    <t>ramp bl to writev, wl bypass</t>
  </si>
  <si>
    <t>ssr pulse</t>
  </si>
  <si>
    <t>pre-read SSR pulse</t>
  </si>
  <si>
    <t>VCC IO</t>
  </si>
  <si>
    <t>VHH ACLKGEN</t>
  </si>
  <si>
    <t>VCC PL</t>
  </si>
  <si>
    <t>VCC</t>
  </si>
  <si>
    <t>VCC analog</t>
  </si>
  <si>
    <t>VHH analog</t>
  </si>
  <si>
    <t>VPP analog</t>
  </si>
  <si>
    <t>VNN analog</t>
  </si>
  <si>
    <t>Grand total</t>
  </si>
  <si>
    <t>total + sim2si</t>
  </si>
  <si>
    <t>sim2Si :</t>
  </si>
  <si>
    <t>Total Energy [pJ/b]</t>
  </si>
  <si>
    <t>set on set (far) 50%</t>
  </si>
  <si>
    <t>set on reset 25%</t>
  </si>
  <si>
    <t>reset on set 25%</t>
  </si>
  <si>
    <t>LPE/term</t>
  </si>
  <si>
    <t>S26A</t>
  </si>
  <si>
    <t>S37A</t>
  </si>
  <si>
    <t>Vpp</t>
  </si>
  <si>
    <t>Vnn</t>
  </si>
  <si>
    <t>Vhh</t>
  </si>
  <si>
    <t>Vcc</t>
  </si>
  <si>
    <t>Signals w/ Vsup and dV scaling</t>
  </si>
  <si>
    <t>Vpp Voltage Adj Factor</t>
  </si>
  <si>
    <t>Vpp-Vhh Voltage Adj Factor</t>
  </si>
  <si>
    <t>Vnn Voltage Adj Factor</t>
  </si>
  <si>
    <t>Vhh Voltage Adj Factor</t>
  </si>
  <si>
    <t>Vcc Voltage Adj Factor</t>
  </si>
  <si>
    <t>Signal w/ Vsup only</t>
  </si>
  <si>
    <t>Global Route Cap Adj Factor</t>
  </si>
  <si>
    <t>increase</t>
  </si>
  <si>
    <t>Local Route Cap Adj Factor</t>
  </si>
  <si>
    <t>Cell curent Adj Factor</t>
  </si>
  <si>
    <t>reduction</t>
  </si>
  <si>
    <t>Dielectric Improvement Factor</t>
  </si>
  <si>
    <t>Assumptions</t>
  </si>
  <si>
    <t>Metal thickness same</t>
  </si>
  <si>
    <t>Array drops/voltages ~same</t>
  </si>
  <si>
    <t>40% reduction in RESET/Growth currents</t>
  </si>
  <si>
    <t>vcc-vnn voltage adj Factor</t>
  </si>
  <si>
    <t>ssr voltage adj factor</t>
  </si>
  <si>
    <t>setsel voltage adj factor</t>
  </si>
  <si>
    <t>rstsel voltage adj factor</t>
  </si>
  <si>
    <t>p1 pulse voltage adj factor</t>
  </si>
  <si>
    <t>growth voltage adj factor</t>
  </si>
  <si>
    <t>p4 pulse voltage adj factor</t>
  </si>
  <si>
    <t>reset voltage adj factor</t>
  </si>
  <si>
    <t>S26 weighed average</t>
  </si>
  <si>
    <t>compared with S26</t>
  </si>
  <si>
    <t>vhh-vnn in S37, vpp-vhh in S26</t>
  </si>
  <si>
    <t>vhh-vnn in both</t>
  </si>
  <si>
    <t>vpp-vnn</t>
  </si>
  <si>
    <t>vhh-vnn</t>
  </si>
  <si>
    <t>Circuit</t>
  </si>
  <si>
    <t>Scalar</t>
  </si>
  <si>
    <t>Vss</t>
  </si>
  <si>
    <t>Vph</t>
  </si>
  <si>
    <t>Supply</t>
  </si>
  <si>
    <t>Routing</t>
  </si>
  <si>
    <t>Local</t>
  </si>
  <si>
    <t>Global</t>
  </si>
  <si>
    <t>Cell current Scalar</t>
  </si>
  <si>
    <t>Voltages</t>
  </si>
  <si>
    <t xml:space="preserve">Voltage scaling ^2 </t>
  </si>
  <si>
    <t>Scalar Notes</t>
  </si>
  <si>
    <t>ifclk (Mhz)</t>
  </si>
  <si>
    <t>SSR pulse</t>
  </si>
  <si>
    <t>ESSR pulse</t>
  </si>
  <si>
    <t>essr pulse</t>
  </si>
  <si>
    <t>S37 quick estimation</t>
  </si>
  <si>
    <t>Cell I &amp;V scaling</t>
  </si>
  <si>
    <t>Spec</t>
  </si>
  <si>
    <t>Gap to Spec</t>
  </si>
  <si>
    <t>set on rst</t>
  </si>
  <si>
    <t>set o set</t>
  </si>
  <si>
    <t>rst pm set</t>
  </si>
  <si>
    <t>setonset</t>
  </si>
  <si>
    <t>setonrst</t>
  </si>
  <si>
    <t>rstonset</t>
  </si>
  <si>
    <t>anmirrstep_en</t>
  </si>
  <si>
    <t>m</t>
  </si>
  <si>
    <t>anmirrsetsel_step_en</t>
  </si>
  <si>
    <t>anmirrselect_en</t>
  </si>
  <si>
    <t>anmirrrst_enb</t>
  </si>
  <si>
    <t>setonrst iref routing energy</t>
  </si>
  <si>
    <t>anmirrsetp3_enb</t>
  </si>
  <si>
    <t>anmirrsetp4_enb</t>
  </si>
  <si>
    <t>setonset iref routing energy</t>
  </si>
  <si>
    <t>apblvdmsen</t>
  </si>
  <si>
    <t>Vnp</t>
  </si>
  <si>
    <t>Vs_ssr</t>
  </si>
  <si>
    <t>Vs_essr</t>
  </si>
  <si>
    <t>Vs_setsel</t>
  </si>
  <si>
    <t>vpp-vnn in both</t>
  </si>
  <si>
    <t>Vs_rstsel</t>
  </si>
  <si>
    <t>Vs_p1</t>
  </si>
  <si>
    <t>Vs_growth</t>
  </si>
  <si>
    <t>Vs_p4</t>
  </si>
  <si>
    <t>30s uses -3.9v, pumped from vnn+vcc</t>
  </si>
  <si>
    <t>30s uses 4.75v, but pumped from vpp+vcc</t>
  </si>
  <si>
    <t>Vpp-Vhh</t>
  </si>
  <si>
    <t>lwlselv</t>
  </si>
  <si>
    <t>xpc15</t>
  </si>
  <si>
    <t>xpc15_pc12</t>
  </si>
  <si>
    <t>rstonset iref routing energy</t>
  </si>
  <si>
    <t>wl ramp</t>
  </si>
  <si>
    <t>bl ramp</t>
  </si>
  <si>
    <t>wlpath charge</t>
  </si>
  <si>
    <t>blpath charge</t>
  </si>
  <si>
    <t>array</t>
  </si>
  <si>
    <t>charging BL path</t>
  </si>
  <si>
    <t>charging WL path</t>
  </si>
  <si>
    <t>Address</t>
  </si>
  <si>
    <t xml:space="preserve">  partition LS+Routing</t>
  </si>
  <si>
    <t xml:space="preserve">  local Tile LS+ Routing</t>
  </si>
  <si>
    <t>Tile algo control</t>
  </si>
  <si>
    <t>Cell selection</t>
  </si>
  <si>
    <t>PCL+partition ctrls</t>
  </si>
  <si>
    <t>sense amp</t>
  </si>
  <si>
    <t>Periphery</t>
  </si>
  <si>
    <t xml:space="preserve">   HV</t>
  </si>
  <si>
    <t xml:space="preserve">  PL</t>
  </si>
  <si>
    <t>I/O</t>
  </si>
  <si>
    <t xml:space="preserve">   Addr/CMD/Data/AclkTree</t>
  </si>
  <si>
    <t xml:space="preserve">S3X </t>
  </si>
  <si>
    <t>pulses</t>
  </si>
  <si>
    <t>Amortized (setonset 50%, setonreset 25%, resetonset 25%</t>
  </si>
  <si>
    <t>Part</t>
  </si>
  <si>
    <t>IO/Peri</t>
  </si>
  <si>
    <t>hv/lv logic</t>
  </si>
  <si>
    <t>M1/contact</t>
  </si>
  <si>
    <t>30s can use vnn, but want to save a mirror for layout.</t>
  </si>
  <si>
    <t>Vmix-Vhh</t>
  </si>
  <si>
    <t>+Pump efficieny factor</t>
  </si>
  <si>
    <t>-vePump efficiency factor</t>
  </si>
  <si>
    <t>Vs_rstpulse</t>
  </si>
  <si>
    <t>Factor for energy contribution from the setonset and reset on set. Evaluated form write summary spread sheet.</t>
  </si>
  <si>
    <t>S3X savings for RMW</t>
  </si>
  <si>
    <t>S26A savings for RMW</t>
  </si>
  <si>
    <t>Vs_swPostive_wrt</t>
  </si>
  <si>
    <t>Vs_swNegative_wrt</t>
  </si>
  <si>
    <t>Vs_swPostive_rd</t>
  </si>
  <si>
    <t>Vs_swNegative_rd</t>
  </si>
  <si>
    <t xml:space="preserve">Assumping pump for far ED's </t>
  </si>
  <si>
    <t>VNN</t>
  </si>
  <si>
    <t xml:space="preserve">VPP </t>
  </si>
  <si>
    <t>VHH</t>
  </si>
  <si>
    <t>Read</t>
  </si>
  <si>
    <t>Write</t>
  </si>
  <si>
    <t xml:space="preserve">What if : If we make 100mV changes to the pads , impact to energy </t>
  </si>
  <si>
    <t>pJ/bit</t>
  </si>
  <si>
    <t>Comments</t>
  </si>
  <si>
    <t>Scalar from S26A0 to S37A</t>
  </si>
  <si>
    <t>Realistic Worst Case</t>
  </si>
  <si>
    <t>Sim to Silicon</t>
  </si>
  <si>
    <t>Others</t>
  </si>
  <si>
    <t xml:space="preserve">Starting Point </t>
  </si>
  <si>
    <t xml:space="preserve">S26A0 </t>
  </si>
  <si>
    <t>Vsupply</t>
  </si>
  <si>
    <t>Nominal</t>
  </si>
  <si>
    <t>Skew</t>
  </si>
  <si>
    <t>FF</t>
  </si>
  <si>
    <t xml:space="preserve">Interconnect </t>
  </si>
  <si>
    <t>lrhc</t>
  </si>
  <si>
    <t>Write Algo</t>
  </si>
  <si>
    <t>Helpful Assumptions</t>
  </si>
  <si>
    <t>Voltage</t>
  </si>
  <si>
    <t>Read Algo</t>
  </si>
  <si>
    <t xml:space="preserve">Write Energy </t>
  </si>
  <si>
    <t>Projection</t>
  </si>
  <si>
    <t>Read Energy</t>
  </si>
  <si>
    <t>LPE/term/ DE optimization</t>
  </si>
  <si>
    <t>LPE/term/DE Optimization</t>
  </si>
  <si>
    <t>DE optimization bottom's estimate</t>
  </si>
  <si>
    <t xml:space="preserve">DE optimization </t>
  </si>
  <si>
    <t>Date</t>
  </si>
  <si>
    <t>Notes</t>
  </si>
  <si>
    <t>ww42.4</t>
  </si>
  <si>
    <t>Updated read and write PL / VCC IO (including aclk ) for 30 series to 0.7 DE optimization factor</t>
  </si>
  <si>
    <t>Not Used Currently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</si>
</sst>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2" borderId="13" applyNumberFormat="0" applyFont="0" applyAlignment="0" applyProtection="0"/>
    <xf numFmtId="0" fontId="19" fillId="4" borderId="0" applyNumberFormat="0" applyBorder="0" applyAlignment="0" applyProtection="0"/>
    <xf numFmtId="9" fontId="19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right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1" fontId="0" fillId="0" borderId="0" xfId="0" applyNumberFormat="1"/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0" fontId="0" fillId="0" borderId="1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2" fontId="0" fillId="0" borderId="0" xfId="0" applyNumberForma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 indent="1"/>
    </xf>
    <xf numFmtId="9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/>
    <xf numFmtId="9" fontId="12" fillId="0" borderId="0" xfId="0" applyNumberFormat="1" applyFont="1"/>
    <xf numFmtId="0" fontId="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2" fontId="11" fillId="0" borderId="0" xfId="0" applyNumberFormat="1" applyFont="1" applyAlignment="1">
      <alignment horizontal="center" vertical="center"/>
    </xf>
    <xf numFmtId="9" fontId="11" fillId="0" borderId="0" xfId="0" applyNumberFormat="1" applyFont="1"/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2" fontId="0" fillId="3" borderId="9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0" fillId="3" borderId="9" xfId="1" applyNumberFormat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left" vertical="center"/>
    </xf>
    <xf numFmtId="0" fontId="0" fillId="0" borderId="18" xfId="1" applyFont="1" applyFill="1" applyBorder="1" applyAlignment="1">
      <alignment horizontal="left" vertical="center"/>
    </xf>
    <xf numFmtId="2" fontId="0" fillId="3" borderId="32" xfId="0" applyNumberFormat="1" applyFill="1" applyBorder="1" applyAlignment="1">
      <alignment horizontal="center" vertical="center"/>
    </xf>
    <xf numFmtId="2" fontId="0" fillId="0" borderId="39" xfId="0" applyNumberFormat="1" applyBorder="1" applyAlignment="1">
      <alignment horizontal="left" vertical="center"/>
    </xf>
    <xf numFmtId="2" fontId="0" fillId="0" borderId="40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2" fontId="0" fillId="3" borderId="27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2" fontId="1" fillId="0" borderId="33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9" fontId="19" fillId="3" borderId="9" xfId="3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0" fillId="0" borderId="22" xfId="0" applyNumberForma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3" borderId="16" xfId="1" applyNumberFormat="1" applyFont="1" applyFill="1" applyBorder="1" applyAlignment="1">
      <alignment horizontal="center" vertical="center"/>
    </xf>
    <xf numFmtId="0" fontId="0" fillId="0" borderId="20" xfId="1" applyFont="1" applyFill="1" applyBorder="1" applyAlignment="1">
      <alignment horizontal="left" vertical="center"/>
    </xf>
    <xf numFmtId="2" fontId="0" fillId="3" borderId="21" xfId="1" applyNumberFormat="1" applyFont="1" applyFill="1" applyBorder="1" applyAlignment="1">
      <alignment horizontal="center" vertical="center"/>
    </xf>
    <xf numFmtId="0" fontId="1" fillId="0" borderId="18" xfId="0" quotePrefix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0" xfId="2" applyFill="1" applyBorder="1" applyAlignment="1">
      <alignment horizontal="center" vertical="center"/>
    </xf>
    <xf numFmtId="164" fontId="19" fillId="0" borderId="0" xfId="2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23" fillId="0" borderId="21" xfId="0" applyNumberFormat="1" applyFont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21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2" fontId="23" fillId="0" borderId="21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2" fontId="0" fillId="5" borderId="32" xfId="0" applyNumberFormat="1" applyFill="1" applyBorder="1" applyAlignment="1">
      <alignment horizontal="center" vertical="center"/>
    </xf>
    <xf numFmtId="2" fontId="0" fillId="5" borderId="34" xfId="0" applyNumberForma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/>
    </xf>
    <xf numFmtId="2" fontId="1" fillId="5" borderId="43" xfId="0" applyNumberFormat="1" applyFont="1" applyFill="1" applyBorder="1" applyAlignment="1">
      <alignment horizontal="center" vertical="center"/>
    </xf>
    <xf numFmtId="2" fontId="1" fillId="5" borderId="40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23" fillId="3" borderId="16" xfId="0" applyNumberFormat="1" applyFont="1" applyFill="1" applyBorder="1" applyAlignment="1">
      <alignment horizontal="center" vertical="center"/>
    </xf>
    <xf numFmtId="2" fontId="0" fillId="0" borderId="18" xfId="0" applyNumberFormat="1" applyFont="1" applyFill="1" applyBorder="1" applyAlignment="1">
      <alignment horizontal="center" vertical="center"/>
    </xf>
    <xf numFmtId="2" fontId="23" fillId="3" borderId="9" xfId="0" applyNumberFormat="1" applyFont="1" applyFill="1" applyBorder="1" applyAlignment="1">
      <alignment horizontal="center" vertical="center"/>
    </xf>
    <xf numFmtId="2" fontId="19" fillId="0" borderId="9" xfId="2" applyNumberFormat="1" applyFont="1" applyFill="1" applyBorder="1" applyAlignment="1">
      <alignment horizontal="center" vertical="center"/>
    </xf>
    <xf numFmtId="2" fontId="0" fillId="0" borderId="20" xfId="0" applyNumberFormat="1" applyFont="1" applyFill="1" applyBorder="1" applyAlignment="1">
      <alignment horizontal="center" vertical="center"/>
    </xf>
    <xf numFmtId="2" fontId="23" fillId="3" borderId="21" xfId="0" applyNumberFormat="1" applyFont="1" applyFill="1" applyBorder="1" applyAlignment="1">
      <alignment horizontal="center" vertical="center"/>
    </xf>
    <xf numFmtId="2" fontId="19" fillId="0" borderId="21" xfId="2" applyNumberFormat="1" applyFont="1" applyFill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2" fontId="0" fillId="0" borderId="34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14" fontId="0" fillId="0" borderId="0" xfId="0" applyNumberFormat="1"/>
    <xf numFmtId="2" fontId="0" fillId="6" borderId="16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42" xfId="0" applyNumberForma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2" fontId="0" fillId="7" borderId="32" xfId="0" applyNumberFormat="1" applyFill="1" applyBorder="1" applyAlignment="1">
      <alignment horizontal="center" vertical="center"/>
    </xf>
    <xf numFmtId="2" fontId="23" fillId="7" borderId="21" xfId="0" applyNumberFormat="1" applyFont="1" applyFill="1" applyBorder="1" applyAlignment="1">
      <alignment horizontal="center" vertical="center"/>
    </xf>
    <xf numFmtId="2" fontId="0" fillId="7" borderId="21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">
    <cellStyle name="20% - Accent1" xfId="2" builtinId="30"/>
    <cellStyle name="Normal" xfId="0" builtinId="0"/>
    <cellStyle name="Note" xfId="1" builtinId="10"/>
    <cellStyle name="Percent" xfId="3" builtinId="5"/>
  </cellStyles>
  <dxfs count="2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core write energy by supply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'by supply'!$K$20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'by supply'!$B$21:$B$24</c:f>
              <c:strCache>
                <c:ptCount val="4"/>
                <c:pt idx="0">
                  <c:v>vcc</c:v>
                </c:pt>
                <c:pt idx="1">
                  <c:v>vhh</c:v>
                </c:pt>
                <c:pt idx="2">
                  <c:v>vpp</c:v>
                </c:pt>
                <c:pt idx="3">
                  <c:v>vnn</c:v>
                </c:pt>
              </c:strCache>
            </c:strRef>
          </c:cat>
          <c:val>
            <c:numRef>
              <c:f>'by supply'!$K$21:$K$24</c:f>
              <c:numCache>
                <c:formatCode>0.0</c:formatCode>
                <c:ptCount val="4"/>
                <c:pt idx="0">
                  <c:v>16.884485106479165</c:v>
                </c:pt>
                <c:pt idx="1">
                  <c:v>8.0255806540183325</c:v>
                </c:pt>
                <c:pt idx="2">
                  <c:v>27.955556942250965</c:v>
                </c:pt>
                <c:pt idx="3">
                  <c:v>37.746672975616661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write energy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4"/>
              <c:layout>
                <c:manualLayout>
                  <c:x val="-0.14979252118200051"/>
                  <c:y val="1.89791544124811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scratch!$I$67:$I$71</c:f>
              <c:strCache>
                <c:ptCount val="5"/>
                <c:pt idx="0">
                  <c:v>dc</c:v>
                </c:pt>
                <c:pt idx="1">
                  <c:v>routing</c:v>
                </c:pt>
                <c:pt idx="2">
                  <c:v>hv/lv logic</c:v>
                </c:pt>
                <c:pt idx="3">
                  <c:v>LS</c:v>
                </c:pt>
                <c:pt idx="4">
                  <c:v>M1/contact</c:v>
                </c:pt>
              </c:strCache>
            </c:strRef>
          </c:cat>
          <c:val>
            <c:numRef>
              <c:f>scratch!$J$67:$J$71</c:f>
              <c:numCache>
                <c:formatCode>0.00</c:formatCode>
                <c:ptCount val="5"/>
                <c:pt idx="0">
                  <c:v>31.672560000000001</c:v>
                </c:pt>
                <c:pt idx="1">
                  <c:v>23.950950800000005</c:v>
                </c:pt>
                <c:pt idx="2">
                  <c:v>21.661094147060041</c:v>
                </c:pt>
                <c:pt idx="3">
                  <c:v>11.885183383333333</c:v>
                </c:pt>
                <c:pt idx="4" formatCode="General">
                  <c:v>4.4000000000000004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328612</xdr:colOff>
      <xdr:row>6</xdr:row>
      <xdr:rowOff>180975</xdr:rowOff>
    </xdr:from>
    <xdr:to>
      <xdr:col>19</xdr:col>
      <xdr:colOff>171450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66</xdr:row>
      <xdr:rowOff>80961</xdr:rowOff>
    </xdr:from>
    <xdr:to>
      <xdr:col>18</xdr:col>
      <xdr:colOff>438150</xdr:colOff>
      <xdr:row>85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uix\Desktop\sxp\S26A%20Core\energy\20160412_Read_Energy_Rollup_SelCapAdj&amp;Bo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 Energy"/>
      <sheetName val="FF Energy"/>
      <sheetName val="DataAFM"/>
      <sheetName val="TT Ivcc"/>
      <sheetName val="TT Ivhh"/>
      <sheetName val="TT Ivpp"/>
      <sheetName val="TT Ivnn"/>
      <sheetName val="FF Ivcc"/>
      <sheetName val="FF Ivhh"/>
      <sheetName val="FF Ivpp"/>
      <sheetName val="FF Ivnn"/>
    </sheetNames>
    <sheetDataSet>
      <sheetData sheetId="0"/>
      <sheetData sheetId="1"/>
      <sheetData sheetId="2">
        <row r="2">
          <cell r="I2">
            <v>1.2</v>
          </cell>
          <cell r="J2">
            <v>3.3</v>
          </cell>
          <cell r="K2">
            <v>5.3</v>
          </cell>
          <cell r="L2">
            <v>4.7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68"/>
  <sheetViews>
    <sheetView topLeftCell="A16" workbookViewId="0">
      <selection activeCell="O29" sqref="O28:O29"/>
    </sheetView>
  </sheetViews>
  <sheetFormatPr defaultRowHeight="14.5" x14ac:dyDescent="0.35"/>
  <cols>
    <col min="2" max="2" width="17.26953125" style="1" customWidth="1"/>
    <col min="3" max="3" width="9.54296875" style="2" bestFit="1" customWidth="1"/>
    <col min="4" max="4" width="11.1796875" style="2" bestFit="1" customWidth="1"/>
    <col min="5" max="5" width="9.7265625" style="2" bestFit="1" customWidth="1"/>
    <col min="6" max="6" width="11.26953125" style="2" bestFit="1" customWidth="1"/>
    <col min="7" max="7" width="12.7265625" style="2" bestFit="1" customWidth="1"/>
    <col min="8" max="8" width="14.26953125" style="2" bestFit="1" customWidth="1"/>
    <col min="9" max="9" width="12.453125" style="2" bestFit="1" customWidth="1"/>
    <col min="10" max="10" width="14.1796875" style="2" bestFit="1" customWidth="1"/>
    <col min="11" max="11" width="12.453125" style="2" bestFit="1" customWidth="1"/>
    <col min="12" max="12" width="14.1796875" style="2" bestFit="1" customWidth="1"/>
    <col min="13" max="13" width="12.7265625" style="2" bestFit="1" customWidth="1"/>
    <col min="14" max="14" width="14" style="2" bestFit="1" customWidth="1"/>
    <col min="15" max="15" width="7.453125" style="2" customWidth="1"/>
    <col min="16" max="16" width="18.453125" bestFit="1" customWidth="1"/>
    <col min="17" max="17" width="12.1796875" customWidth="1"/>
    <col min="18" max="18" width="6.26953125" customWidth="1"/>
    <col min="19" max="19" width="6.7265625" customWidth="1"/>
    <col min="20" max="20" width="8.81640625" customWidth="1"/>
    <col min="22" max="22" width="8.54296875" customWidth="1"/>
    <col min="23" max="23" width="8.26953125" customWidth="1"/>
    <col min="24" max="24" width="7.7265625" customWidth="1"/>
    <col min="25" max="25" width="12.26953125" bestFit="1" customWidth="1"/>
  </cols>
  <sheetData>
    <row r="1" spans="3:14" x14ac:dyDescent="0.35">
      <c r="G1" s="24">
        <v>0.25</v>
      </c>
      <c r="H1" s="24">
        <v>0.25</v>
      </c>
      <c r="I1" s="24">
        <v>0.25</v>
      </c>
      <c r="J1" s="24">
        <v>0.25</v>
      </c>
      <c r="K1" s="24">
        <v>0.25</v>
      </c>
      <c r="L1" s="24">
        <v>0.25</v>
      </c>
      <c r="M1" s="24">
        <v>0.25</v>
      </c>
      <c r="N1" s="24">
        <v>0.25</v>
      </c>
    </row>
    <row r="2" spans="3:14" x14ac:dyDescent="0.35">
      <c r="G2" s="25">
        <f>2/3</f>
        <v>0.66666666666666663</v>
      </c>
      <c r="H2" s="25">
        <v>0.33333333333333337</v>
      </c>
      <c r="I2" s="25">
        <f>2/3</f>
        <v>0.66666666666666663</v>
      </c>
      <c r="J2" s="25">
        <v>0.33333333333333337</v>
      </c>
      <c r="K2" s="25">
        <v>0.21</v>
      </c>
      <c r="L2" s="25">
        <f>1-K2</f>
        <v>0.79</v>
      </c>
      <c r="M2" s="25">
        <v>0.21</v>
      </c>
      <c r="N2" s="25">
        <f>1-M2</f>
        <v>0.79</v>
      </c>
    </row>
    <row r="4" spans="3:14" x14ac:dyDescent="0.35">
      <c r="C4" s="2" t="s">
        <v>58</v>
      </c>
      <c r="D4" s="2" t="s">
        <v>65</v>
      </c>
      <c r="E4" s="2" t="s">
        <v>66</v>
      </c>
      <c r="F4" s="2" t="s">
        <v>67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58</v>
      </c>
      <c r="N4" s="2" t="s">
        <v>58</v>
      </c>
    </row>
    <row r="5" spans="3:14" x14ac:dyDescent="0.35">
      <c r="C5" s="2" t="s">
        <v>49</v>
      </c>
      <c r="D5" s="2" t="s">
        <v>49</v>
      </c>
      <c r="E5" s="2" t="s">
        <v>49</v>
      </c>
      <c r="F5" s="2" t="s">
        <v>49</v>
      </c>
      <c r="G5" s="2" t="s">
        <v>49</v>
      </c>
      <c r="H5" s="2" t="s">
        <v>49</v>
      </c>
      <c r="I5" s="2" t="s">
        <v>49</v>
      </c>
      <c r="J5" s="2" t="s">
        <v>49</v>
      </c>
      <c r="K5" s="2" t="s">
        <v>49</v>
      </c>
      <c r="L5" s="2" t="s">
        <v>49</v>
      </c>
      <c r="M5" s="2" t="s">
        <v>49</v>
      </c>
      <c r="N5" s="2" t="s">
        <v>49</v>
      </c>
    </row>
    <row r="6" spans="3:14" x14ac:dyDescent="0.35">
      <c r="D6" s="2" t="s">
        <v>61</v>
      </c>
      <c r="H6" s="2" t="s">
        <v>61</v>
      </c>
      <c r="J6" s="2" t="s">
        <v>61</v>
      </c>
      <c r="L6" s="2" t="s">
        <v>62</v>
      </c>
      <c r="N6" s="2" t="s">
        <v>63</v>
      </c>
    </row>
    <row r="7" spans="3:14" x14ac:dyDescent="0.35">
      <c r="G7" s="2" t="s">
        <v>68</v>
      </c>
      <c r="H7" s="2" t="s">
        <v>68</v>
      </c>
      <c r="I7" s="2" t="s">
        <v>68</v>
      </c>
      <c r="J7" s="2" t="s">
        <v>68</v>
      </c>
      <c r="K7" s="2" t="s">
        <v>68</v>
      </c>
      <c r="L7" s="2" t="s">
        <v>68</v>
      </c>
      <c r="M7" s="2" t="s">
        <v>68</v>
      </c>
      <c r="N7" s="2" t="s">
        <v>68</v>
      </c>
    </row>
    <row r="8" spans="3:14" x14ac:dyDescent="0.35"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</row>
    <row r="9" spans="3:14" x14ac:dyDescent="0.35">
      <c r="G9" s="2" t="s">
        <v>70</v>
      </c>
      <c r="H9" s="2" t="s">
        <v>70</v>
      </c>
      <c r="I9" s="2" t="s">
        <v>70</v>
      </c>
      <c r="J9" s="2" t="s">
        <v>70</v>
      </c>
      <c r="K9" s="2" t="s">
        <v>70</v>
      </c>
      <c r="L9" s="2" t="s">
        <v>70</v>
      </c>
      <c r="M9" s="2" t="s">
        <v>70</v>
      </c>
      <c r="N9" s="2" t="s">
        <v>70</v>
      </c>
    </row>
    <row r="10" spans="3:14" x14ac:dyDescent="0.35">
      <c r="G10" s="2" t="s">
        <v>64</v>
      </c>
      <c r="I10" s="2" t="s">
        <v>64</v>
      </c>
      <c r="K10" s="2" t="s">
        <v>64</v>
      </c>
      <c r="M10" s="2" t="s">
        <v>64</v>
      </c>
    </row>
    <row r="11" spans="3:14" x14ac:dyDescent="0.35">
      <c r="H11" s="2" t="s">
        <v>54</v>
      </c>
    </row>
    <row r="12" spans="3:14" x14ac:dyDescent="0.35">
      <c r="I12" s="2" t="s">
        <v>59</v>
      </c>
      <c r="J12" s="2" t="s">
        <v>59</v>
      </c>
    </row>
    <row r="13" spans="3:14" x14ac:dyDescent="0.35">
      <c r="I13" s="2" t="s">
        <v>55</v>
      </c>
      <c r="J13" s="2" t="s">
        <v>55</v>
      </c>
      <c r="K13" s="2" t="s">
        <v>56</v>
      </c>
      <c r="L13" s="2" t="s">
        <v>56</v>
      </c>
    </row>
    <row r="14" spans="3:14" x14ac:dyDescent="0.35">
      <c r="K14" s="2" t="s">
        <v>60</v>
      </c>
    </row>
    <row r="15" spans="3:14" x14ac:dyDescent="0.35">
      <c r="K15" s="2" t="s">
        <v>57</v>
      </c>
    </row>
    <row r="17" spans="2:45" x14ac:dyDescent="0.35">
      <c r="C17" s="223" t="s">
        <v>49</v>
      </c>
      <c r="D17" s="223"/>
      <c r="E17" s="223"/>
      <c r="F17" s="223"/>
      <c r="G17" s="222" t="s">
        <v>48</v>
      </c>
      <c r="H17" s="222"/>
      <c r="I17" s="222"/>
      <c r="J17" s="222"/>
      <c r="K17" s="222"/>
      <c r="L17" s="222"/>
      <c r="M17" s="222"/>
      <c r="N17" s="222"/>
      <c r="O17" s="8"/>
    </row>
    <row r="18" spans="2:45" x14ac:dyDescent="0.35">
      <c r="B18" s="1" t="s">
        <v>3</v>
      </c>
      <c r="C18" s="3" t="s">
        <v>50</v>
      </c>
      <c r="D18" s="3" t="s">
        <v>51</v>
      </c>
      <c r="E18" s="3" t="s">
        <v>52</v>
      </c>
      <c r="F18" s="3" t="s">
        <v>53</v>
      </c>
      <c r="G18" s="6" t="s">
        <v>4</v>
      </c>
      <c r="H18" s="6" t="s">
        <v>5</v>
      </c>
      <c r="I18" s="6" t="s">
        <v>6</v>
      </c>
      <c r="J18" s="6" t="s">
        <v>7</v>
      </c>
      <c r="K18" s="6" t="s">
        <v>8</v>
      </c>
      <c r="L18" s="6" t="s">
        <v>9</v>
      </c>
      <c r="M18" s="6" t="s">
        <v>10</v>
      </c>
      <c r="N18" s="6" t="s">
        <v>11</v>
      </c>
      <c r="O18" s="6"/>
      <c r="P18" s="10"/>
      <c r="Q18" s="11" t="s">
        <v>74</v>
      </c>
      <c r="R18" s="11" t="s">
        <v>54</v>
      </c>
      <c r="S18" s="11" t="s">
        <v>71</v>
      </c>
      <c r="T18" s="11" t="s">
        <v>55</v>
      </c>
      <c r="U18" s="11" t="s">
        <v>56</v>
      </c>
      <c r="V18" s="11" t="s">
        <v>0</v>
      </c>
      <c r="W18" s="11" t="s">
        <v>73</v>
      </c>
      <c r="X18" s="12" t="s">
        <v>75</v>
      </c>
      <c r="Y18" s="22"/>
    </row>
    <row r="19" spans="2:45" x14ac:dyDescent="0.35">
      <c r="B19" s="1" t="s">
        <v>1</v>
      </c>
      <c r="C19" s="4">
        <v>0.915941561091</v>
      </c>
      <c r="D19" s="4">
        <v>1.06836778869</v>
      </c>
      <c r="E19" s="4">
        <v>0.91553369637799997</v>
      </c>
      <c r="F19" s="4">
        <v>1.06906133489</v>
      </c>
      <c r="G19" s="7">
        <v>4.4123985987500003</v>
      </c>
      <c r="H19" s="7">
        <v>4.008921946409</v>
      </c>
      <c r="I19" s="7">
        <v>4.4155026517999998</v>
      </c>
      <c r="J19" s="7">
        <v>4.0119545810700004</v>
      </c>
      <c r="K19" s="7">
        <v>4.4164815914169999</v>
      </c>
      <c r="L19" s="7">
        <v>4.0088753868047</v>
      </c>
      <c r="M19" s="7">
        <v>4.41469262669</v>
      </c>
      <c r="N19" s="7">
        <v>4.0122415295389997</v>
      </c>
      <c r="O19" s="7"/>
      <c r="P19" s="13" t="s">
        <v>1</v>
      </c>
      <c r="Q19" s="14">
        <f>E19</f>
        <v>0.91553369637799997</v>
      </c>
      <c r="R19" s="14">
        <f>F19-E19</f>
        <v>0.15352763851200002</v>
      </c>
      <c r="S19" s="224">
        <f>H19-D19</f>
        <v>2.9405541577190002</v>
      </c>
      <c r="T19" s="224"/>
      <c r="U19" s="224"/>
      <c r="V19" s="224">
        <f>I19-H19+R19</f>
        <v>0.56010834390299979</v>
      </c>
      <c r="W19" s="224"/>
      <c r="X19" s="16"/>
      <c r="Y19" s="7">
        <f>SUM(Q19:X19)</f>
        <v>4.5697238365119999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2:45" x14ac:dyDescent="0.35">
      <c r="B20" s="1" t="s">
        <v>2</v>
      </c>
      <c r="C20" s="4">
        <v>2.8432648999999999</v>
      </c>
      <c r="D20" s="4">
        <v>3.0815079600000002</v>
      </c>
      <c r="E20" s="4">
        <v>2.8445408799999998</v>
      </c>
      <c r="F20" s="4">
        <v>3.08082696</v>
      </c>
      <c r="G20" s="7">
        <v>8.3379167699999996</v>
      </c>
      <c r="H20" s="7">
        <v>5.4896358200000002</v>
      </c>
      <c r="I20" s="7">
        <v>8.3353478699999997</v>
      </c>
      <c r="J20" s="7">
        <v>5.4980168100000002</v>
      </c>
      <c r="K20" s="7">
        <v>8.3405365600000003</v>
      </c>
      <c r="L20" s="7">
        <v>5.4853936699999997</v>
      </c>
      <c r="M20" s="7">
        <v>8.3398488999999998</v>
      </c>
      <c r="N20" s="7">
        <v>5.4927398399999996</v>
      </c>
      <c r="O20" s="7"/>
      <c r="P20" s="13" t="s">
        <v>2</v>
      </c>
      <c r="Q20" s="14">
        <f>E20</f>
        <v>2.8445408799999998</v>
      </c>
      <c r="R20" s="14">
        <f>F20-E20</f>
        <v>0.23628608000000018</v>
      </c>
      <c r="S20" s="224">
        <f>H20-D20</f>
        <v>2.40812786</v>
      </c>
      <c r="T20" s="224"/>
      <c r="U20" s="224"/>
      <c r="V20" s="224">
        <f>I20-H20+R20</f>
        <v>3.0819981299999997</v>
      </c>
      <c r="W20" s="224"/>
      <c r="X20" s="16"/>
      <c r="Y20" s="7">
        <f>SUM(Q20:X20)</f>
        <v>8.5709529499999988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2:45" x14ac:dyDescent="0.35">
      <c r="B21" s="1" t="s">
        <v>12</v>
      </c>
      <c r="C21" s="4">
        <v>1.908098174</v>
      </c>
      <c r="D21" s="4">
        <v>1.9019985859999999</v>
      </c>
      <c r="E21" s="4">
        <v>1.9089991530999999</v>
      </c>
      <c r="F21" s="4">
        <v>1.9121988599999999</v>
      </c>
      <c r="G21" s="7">
        <v>1.6864459999999999</v>
      </c>
      <c r="H21" s="7">
        <v>1.68116727</v>
      </c>
      <c r="I21" s="7">
        <v>1.680137282</v>
      </c>
      <c r="J21" s="7">
        <v>1.674076871</v>
      </c>
      <c r="K21" s="7">
        <v>1.6792573340000001</v>
      </c>
      <c r="L21" s="7">
        <v>1.682197623</v>
      </c>
      <c r="M21" s="7">
        <v>1.6801971870000001</v>
      </c>
      <c r="N21" s="7">
        <v>1.671047443</v>
      </c>
      <c r="O21" s="7"/>
      <c r="P21" s="13" t="s">
        <v>12</v>
      </c>
      <c r="Q21" s="14">
        <f>G21</f>
        <v>1.6864459999999999</v>
      </c>
      <c r="R21" s="14"/>
      <c r="S21" s="14"/>
      <c r="T21" s="14"/>
      <c r="U21" s="14"/>
      <c r="V21" s="14"/>
      <c r="W21" s="14"/>
      <c r="X21" s="16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2:45" x14ac:dyDescent="0.35">
      <c r="B22" s="1" t="s">
        <v>13</v>
      </c>
      <c r="C22" s="4">
        <v>1.2958990035</v>
      </c>
      <c r="D22" s="4">
        <v>1.2958985970000001</v>
      </c>
      <c r="E22" s="4">
        <v>1.2958089189999999</v>
      </c>
      <c r="F22" s="4">
        <v>1.2959693787</v>
      </c>
      <c r="G22" s="7">
        <v>1.1462575939999999</v>
      </c>
      <c r="H22" s="7">
        <v>1.1473372850000001</v>
      </c>
      <c r="I22" s="7">
        <v>1.146266824</v>
      </c>
      <c r="J22" s="7">
        <v>1.1476063080000001</v>
      </c>
      <c r="K22" s="7">
        <v>1.14610652</v>
      </c>
      <c r="L22" s="7">
        <v>1.1474970410000001</v>
      </c>
      <c r="M22" s="7">
        <v>1.1461861600000001</v>
      </c>
      <c r="N22" s="7">
        <v>1.1474482239999999</v>
      </c>
      <c r="O22" s="7"/>
      <c r="P22" s="13" t="s">
        <v>13</v>
      </c>
      <c r="Q22" s="14">
        <f t="shared" ref="Q22:Q24" si="0">G22</f>
        <v>1.1462575939999999</v>
      </c>
      <c r="R22" s="14"/>
      <c r="S22" s="14"/>
      <c r="T22" s="14"/>
      <c r="U22" s="14"/>
      <c r="V22" s="14"/>
      <c r="W22" s="14"/>
      <c r="X22" s="16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2:45" x14ac:dyDescent="0.35">
      <c r="B23" s="1" t="s">
        <v>14</v>
      </c>
      <c r="C23" s="4">
        <v>3.6724290000000002</v>
      </c>
      <c r="D23" s="4">
        <v>3.7118600000000002</v>
      </c>
      <c r="E23" s="4">
        <v>3.6731229999999999</v>
      </c>
      <c r="F23" s="4">
        <v>3.7105250000000001</v>
      </c>
      <c r="G23" s="7">
        <v>3.2420353</v>
      </c>
      <c r="H23" s="7">
        <v>3.2409330000000001</v>
      </c>
      <c r="I23" s="7">
        <v>3.2394362999999999</v>
      </c>
      <c r="J23" s="7">
        <v>3.2384382</v>
      </c>
      <c r="K23" s="7">
        <v>3.2393388999999999</v>
      </c>
      <c r="L23" s="7">
        <v>3.2408489999999999</v>
      </c>
      <c r="M23" s="7">
        <v>3.2404478000000001</v>
      </c>
      <c r="N23" s="7">
        <v>3.2393402999999998</v>
      </c>
      <c r="O23" s="7"/>
      <c r="P23" s="13" t="s">
        <v>14</v>
      </c>
      <c r="Q23" s="14">
        <f t="shared" si="0"/>
        <v>3.2420353</v>
      </c>
      <c r="R23" s="14"/>
      <c r="S23" s="14"/>
      <c r="T23" s="14"/>
      <c r="U23" s="14"/>
      <c r="V23" s="14"/>
      <c r="W23" s="14"/>
      <c r="X23" s="16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2:45" x14ac:dyDescent="0.35">
      <c r="B24" s="1" t="s">
        <v>15</v>
      </c>
      <c r="C24" s="4">
        <v>1.2333784999999999</v>
      </c>
      <c r="D24" s="4">
        <v>1.2411897000000001</v>
      </c>
      <c r="E24" s="4">
        <v>1.2353786</v>
      </c>
      <c r="F24" s="4">
        <v>1.2421199000000001</v>
      </c>
      <c r="G24" s="7">
        <v>1.0872362</v>
      </c>
      <c r="H24" s="7">
        <v>1.0852717000000001</v>
      </c>
      <c r="I24" s="7">
        <v>1.0863050999999999</v>
      </c>
      <c r="J24" s="7">
        <v>1.0842735999999999</v>
      </c>
      <c r="K24" s="7">
        <v>1.0852645999999999</v>
      </c>
      <c r="L24" s="7">
        <v>1.0852877000000001</v>
      </c>
      <c r="M24" s="7">
        <v>1.0852845</v>
      </c>
      <c r="N24" s="7">
        <v>1.0832682</v>
      </c>
      <c r="O24" s="7"/>
      <c r="P24" s="13" t="s">
        <v>15</v>
      </c>
      <c r="Q24" s="14">
        <f t="shared" si="0"/>
        <v>1.0872362</v>
      </c>
      <c r="R24" s="14"/>
      <c r="S24" s="14"/>
      <c r="T24" s="14"/>
      <c r="U24" s="14"/>
      <c r="V24" s="14"/>
      <c r="W24" s="14"/>
      <c r="X24" s="16"/>
      <c r="Y24" s="7">
        <f>SUM(Q21:Q24)</f>
        <v>7.1619750939999989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 spans="2:45" x14ac:dyDescent="0.35">
      <c r="B25" s="1" t="s">
        <v>16</v>
      </c>
      <c r="C25" s="4">
        <v>6.2352148974999997</v>
      </c>
      <c r="D25" s="4">
        <v>6.1506141425000003</v>
      </c>
      <c r="E25" s="4">
        <v>7.5010869800000002</v>
      </c>
      <c r="F25" s="4">
        <v>13.562479229999999</v>
      </c>
      <c r="G25" s="7">
        <v>6.8810088412499999</v>
      </c>
      <c r="H25" s="7">
        <v>13.581330925</v>
      </c>
      <c r="I25" s="7">
        <v>31.8330765575</v>
      </c>
      <c r="J25" s="7">
        <v>32.26542251</v>
      </c>
      <c r="K25" s="7">
        <v>50.516096410000003</v>
      </c>
      <c r="L25" s="7">
        <v>16.519622949999999</v>
      </c>
      <c r="M25" s="7">
        <v>6.6620841300000002</v>
      </c>
      <c r="N25" s="7">
        <v>6.7862494450000002</v>
      </c>
      <c r="O25" s="7"/>
      <c r="P25" s="17"/>
      <c r="Q25" s="14">
        <f>AVERAGE(G25,N25)</f>
        <v>6.833629143125</v>
      </c>
      <c r="R25" s="14">
        <f>H25-G25</f>
        <v>6.7003220837499997</v>
      </c>
      <c r="S25" s="224">
        <f>I25-G25</f>
        <v>24.952067716249999</v>
      </c>
      <c r="T25" s="224"/>
      <c r="U25" s="14">
        <f>L25-N25</f>
        <v>9.7333735049999994</v>
      </c>
      <c r="V25" s="14">
        <f>AVERAGE(C25:D25)</f>
        <v>6.1929145200000004</v>
      </c>
      <c r="W25" s="14">
        <f>K25-L25-V25-X25</f>
        <v>15.947346440000002</v>
      </c>
      <c r="X25" s="16">
        <f>$K$56/4</f>
        <v>11.8562125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2:45" x14ac:dyDescent="0.35">
      <c r="B26" s="1" t="s">
        <v>17</v>
      </c>
      <c r="C26" s="4">
        <v>6.1680426124999999</v>
      </c>
      <c r="D26" s="4">
        <v>6.0939476275000004</v>
      </c>
      <c r="E26" s="4">
        <v>7.4652866524999997</v>
      </c>
      <c r="F26" s="4">
        <v>13.514160385</v>
      </c>
      <c r="G26" s="7">
        <v>6.6160921757500004</v>
      </c>
      <c r="H26" s="7">
        <v>13.6474156575</v>
      </c>
      <c r="I26" s="7">
        <v>31.8872988625</v>
      </c>
      <c r="J26" s="7">
        <v>32.310148474999998</v>
      </c>
      <c r="K26" s="7">
        <v>50.631371414999997</v>
      </c>
      <c r="L26" s="7">
        <v>16.378729164999999</v>
      </c>
      <c r="M26" s="7">
        <v>6.6232814575000001</v>
      </c>
      <c r="N26" s="7">
        <v>6.5835016824999997</v>
      </c>
      <c r="O26" s="7"/>
      <c r="P26" s="17"/>
      <c r="Q26" s="15">
        <f t="shared" ref="Q26:Q28" si="1">AVERAGE(G26,N26)</f>
        <v>6.5997969291250005</v>
      </c>
      <c r="R26" s="15">
        <f t="shared" ref="R26:R28" si="2">H26-G26</f>
        <v>7.0313234817499994</v>
      </c>
      <c r="S26" s="224">
        <f t="shared" ref="S26:S28" si="3">I26-G26</f>
        <v>25.271206686749998</v>
      </c>
      <c r="T26" s="224"/>
      <c r="U26" s="14">
        <f t="shared" ref="U26" si="4">L26-N26</f>
        <v>9.7952274824999996</v>
      </c>
      <c r="V26" s="14">
        <f t="shared" ref="V26:V28" si="5">AVERAGE(C26:D26)</f>
        <v>6.1309951199999997</v>
      </c>
      <c r="W26" s="14">
        <f t="shared" ref="W26:W28" si="6">K26-L26-V26-X26</f>
        <v>16.265434629999994</v>
      </c>
      <c r="X26" s="16">
        <f t="shared" ref="X26:X28" si="7">$K$56/4</f>
        <v>11.8562125</v>
      </c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 spans="2:45" x14ac:dyDescent="0.35">
      <c r="B27" s="1" t="s">
        <v>18</v>
      </c>
      <c r="C27" s="4">
        <v>6.2504338575</v>
      </c>
      <c r="D27" s="4">
        <v>6.2286201400000003</v>
      </c>
      <c r="E27" s="4">
        <v>7.5337303850000001</v>
      </c>
      <c r="F27" s="4">
        <v>13.632727900000001</v>
      </c>
      <c r="G27" s="7">
        <v>6.9858736295000003</v>
      </c>
      <c r="H27" s="7">
        <v>13.681515900000001</v>
      </c>
      <c r="I27" s="7">
        <v>31.934948609999999</v>
      </c>
      <c r="J27" s="7">
        <v>36.850481729999998</v>
      </c>
      <c r="K27" s="7">
        <v>50.585996467500003</v>
      </c>
      <c r="L27" s="7">
        <v>16.6241371825</v>
      </c>
      <c r="M27" s="7">
        <v>6.6752889375000004</v>
      </c>
      <c r="N27" s="7">
        <v>6.8137776900000002</v>
      </c>
      <c r="O27" s="7"/>
      <c r="P27" s="17"/>
      <c r="Q27" s="15">
        <f t="shared" si="1"/>
        <v>6.8998256597500003</v>
      </c>
      <c r="R27" s="15">
        <f t="shared" si="2"/>
        <v>6.6956422705000005</v>
      </c>
      <c r="S27" s="224">
        <f t="shared" si="3"/>
        <v>24.949074980500001</v>
      </c>
      <c r="T27" s="224"/>
      <c r="U27" s="14">
        <f>L27-N27</f>
        <v>9.8103594924999999</v>
      </c>
      <c r="V27" s="14">
        <f t="shared" si="5"/>
        <v>6.2395269987499997</v>
      </c>
      <c r="W27" s="14">
        <f t="shared" si="6"/>
        <v>15.866119786250001</v>
      </c>
      <c r="X27" s="16">
        <f t="shared" si="7"/>
        <v>11.8562125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2:45" x14ac:dyDescent="0.35">
      <c r="B28" s="1" t="s">
        <v>19</v>
      </c>
      <c r="C28" s="4">
        <v>6.2359826175000004</v>
      </c>
      <c r="D28" s="4">
        <v>6.1597406274999997</v>
      </c>
      <c r="E28" s="4">
        <v>7.5431983999999996</v>
      </c>
      <c r="F28" s="4">
        <v>13.626104590000001</v>
      </c>
      <c r="G28" s="7">
        <v>8.1411342807500002</v>
      </c>
      <c r="H28" s="7">
        <v>13.73023609</v>
      </c>
      <c r="I28" s="7">
        <v>32.002147135000001</v>
      </c>
      <c r="J28" s="7">
        <v>32.437013282499997</v>
      </c>
      <c r="K28" s="7">
        <v>50.674771347499998</v>
      </c>
      <c r="L28" s="7">
        <v>16.46467221</v>
      </c>
      <c r="M28" s="7">
        <v>6.6631716049999996</v>
      </c>
      <c r="N28" s="7">
        <v>6.631163935</v>
      </c>
      <c r="O28" s="7"/>
      <c r="P28" s="17"/>
      <c r="Q28" s="15">
        <f t="shared" si="1"/>
        <v>7.3861491078750001</v>
      </c>
      <c r="R28" s="15">
        <f t="shared" si="2"/>
        <v>5.5891018092499998</v>
      </c>
      <c r="S28" s="224">
        <f t="shared" si="3"/>
        <v>23.861012854249999</v>
      </c>
      <c r="T28" s="224"/>
      <c r="U28" s="14">
        <f>L28-N28</f>
        <v>9.8335082749999998</v>
      </c>
      <c r="V28" s="14">
        <f t="shared" si="5"/>
        <v>6.1978616224999996</v>
      </c>
      <c r="W28" s="14">
        <f t="shared" si="6"/>
        <v>16.156025014999997</v>
      </c>
      <c r="X28" s="16">
        <f t="shared" si="7"/>
        <v>11.8562125</v>
      </c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2:45" x14ac:dyDescent="0.35">
      <c r="B29" s="9" t="s">
        <v>20</v>
      </c>
      <c r="C29" s="4">
        <v>36.758685123591</v>
      </c>
      <c r="D29" s="4">
        <v>36.933745169190004</v>
      </c>
      <c r="E29" s="4">
        <v>41.916686665977998</v>
      </c>
      <c r="F29" s="4">
        <v>66.646173538590006</v>
      </c>
      <c r="G29" s="7">
        <v>48.53639939</v>
      </c>
      <c r="H29" s="7">
        <v>71.293765593909001</v>
      </c>
      <c r="I29" s="7">
        <v>147.56046719279999</v>
      </c>
      <c r="J29" s="7">
        <v>150.51743236757</v>
      </c>
      <c r="K29" s="7">
        <v>222.31522114541701</v>
      </c>
      <c r="L29" s="7">
        <v>82.637261928304696</v>
      </c>
      <c r="M29" s="7">
        <v>46.530483303690005</v>
      </c>
      <c r="N29" s="7">
        <v>43.460778289038998</v>
      </c>
      <c r="O29" s="7"/>
      <c r="P29" s="13" t="s">
        <v>72</v>
      </c>
      <c r="Q29" s="14">
        <f>SUM(Q25:Q28)</f>
        <v>27.719400839875</v>
      </c>
      <c r="R29" s="14">
        <f>SUM(R25:R28)</f>
        <v>26.016389645249998</v>
      </c>
      <c r="S29" s="224">
        <f>SUM(S25:S28)</f>
        <v>99.033362237749998</v>
      </c>
      <c r="T29" s="224"/>
      <c r="U29" s="14">
        <f>SUM(U25:U28)</f>
        <v>39.172468754999997</v>
      </c>
      <c r="V29" s="14">
        <f>SUM(V25:V28)</f>
        <v>24.761298261249998</v>
      </c>
      <c r="W29" s="14">
        <f>SUM(W25:W28)</f>
        <v>64.234925871249999</v>
      </c>
      <c r="X29" s="16">
        <f>SUM(X25:X28)</f>
        <v>47.424849999999999</v>
      </c>
      <c r="Y29" s="7">
        <f>Q29*Q32+R29*R32+S29*S32+S29*T32+U29*U32</f>
        <v>64.436723026029568</v>
      </c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2:45" x14ac:dyDescent="0.35">
      <c r="C30" s="3"/>
      <c r="D30" s="3"/>
      <c r="E30" s="3"/>
      <c r="F30" s="3"/>
      <c r="G30" s="7"/>
      <c r="H30" s="7"/>
      <c r="I30" s="7"/>
      <c r="J30" s="7"/>
      <c r="K30" s="7"/>
      <c r="L30" s="7"/>
      <c r="M30" s="7"/>
      <c r="N30" s="7"/>
      <c r="O30" s="7"/>
      <c r="P30" s="18"/>
      <c r="Q30" s="225"/>
      <c r="R30" s="225"/>
      <c r="S30" s="225"/>
      <c r="T30" s="225"/>
      <c r="U30" s="225"/>
      <c r="V30" s="225"/>
      <c r="W30" s="225"/>
      <c r="X30" s="226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2:45" x14ac:dyDescent="0.35">
      <c r="C31" s="3"/>
      <c r="D31" s="3"/>
      <c r="E31" s="3"/>
      <c r="F31" s="3"/>
      <c r="G31" s="7"/>
      <c r="H31" s="7"/>
      <c r="I31" s="7"/>
      <c r="J31" s="7"/>
      <c r="K31" s="7"/>
      <c r="L31" s="7"/>
      <c r="M31" s="7"/>
      <c r="N31" s="7"/>
      <c r="O31" s="7"/>
      <c r="P31" s="1" t="s">
        <v>20</v>
      </c>
      <c r="Q31" s="5"/>
      <c r="R31" s="5"/>
      <c r="S31" s="5"/>
      <c r="T31" s="5"/>
      <c r="U31" s="5"/>
      <c r="V31" s="5"/>
      <c r="W31" s="5"/>
      <c r="X31" s="5"/>
      <c r="Y31" s="7">
        <f>SUM(Y19:Y30)</f>
        <v>84.73937490654157</v>
      </c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2:45" x14ac:dyDescent="0.35">
      <c r="C32" s="3"/>
      <c r="D32" s="3"/>
      <c r="E32" s="3"/>
      <c r="F32" s="3"/>
      <c r="G32" s="7"/>
      <c r="H32" s="7"/>
      <c r="I32" s="7"/>
      <c r="J32" s="7"/>
      <c r="K32" s="7"/>
      <c r="L32" s="7"/>
      <c r="M32" s="7"/>
      <c r="N32" s="7"/>
      <c r="O32" s="7"/>
      <c r="Q32" s="5">
        <v>1</v>
      </c>
      <c r="R32" s="5">
        <f>0.25*0.333</f>
        <v>8.3250000000000005E-2</v>
      </c>
      <c r="S32" s="5">
        <f>0.25*0.667</f>
        <v>0.16675000000000001</v>
      </c>
      <c r="T32" s="5">
        <f>0.25*0.333</f>
        <v>8.3250000000000005E-2</v>
      </c>
      <c r="U32" s="5">
        <f>0.25*0.21+0.25*0.79</f>
        <v>0.25</v>
      </c>
      <c r="V32" s="5"/>
      <c r="W32" s="5"/>
      <c r="X32" s="5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2:45" x14ac:dyDescent="0.35">
      <c r="B33" s="1" t="s">
        <v>21</v>
      </c>
      <c r="C33" s="4">
        <v>20.513360250000002</v>
      </c>
      <c r="D33" s="4">
        <v>20.251914500000002</v>
      </c>
      <c r="E33" s="4">
        <v>25.233112250000001</v>
      </c>
      <c r="F33" s="4">
        <v>48.689525000000003</v>
      </c>
      <c r="G33" s="7">
        <v>23.530519999999999</v>
      </c>
      <c r="H33" s="7">
        <v>49.420300000000005</v>
      </c>
      <c r="I33" s="7">
        <v>121.21745000000001</v>
      </c>
      <c r="J33" s="7">
        <v>117.31942500000001</v>
      </c>
      <c r="K33" s="7">
        <v>147.33114999999998</v>
      </c>
      <c r="L33" s="7">
        <v>60.457014999999998</v>
      </c>
      <c r="M33" s="7">
        <v>21.494785</v>
      </c>
      <c r="N33" s="7">
        <v>21.424570000000003</v>
      </c>
      <c r="O33" s="7"/>
      <c r="Q33" s="5"/>
      <c r="R33" s="5"/>
      <c r="S33" s="5"/>
      <c r="T33" s="5"/>
      <c r="U33" s="5"/>
      <c r="V33" s="5"/>
      <c r="W33" s="5"/>
      <c r="X33" s="5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2:45" x14ac:dyDescent="0.35">
      <c r="B34" s="1" t="s">
        <v>22</v>
      </c>
      <c r="C34" s="4">
        <v>1.5367357500000001</v>
      </c>
      <c r="D34" s="4">
        <v>1.544081</v>
      </c>
      <c r="E34" s="4">
        <v>1.5278577500000001</v>
      </c>
      <c r="F34" s="4">
        <v>1.5350794999999999</v>
      </c>
      <c r="G34" s="7">
        <v>2.2922159999999998</v>
      </c>
      <c r="H34" s="7">
        <v>2.2864884999999999</v>
      </c>
      <c r="I34" s="7">
        <v>3.5309909999999998</v>
      </c>
      <c r="J34" s="7">
        <v>3.53625525</v>
      </c>
      <c r="K34" s="7">
        <v>4.6916527499999994</v>
      </c>
      <c r="L34" s="7">
        <v>2.5595377500000001</v>
      </c>
      <c r="M34" s="7">
        <v>2.2762690000000001</v>
      </c>
      <c r="N34" s="7">
        <v>2.5309685000000002</v>
      </c>
      <c r="O34" s="7"/>
      <c r="Q34" s="5"/>
      <c r="R34" s="5"/>
      <c r="S34" s="5"/>
      <c r="T34" s="5"/>
      <c r="U34" s="5"/>
      <c r="V34" s="5"/>
      <c r="W34" s="5"/>
      <c r="X34" s="5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2:45" x14ac:dyDescent="0.35">
      <c r="B35" s="1" t="s">
        <v>23</v>
      </c>
      <c r="C35" s="4">
        <v>8.7326249999999987</v>
      </c>
      <c r="D35" s="4">
        <v>8.7121500000000012</v>
      </c>
      <c r="E35" s="4">
        <v>10.99705</v>
      </c>
      <c r="F35" s="4">
        <v>21.319424999999999</v>
      </c>
      <c r="G35" s="7">
        <v>10.760774999999999</v>
      </c>
      <c r="H35" s="7">
        <v>22.205524999999998</v>
      </c>
      <c r="I35" s="7">
        <v>52.059825000000004</v>
      </c>
      <c r="J35" s="7">
        <v>50.853899999999996</v>
      </c>
      <c r="K35" s="7">
        <v>75.070374999999999</v>
      </c>
      <c r="L35" s="7">
        <v>27.873125000000002</v>
      </c>
      <c r="M35" s="7">
        <v>9.8982500000000009</v>
      </c>
      <c r="N35" s="7">
        <v>9.842625</v>
      </c>
      <c r="O35" s="7"/>
      <c r="Q35" s="5"/>
      <c r="R35" s="5"/>
      <c r="S35" s="5"/>
      <c r="T35" s="5"/>
      <c r="U35" s="5"/>
      <c r="V35" s="5"/>
      <c r="W35" s="5"/>
      <c r="X35" s="5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2:45" x14ac:dyDescent="0.35">
      <c r="B36" s="1" t="s">
        <v>24</v>
      </c>
      <c r="C36" s="4">
        <v>1.507155</v>
      </c>
      <c r="D36" s="4">
        <v>1.2566225</v>
      </c>
      <c r="E36" s="4">
        <v>1.5152175000000001</v>
      </c>
      <c r="F36" s="4">
        <v>1.5066675</v>
      </c>
      <c r="G36" s="7">
        <v>1.36649</v>
      </c>
      <c r="H36" s="7">
        <v>1.4073375000000001</v>
      </c>
      <c r="I36" s="7">
        <v>1.56572</v>
      </c>
      <c r="J36" s="7">
        <v>1.4872475000000001</v>
      </c>
      <c r="K36" s="7">
        <v>2.3572249999999997</v>
      </c>
      <c r="L36" s="7">
        <v>1.3080700000000001</v>
      </c>
      <c r="M36" s="7">
        <v>1.2812649999999999</v>
      </c>
      <c r="N36" s="7">
        <v>1.2819725</v>
      </c>
      <c r="O36" s="7"/>
      <c r="Q36" s="5"/>
      <c r="R36" s="5"/>
      <c r="S36" s="5"/>
      <c r="T36" s="5"/>
      <c r="U36" s="5"/>
      <c r="V36" s="5"/>
      <c r="W36" s="5"/>
      <c r="X36" s="5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2:45" x14ac:dyDescent="0.35">
      <c r="B37" s="1" t="s">
        <v>25</v>
      </c>
      <c r="C37" s="4">
        <v>1.16023575</v>
      </c>
      <c r="D37" s="4">
        <v>1.20165275</v>
      </c>
      <c r="E37" s="4">
        <v>1.15859625</v>
      </c>
      <c r="F37" s="4">
        <v>1.1705380000000001</v>
      </c>
      <c r="G37" s="7">
        <v>1.1035021249999999</v>
      </c>
      <c r="H37" s="7">
        <v>1.1019627499999998</v>
      </c>
      <c r="I37" s="7">
        <v>1.1034809249999999</v>
      </c>
      <c r="J37" s="7">
        <v>1.1047994999999999</v>
      </c>
      <c r="K37" s="7">
        <v>2.2026810000000001</v>
      </c>
      <c r="L37" s="7">
        <v>1.10076525</v>
      </c>
      <c r="M37" s="7">
        <v>1.1034925000000002</v>
      </c>
      <c r="N37" s="7">
        <v>1.1039412500000001</v>
      </c>
      <c r="O37" s="7"/>
      <c r="Q37" s="5"/>
      <c r="R37" s="5"/>
      <c r="S37" s="5"/>
      <c r="T37" s="5"/>
      <c r="U37" s="5"/>
      <c r="V37" s="5"/>
      <c r="W37" s="5"/>
      <c r="X37" s="5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2:45" x14ac:dyDescent="0.35">
      <c r="B38" s="1" t="s">
        <v>26</v>
      </c>
      <c r="C38" s="4">
        <v>3.1261951749999999</v>
      </c>
      <c r="D38" s="4">
        <v>3.0490982750000004</v>
      </c>
      <c r="E38" s="4">
        <v>5.7165923250000006</v>
      </c>
      <c r="F38" s="4">
        <v>18.714725999999999</v>
      </c>
      <c r="G38" s="7">
        <v>4.3106124250000004</v>
      </c>
      <c r="H38" s="7">
        <v>18.757481500000001</v>
      </c>
      <c r="I38" s="7">
        <v>56.454271999999996</v>
      </c>
      <c r="J38" s="7">
        <v>53.833490499999996</v>
      </c>
      <c r="K38" s="7">
        <v>58.352261499999997</v>
      </c>
      <c r="L38" s="7">
        <v>22.106223</v>
      </c>
      <c r="M38" s="7">
        <v>3.0850542599999997</v>
      </c>
      <c r="N38" s="7">
        <v>3.02024655</v>
      </c>
      <c r="O38" s="7"/>
      <c r="Q38" s="5"/>
      <c r="R38" s="5"/>
      <c r="S38" s="5"/>
      <c r="T38" s="5"/>
      <c r="U38" s="5"/>
      <c r="V38" s="5"/>
      <c r="W38" s="5"/>
      <c r="X38" s="5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2:45" x14ac:dyDescent="0.35">
      <c r="B39" s="1" t="s">
        <v>27</v>
      </c>
      <c r="C39" s="4">
        <v>1.76262071365E-2</v>
      </c>
      <c r="D39" s="4">
        <v>1.7635957155999998E-2</v>
      </c>
      <c r="E39" s="4">
        <v>1.4469071782499999E-3</v>
      </c>
      <c r="F39" s="4">
        <v>1.4440322312499999E-3</v>
      </c>
      <c r="G39" s="7">
        <v>2.0445492224999999E-3</v>
      </c>
      <c r="H39" s="7">
        <v>2.0585247749999999E-3</v>
      </c>
      <c r="I39" s="7">
        <v>1.66340495225E-2</v>
      </c>
      <c r="J39" s="7">
        <v>1.6619074759999998E-2</v>
      </c>
      <c r="K39" s="7">
        <v>2.0620497299999995E-3</v>
      </c>
      <c r="L39" s="7">
        <v>2.0679251174999997E-3</v>
      </c>
      <c r="M39" s="7">
        <v>1.6619074594999998E-2</v>
      </c>
      <c r="N39" s="7">
        <v>1.6646524282499998E-2</v>
      </c>
      <c r="O39" s="7"/>
      <c r="Q39" s="5"/>
      <c r="R39" s="5"/>
      <c r="S39" s="5"/>
      <c r="T39" s="5"/>
      <c r="U39" s="5"/>
      <c r="V39" s="5"/>
      <c r="W39" s="5"/>
      <c r="X39" s="5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2:45" x14ac:dyDescent="0.35">
      <c r="B40" s="1" t="s">
        <v>28</v>
      </c>
      <c r="C40" s="4">
        <v>0.64456150000000001</v>
      </c>
      <c r="D40" s="4">
        <v>0.64345674999999991</v>
      </c>
      <c r="E40" s="4">
        <v>0.57837352499999994</v>
      </c>
      <c r="F40" s="4">
        <v>0.57870682577499999</v>
      </c>
      <c r="G40" s="7">
        <v>0.53585605000000003</v>
      </c>
      <c r="H40" s="7">
        <v>0.52185426825000003</v>
      </c>
      <c r="I40" s="7">
        <v>0.71715724999999986</v>
      </c>
      <c r="J40" s="7">
        <v>0.75913550000000007</v>
      </c>
      <c r="K40" s="7">
        <v>1.084856475</v>
      </c>
      <c r="L40" s="7">
        <v>0.63697594999999996</v>
      </c>
      <c r="M40" s="7">
        <v>0.60741650000000003</v>
      </c>
      <c r="N40" s="7">
        <v>0.59486349999999999</v>
      </c>
      <c r="O40" s="7"/>
      <c r="Q40" s="5"/>
      <c r="R40" s="5"/>
      <c r="S40" s="5"/>
      <c r="T40" s="5"/>
      <c r="U40" s="5"/>
      <c r="V40" s="5"/>
      <c r="W40" s="5"/>
      <c r="X40" s="5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2:45" x14ac:dyDescent="0.35">
      <c r="B41" s="1" t="s">
        <v>29</v>
      </c>
      <c r="C41" s="4">
        <v>0.46322712499999996</v>
      </c>
      <c r="D41" s="4">
        <v>0.48112184999999996</v>
      </c>
      <c r="E41" s="4">
        <v>0.45613929749999998</v>
      </c>
      <c r="F41" s="4">
        <v>0.53825317499999992</v>
      </c>
      <c r="G41" s="7">
        <v>0.55784149999999999</v>
      </c>
      <c r="H41" s="7">
        <v>0.58596872499999997</v>
      </c>
      <c r="I41" s="7">
        <v>0.75363722499999997</v>
      </c>
      <c r="J41" s="7">
        <v>0.79173834875000004</v>
      </c>
      <c r="K41" s="7">
        <v>1.2119514250000001</v>
      </c>
      <c r="L41" s="7">
        <v>0.700021</v>
      </c>
      <c r="M41" s="7">
        <v>0.55554447500000004</v>
      </c>
      <c r="N41" s="7">
        <v>0.61353426499999997</v>
      </c>
      <c r="O41" s="7"/>
      <c r="Q41" s="5"/>
      <c r="R41" s="5"/>
      <c r="S41" s="5"/>
      <c r="T41" s="5"/>
      <c r="U41" s="5"/>
      <c r="V41" s="5"/>
      <c r="W41" s="5"/>
      <c r="X41" s="5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2:45" x14ac:dyDescent="0.35">
      <c r="B42" s="1" t="s">
        <v>30</v>
      </c>
      <c r="C42" s="4">
        <v>1.6691100000000001E-3</v>
      </c>
      <c r="D42" s="4">
        <v>1.6973324999999999E-3</v>
      </c>
      <c r="E42" s="4">
        <v>1.8700725000000001E-3</v>
      </c>
      <c r="F42" s="4">
        <v>1.8877924999999999E-3</v>
      </c>
      <c r="G42" s="7">
        <v>2.65205E-3</v>
      </c>
      <c r="H42" s="7">
        <v>2.6604749999999998E-3</v>
      </c>
      <c r="I42" s="7">
        <v>2.4860500000000001E-3</v>
      </c>
      <c r="J42" s="7">
        <v>2.4602249999999999E-3</v>
      </c>
      <c r="K42" s="7">
        <v>1.585225E-3</v>
      </c>
      <c r="L42" s="7">
        <v>1.5886499999999998E-3</v>
      </c>
      <c r="M42" s="7">
        <v>1.3571E-3</v>
      </c>
      <c r="N42" s="7">
        <v>1.3898000000000001E-3</v>
      </c>
      <c r="O42" s="7"/>
      <c r="Q42" s="5"/>
      <c r="R42" s="5"/>
      <c r="S42" s="5"/>
      <c r="T42" s="5"/>
      <c r="U42" s="5"/>
      <c r="V42" s="5"/>
      <c r="W42" s="5"/>
      <c r="X42" s="5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2:45" x14ac:dyDescent="0.35">
      <c r="B43" s="1" t="s">
        <v>31</v>
      </c>
      <c r="C43" s="4">
        <v>3.6273E-2</v>
      </c>
      <c r="D43" s="4">
        <v>3.6417749999999999E-2</v>
      </c>
      <c r="E43" s="4">
        <v>4.0082425000000001E-3</v>
      </c>
      <c r="F43" s="4">
        <v>4.0290475000000006E-3</v>
      </c>
      <c r="G43" s="7">
        <v>1.8673519999999999E-2</v>
      </c>
      <c r="H43" s="7">
        <v>5.30445925E-3</v>
      </c>
      <c r="I43" s="7">
        <v>0.18883749999999999</v>
      </c>
      <c r="J43" s="7">
        <v>0.17546524999999999</v>
      </c>
      <c r="K43" s="7">
        <v>0.18159235000000001</v>
      </c>
      <c r="L43" s="7">
        <v>0.16825435000000002</v>
      </c>
      <c r="M43" s="7">
        <v>5.1455000000000001E-2</v>
      </c>
      <c r="N43" s="7">
        <v>3.7796750000000004E-2</v>
      </c>
      <c r="O43" s="7"/>
      <c r="Q43" s="5"/>
      <c r="R43" s="5"/>
      <c r="S43" s="5"/>
      <c r="T43" s="5"/>
      <c r="U43" s="5"/>
      <c r="V43" s="5"/>
      <c r="W43" s="5"/>
      <c r="X43" s="5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2:45" x14ac:dyDescent="0.35">
      <c r="B44" s="1" t="s">
        <v>32</v>
      </c>
      <c r="C44" s="4">
        <v>0.2990179</v>
      </c>
      <c r="D44" s="4">
        <v>0.35845470000000001</v>
      </c>
      <c r="E44" s="4">
        <v>0.29521549000000002</v>
      </c>
      <c r="F44" s="4">
        <v>0.34627002500000004</v>
      </c>
      <c r="G44" s="7">
        <v>0.48899975000000001</v>
      </c>
      <c r="H44" s="7">
        <v>0.44345250000000003</v>
      </c>
      <c r="I44" s="7">
        <v>0.60802650000000003</v>
      </c>
      <c r="J44" s="7">
        <v>0.58197917500000007</v>
      </c>
      <c r="K44" s="7">
        <v>0.83694175000000004</v>
      </c>
      <c r="L44" s="7">
        <v>0.55820297500000005</v>
      </c>
      <c r="M44" s="7">
        <v>0.50807825000000006</v>
      </c>
      <c r="N44" s="7">
        <v>0.53442400000000001</v>
      </c>
      <c r="O44" s="7"/>
      <c r="Q44" s="5"/>
      <c r="R44" s="5"/>
      <c r="S44" s="5"/>
      <c r="T44" s="5"/>
      <c r="U44" s="5"/>
      <c r="V44" s="5"/>
      <c r="W44" s="5"/>
      <c r="X44" s="5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2:45" x14ac:dyDescent="0.35">
      <c r="B45" s="1" t="s">
        <v>33</v>
      </c>
      <c r="C45" s="4">
        <v>0.29396183549999999</v>
      </c>
      <c r="D45" s="4">
        <v>0.2922409775</v>
      </c>
      <c r="E45" s="4">
        <v>0.29304614000000001</v>
      </c>
      <c r="F45" s="4">
        <v>0.29444596750000002</v>
      </c>
      <c r="G45" s="7">
        <v>0.25712801024999998</v>
      </c>
      <c r="H45" s="7">
        <v>0.25696667424999997</v>
      </c>
      <c r="I45" s="7">
        <v>0.25688832849999998</v>
      </c>
      <c r="J45" s="7">
        <v>0.25659796700000004</v>
      </c>
      <c r="K45" s="7">
        <v>0.24889867457499998</v>
      </c>
      <c r="L45" s="7">
        <v>0.24903790999999997</v>
      </c>
      <c r="M45" s="7">
        <v>0.25514622474999998</v>
      </c>
      <c r="N45" s="7">
        <v>0.25505376899999999</v>
      </c>
      <c r="O45" s="7"/>
      <c r="Q45" s="5"/>
      <c r="R45" s="5"/>
      <c r="S45" s="5"/>
      <c r="T45" s="5"/>
      <c r="U45" s="5"/>
      <c r="V45" s="5"/>
      <c r="W45" s="5"/>
      <c r="X45" s="5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2:45" x14ac:dyDescent="0.35">
      <c r="B46" s="1" t="s">
        <v>34</v>
      </c>
      <c r="C46" s="4">
        <v>0.10472799999999999</v>
      </c>
      <c r="D46" s="4">
        <v>0.1046995</v>
      </c>
      <c r="E46" s="4">
        <v>9.7052862500000003E-2</v>
      </c>
      <c r="F46" s="4">
        <v>9.7169908999999999E-2</v>
      </c>
      <c r="G46" s="7">
        <v>7.874334275E-2</v>
      </c>
      <c r="H46" s="7">
        <v>7.8749240500000012E-2</v>
      </c>
      <c r="I46" s="7">
        <v>8.7332499999999993E-2</v>
      </c>
      <c r="J46" s="7">
        <v>8.736025E-2</v>
      </c>
      <c r="K46" s="7">
        <v>7.4014944999999999E-2</v>
      </c>
      <c r="L46" s="7">
        <v>7.4020435000000009E-2</v>
      </c>
      <c r="M46" s="7">
        <v>8.181250000000001E-2</v>
      </c>
      <c r="N46" s="7">
        <v>8.1714250000000002E-2</v>
      </c>
      <c r="O46" s="7"/>
      <c r="Q46" s="5"/>
      <c r="R46" s="5"/>
      <c r="S46" s="5"/>
      <c r="T46" s="5"/>
      <c r="U46" s="5"/>
      <c r="V46" s="5"/>
      <c r="W46" s="5"/>
      <c r="X46" s="5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2:45" x14ac:dyDescent="0.35">
      <c r="B47" s="1" t="s">
        <v>35</v>
      </c>
      <c r="C47" s="4">
        <v>2.0060362972500001</v>
      </c>
      <c r="D47" s="4">
        <v>1.9845334655</v>
      </c>
      <c r="E47" s="4">
        <v>2.0022793072499998</v>
      </c>
      <c r="F47" s="4">
        <v>1.9992832922499999</v>
      </c>
      <c r="G47" s="7">
        <v>1.9160087625000002</v>
      </c>
      <c r="H47" s="7">
        <v>1.9152643814000001</v>
      </c>
      <c r="I47" s="7">
        <v>1.9175146669999998</v>
      </c>
      <c r="J47" s="7">
        <v>1.9172624622499999</v>
      </c>
      <c r="K47" s="7">
        <v>1.9177863174999998</v>
      </c>
      <c r="L47" s="7">
        <v>1.9178035200000001</v>
      </c>
      <c r="M47" s="7">
        <v>1.9142832675000001</v>
      </c>
      <c r="N47" s="7">
        <v>1.9105123397499999</v>
      </c>
      <c r="O47" s="7"/>
      <c r="Q47" s="5"/>
      <c r="R47" s="5"/>
      <c r="S47" s="5"/>
      <c r="T47" s="5"/>
      <c r="U47" s="5"/>
      <c r="V47" s="5"/>
      <c r="W47" s="5"/>
      <c r="X47" s="5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2:45" x14ac:dyDescent="0.35">
      <c r="B48" s="1" t="s">
        <v>36</v>
      </c>
      <c r="C48" s="4">
        <v>0.26470794071249998</v>
      </c>
      <c r="D48" s="4">
        <v>0.26222394052499998</v>
      </c>
      <c r="E48" s="4">
        <v>0.26377348440000004</v>
      </c>
      <c r="F48" s="4">
        <v>0.26275928038750002</v>
      </c>
      <c r="G48" s="7">
        <v>0.27723448842499998</v>
      </c>
      <c r="H48" s="7">
        <v>0.27717543092500002</v>
      </c>
      <c r="I48" s="7">
        <v>3.9052466250000002</v>
      </c>
      <c r="J48" s="7">
        <v>3.9043764999999997</v>
      </c>
      <c r="K48" s="7">
        <v>1.9016543029750002</v>
      </c>
      <c r="L48" s="7">
        <v>1.9038247340000001</v>
      </c>
      <c r="M48" s="7">
        <v>0.27740223892499999</v>
      </c>
      <c r="N48" s="7">
        <v>0.27730905084999996</v>
      </c>
      <c r="O48" s="7"/>
      <c r="Q48" s="5"/>
      <c r="R48" s="5"/>
      <c r="S48" s="5"/>
      <c r="T48" s="5"/>
      <c r="U48" s="5"/>
      <c r="V48" s="5"/>
      <c r="W48" s="5"/>
      <c r="X48" s="5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49" spans="2:45" x14ac:dyDescent="0.35">
      <c r="B49" s="1" t="s">
        <v>37</v>
      </c>
      <c r="C49" s="4">
        <v>1.8335510129500001</v>
      </c>
      <c r="D49" s="4">
        <v>1.8267510497499999</v>
      </c>
      <c r="E49" s="4">
        <v>1.8302759502250001</v>
      </c>
      <c r="F49" s="4">
        <v>1.8289513849499999</v>
      </c>
      <c r="G49" s="7">
        <v>1.829646925</v>
      </c>
      <c r="H49" s="7">
        <v>1.8320054829999999</v>
      </c>
      <c r="I49" s="7">
        <v>1.5604531027499999</v>
      </c>
      <c r="J49" s="7">
        <v>1.52052723625</v>
      </c>
      <c r="K49" s="7">
        <v>1.83407928125</v>
      </c>
      <c r="L49" s="7">
        <v>1.83428050325</v>
      </c>
      <c r="M49" s="7">
        <v>1.832679395</v>
      </c>
      <c r="N49" s="7">
        <v>1.8283777987500001</v>
      </c>
      <c r="O49" s="7"/>
      <c r="Q49" s="5"/>
      <c r="R49" s="5"/>
      <c r="S49" s="5"/>
      <c r="T49" s="5"/>
      <c r="U49" s="5"/>
      <c r="V49" s="5"/>
      <c r="W49" s="5"/>
      <c r="X49" s="5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</row>
    <row r="50" spans="2:45" x14ac:dyDescent="0.35">
      <c r="B50" s="1" t="s">
        <v>38</v>
      </c>
      <c r="C50" s="4">
        <v>0.38547500000000001</v>
      </c>
      <c r="D50" s="4">
        <v>0.39037499999999997</v>
      </c>
      <c r="E50" s="4">
        <v>0.38805000000000001</v>
      </c>
      <c r="F50" s="4">
        <v>0.39192499999999997</v>
      </c>
      <c r="G50" s="7">
        <v>0.39992499999999997</v>
      </c>
      <c r="H50" s="7">
        <v>0.39372499999999999</v>
      </c>
      <c r="I50" s="7">
        <v>0.39397500000000002</v>
      </c>
      <c r="J50" s="7">
        <v>0.39715</v>
      </c>
      <c r="K50" s="7">
        <v>0.39497500000000002</v>
      </c>
      <c r="L50" s="7">
        <v>0.39749999999999996</v>
      </c>
      <c r="M50" s="7">
        <v>0.39534999999999998</v>
      </c>
      <c r="N50" s="7">
        <v>0.39744999999999997</v>
      </c>
      <c r="O50" s="7"/>
      <c r="Q50" s="5"/>
      <c r="R50" s="5"/>
      <c r="S50" s="5"/>
      <c r="T50" s="5"/>
      <c r="U50" s="5"/>
      <c r="V50" s="5"/>
      <c r="W50" s="5"/>
      <c r="X50" s="5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</row>
    <row r="51" spans="2:45" x14ac:dyDescent="0.35">
      <c r="B51" s="1" t="s">
        <v>39</v>
      </c>
      <c r="C51" s="4">
        <v>0.29385960074999995</v>
      </c>
      <c r="D51" s="4">
        <v>0.29715484999999997</v>
      </c>
      <c r="E51" s="4">
        <v>0.29343789750000004</v>
      </c>
      <c r="F51" s="4">
        <v>0.29931289999999999</v>
      </c>
      <c r="G51" s="7">
        <v>0.46441450000000001</v>
      </c>
      <c r="H51" s="7">
        <v>0.36261642500000002</v>
      </c>
      <c r="I51" s="7">
        <v>0.36677679525000006</v>
      </c>
      <c r="J51" s="7">
        <v>0.32796152499999998</v>
      </c>
      <c r="K51" s="7">
        <v>0.38170955000000001</v>
      </c>
      <c r="L51" s="7">
        <v>0.38500845</v>
      </c>
      <c r="M51" s="7">
        <v>0.36255233250000002</v>
      </c>
      <c r="N51" s="7">
        <v>0.36179984075000005</v>
      </c>
      <c r="O51" s="7"/>
      <c r="Q51" s="5"/>
      <c r="R51" s="5"/>
      <c r="S51" s="5"/>
      <c r="T51" s="5"/>
      <c r="U51" s="5"/>
      <c r="V51" s="5"/>
      <c r="W51" s="5"/>
      <c r="X51" s="5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</row>
    <row r="52" spans="2:45" x14ac:dyDescent="0.35">
      <c r="B52" s="1" t="s">
        <v>40</v>
      </c>
      <c r="C52" s="4">
        <v>0.13667325324795501</v>
      </c>
      <c r="D52" s="4">
        <v>0.13765540157412073</v>
      </c>
      <c r="E52" s="4">
        <v>0.13679031121213547</v>
      </c>
      <c r="F52" s="4">
        <v>0.13767712155232625</v>
      </c>
      <c r="G52" s="7">
        <v>0.12258516334677375</v>
      </c>
      <c r="H52" s="7">
        <v>0.12230948961007501</v>
      </c>
      <c r="I52" s="7">
        <v>0.12229180883085999</v>
      </c>
      <c r="J52" s="7">
        <v>0.12221163691972001</v>
      </c>
      <c r="K52" s="7">
        <v>0.12224445180419</v>
      </c>
      <c r="L52" s="7">
        <v>0.12235203792704999</v>
      </c>
      <c r="M52" s="7">
        <v>0.12234815621474801</v>
      </c>
      <c r="N52" s="7">
        <v>0.12223942826164251</v>
      </c>
      <c r="O52" s="7"/>
      <c r="Q52" s="5"/>
      <c r="R52" s="5"/>
      <c r="S52" s="5"/>
      <c r="T52" s="5"/>
      <c r="U52" s="5"/>
      <c r="V52" s="5"/>
      <c r="W52" s="5"/>
      <c r="X52" s="5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</row>
    <row r="53" spans="2:45" x14ac:dyDescent="0.35">
      <c r="B53" s="1" t="s">
        <v>41</v>
      </c>
      <c r="C53" s="4">
        <v>0.13337340177161999</v>
      </c>
      <c r="D53" s="4">
        <v>0.13455559807385126</v>
      </c>
      <c r="E53" s="4">
        <v>0.13351530271518</v>
      </c>
      <c r="F53" s="4">
        <v>0.1343522534774805</v>
      </c>
      <c r="G53" s="7">
        <v>0.11935995456754624</v>
      </c>
      <c r="H53" s="7">
        <v>0.11910944161401826</v>
      </c>
      <c r="I53" s="7">
        <v>0.11904141382505751</v>
      </c>
      <c r="J53" s="7">
        <v>0.118935943412925</v>
      </c>
      <c r="K53" s="7">
        <v>0.11901900360832049</v>
      </c>
      <c r="L53" s="7">
        <v>0.11912675843427499</v>
      </c>
      <c r="M53" s="7">
        <v>0.1191227807129175</v>
      </c>
      <c r="N53" s="7">
        <v>0.11903940801075999</v>
      </c>
      <c r="O53" s="7"/>
      <c r="Q53" s="5"/>
      <c r="R53" s="5"/>
      <c r="S53" s="5"/>
      <c r="T53" s="5"/>
      <c r="U53" s="5"/>
      <c r="V53" s="5"/>
      <c r="W53" s="5"/>
      <c r="X53" s="5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2:45" x14ac:dyDescent="0.35">
      <c r="B54" s="1" t="s">
        <v>42</v>
      </c>
      <c r="C54" s="4">
        <v>1.80343725</v>
      </c>
      <c r="D54" s="4">
        <v>1.8102192499999998</v>
      </c>
      <c r="E54" s="4">
        <v>1.8043929999999999</v>
      </c>
      <c r="F54" s="4">
        <v>1.8093669999999999</v>
      </c>
      <c r="G54" s="7">
        <v>1.73293275</v>
      </c>
      <c r="H54" s="7">
        <v>1.7318754999999999</v>
      </c>
      <c r="I54" s="7">
        <v>1.7150957499999999</v>
      </c>
      <c r="J54" s="7">
        <v>1.714248</v>
      </c>
      <c r="K54" s="7">
        <v>1.73176175</v>
      </c>
      <c r="L54" s="7">
        <v>1.7320205499999999</v>
      </c>
      <c r="M54" s="7">
        <v>1.7323355</v>
      </c>
      <c r="N54" s="7">
        <v>1.7319340000000001</v>
      </c>
      <c r="O54" s="7"/>
      <c r="Q54" s="5"/>
      <c r="R54" s="5"/>
      <c r="S54" s="5"/>
      <c r="T54" s="5"/>
      <c r="U54" s="5"/>
      <c r="V54" s="5"/>
      <c r="W54" s="5"/>
      <c r="X54" s="5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2:45" x14ac:dyDescent="0.35">
      <c r="B55" s="1" t="s">
        <v>43</v>
      </c>
      <c r="C55" s="4">
        <v>9.2004124999999992E-2</v>
      </c>
      <c r="D55" s="4">
        <v>9.5291479999999998E-2</v>
      </c>
      <c r="E55" s="4">
        <v>9.2095649999999987E-2</v>
      </c>
      <c r="F55" s="4">
        <v>9.5469174999999989E-2</v>
      </c>
      <c r="G55" s="7">
        <v>3.0584999999999994E-2</v>
      </c>
      <c r="H55" s="7">
        <v>0.10410575</v>
      </c>
      <c r="I55" s="7">
        <v>0.10373875</v>
      </c>
      <c r="J55" s="7">
        <v>5.2084024999999999E-2</v>
      </c>
      <c r="K55" s="7">
        <v>0.1038405</v>
      </c>
      <c r="L55" s="7">
        <v>0.1036165</v>
      </c>
      <c r="M55" s="7">
        <v>0.10354249999999998</v>
      </c>
      <c r="N55" s="7">
        <v>0.10396625</v>
      </c>
      <c r="O55" s="7"/>
      <c r="Q55" s="5"/>
      <c r="R55" s="5"/>
      <c r="S55" s="5"/>
      <c r="T55" s="5"/>
      <c r="U55" s="5"/>
      <c r="V55" s="5"/>
      <c r="W55" s="5"/>
      <c r="X55" s="5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</row>
    <row r="56" spans="2:45" x14ac:dyDescent="0.35">
      <c r="B56" s="1" t="s">
        <v>44</v>
      </c>
      <c r="C56" s="4">
        <v>5.3769999999999998E-3</v>
      </c>
      <c r="D56" s="4">
        <v>5.3772500000000001E-3</v>
      </c>
      <c r="E56" s="4">
        <v>5.3762499999999991E-3</v>
      </c>
      <c r="F56" s="4">
        <v>5.3804999999999999E-3</v>
      </c>
      <c r="G56" s="7">
        <v>4.3255000000000004E-3</v>
      </c>
      <c r="H56" s="7">
        <v>4.3092500000000006E-3</v>
      </c>
      <c r="I56" s="7">
        <v>4.3065000000000004E-3</v>
      </c>
      <c r="J56" s="7">
        <v>10.212301</v>
      </c>
      <c r="K56" s="7">
        <v>47.424849999999999</v>
      </c>
      <c r="L56" s="7">
        <v>4.3059999999999999E-3</v>
      </c>
      <c r="M56" s="7">
        <v>4.3082499999999996E-3</v>
      </c>
      <c r="N56" s="7">
        <v>4.3055000000000003E-3</v>
      </c>
      <c r="O56" s="7"/>
      <c r="Q56" s="5"/>
      <c r="R56" s="5"/>
      <c r="S56" s="5"/>
      <c r="T56" s="5"/>
      <c r="U56" s="5"/>
      <c r="V56" s="5"/>
      <c r="W56" s="5"/>
      <c r="X56" s="5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</row>
    <row r="57" spans="2:45" x14ac:dyDescent="0.35">
      <c r="B57" s="1" t="s">
        <v>45</v>
      </c>
      <c r="C57" s="4">
        <v>8.6200000000000005E-6</v>
      </c>
      <c r="D57" s="4">
        <v>9.2225000000000002E-6</v>
      </c>
      <c r="E57" s="4">
        <v>3.6257499999999996E-5</v>
      </c>
      <c r="F57" s="4">
        <v>1.5297499999999999E-4</v>
      </c>
      <c r="G57" s="7">
        <v>6.2750000000000034E-6</v>
      </c>
      <c r="H57" s="7">
        <v>1.8345000000000001E-4</v>
      </c>
      <c r="I57" s="7">
        <v>3.167E-5</v>
      </c>
      <c r="J57" s="7">
        <v>1.5129825000000001E-3</v>
      </c>
      <c r="K57" s="7">
        <v>8.0627500000000007E-5</v>
      </c>
      <c r="L57" s="7">
        <v>2.0762499999999999E-4</v>
      </c>
      <c r="M57" s="7">
        <v>5.7334999999999999E-5</v>
      </c>
      <c r="N57" s="7">
        <v>4.9837499999999998E-5</v>
      </c>
      <c r="O57" s="7"/>
      <c r="Q57" s="5"/>
      <c r="R57" s="5"/>
      <c r="S57" s="5"/>
      <c r="T57" s="5"/>
      <c r="U57" s="5"/>
      <c r="V57" s="5"/>
      <c r="W57" s="5"/>
      <c r="X57" s="5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 spans="2:45" x14ac:dyDescent="0.35">
      <c r="B58" s="1" t="s">
        <v>46</v>
      </c>
      <c r="C58" s="4">
        <v>-1.064995E-3</v>
      </c>
      <c r="D58" s="4">
        <v>-1.0649875E-3</v>
      </c>
      <c r="E58" s="4">
        <v>-1.0652399999999999E-3</v>
      </c>
      <c r="F58" s="4">
        <v>-1.0649975E-3</v>
      </c>
      <c r="G58" s="7">
        <v>-1.0792975000000001E-3</v>
      </c>
      <c r="H58" s="7">
        <v>-1.0792925000000001E-3</v>
      </c>
      <c r="I58" s="7">
        <v>-1.0798050000000001E-3</v>
      </c>
      <c r="J58" s="7">
        <v>7.9221249999999999E-4</v>
      </c>
      <c r="K58" s="7">
        <v>6.2498399999999996E-3</v>
      </c>
      <c r="L58" s="7">
        <v>-1.0790525E-3</v>
      </c>
      <c r="M58" s="7">
        <v>-1.0795550000000001E-3</v>
      </c>
      <c r="N58" s="7">
        <v>-1.0798100000000001E-3</v>
      </c>
      <c r="O58" s="7"/>
      <c r="Q58" s="5"/>
      <c r="R58" s="5"/>
      <c r="S58" s="5"/>
      <c r="T58" s="5"/>
      <c r="U58" s="5"/>
      <c r="V58" s="5"/>
      <c r="W58" s="5"/>
      <c r="X58" s="5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2:45" x14ac:dyDescent="0.35">
      <c r="B59" s="1" t="s">
        <v>47</v>
      </c>
      <c r="C59" s="4">
        <v>0</v>
      </c>
      <c r="D59" s="4">
        <v>0</v>
      </c>
      <c r="E59" s="4">
        <v>0</v>
      </c>
      <c r="F59" s="4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/>
      <c r="Q59" s="5"/>
      <c r="R59" s="5"/>
      <c r="S59" s="5"/>
      <c r="T59" s="5"/>
      <c r="U59" s="5"/>
      <c r="V59" s="5"/>
      <c r="W59" s="5"/>
      <c r="X59" s="5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2:45" x14ac:dyDescent="0.35"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2:45" x14ac:dyDescent="0.35"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2:45" x14ac:dyDescent="0.35"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2:45" x14ac:dyDescent="0.35"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2:45" x14ac:dyDescent="0.35"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 spans="17:45" x14ac:dyDescent="0.35"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 spans="17:45" x14ac:dyDescent="0.35"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 spans="17:45" x14ac:dyDescent="0.35"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7:45" x14ac:dyDescent="0.35"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</sheetData>
  <mergeCells count="12">
    <mergeCell ref="Q30:X30"/>
    <mergeCell ref="S25:T25"/>
    <mergeCell ref="S26:T26"/>
    <mergeCell ref="S27:T27"/>
    <mergeCell ref="S28:T28"/>
    <mergeCell ref="S29:T29"/>
    <mergeCell ref="G17:N17"/>
    <mergeCell ref="C17:F17"/>
    <mergeCell ref="S19:U19"/>
    <mergeCell ref="V19:W19"/>
    <mergeCell ref="S20:U20"/>
    <mergeCell ref="V20:W20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13"/>
  <sheetViews>
    <sheetView tabSelected="1" zoomScale="60" zoomScaleNormal="60" workbookViewId="0">
      <pane xSplit="1" ySplit="24" topLeftCell="B59" activePane="bottomRight" state="frozen"/>
      <selection pane="topRight" activeCell="B1" sqref="B1"/>
      <selection pane="bottomLeft" activeCell="A25" sqref="A25"/>
      <selection pane="bottomRight" activeCell="E67" sqref="E67"/>
    </sheetView>
  </sheetViews>
  <sheetFormatPr defaultColWidth="9.1796875" defaultRowHeight="14.5" x14ac:dyDescent="0.35"/>
  <cols>
    <col min="1" max="1" width="3.1796875" style="31" customWidth="1"/>
    <col min="2" max="2" width="44.26953125" style="31" bestFit="1" customWidth="1"/>
    <col min="3" max="3" width="23" style="31" bestFit="1" customWidth="1"/>
    <col min="4" max="4" width="12" style="31" bestFit="1" customWidth="1"/>
    <col min="5" max="5" width="35.453125" style="31" bestFit="1" customWidth="1"/>
    <col min="6" max="6" width="54.453125" style="31" bestFit="1" customWidth="1"/>
    <col min="7" max="7" width="9.7265625" style="31" customWidth="1"/>
    <col min="8" max="8" width="34.1796875" style="31" bestFit="1" customWidth="1"/>
    <col min="9" max="9" width="36.26953125" style="31" bestFit="1" customWidth="1"/>
    <col min="10" max="10" width="35" style="31" customWidth="1"/>
    <col min="11" max="11" width="12.54296875" style="31" bestFit="1" customWidth="1"/>
    <col min="12" max="13" width="18" style="31" bestFit="1" customWidth="1"/>
    <col min="14" max="16" width="14.81640625" style="31" bestFit="1" customWidth="1"/>
    <col min="17" max="17" width="11.7265625" style="31" bestFit="1" customWidth="1"/>
    <col min="18" max="18" width="12.54296875" style="31" bestFit="1" customWidth="1"/>
    <col min="19" max="19" width="17.26953125" style="31" bestFit="1" customWidth="1"/>
    <col min="20" max="20" width="37" style="19" bestFit="1" customWidth="1"/>
    <col min="21" max="21" width="30.81640625" style="19" bestFit="1" customWidth="1"/>
    <col min="22" max="22" width="9.1796875" style="19"/>
    <col min="23" max="24" width="9.1796875" style="31" customWidth="1"/>
    <col min="25" max="16384" width="9.1796875" style="31"/>
  </cols>
  <sheetData>
    <row r="1" spans="2:18" ht="15" thickBot="1" x14ac:dyDescent="0.4"/>
    <row r="2" spans="2:18" ht="15" thickBot="1" x14ac:dyDescent="0.4">
      <c r="B2" s="102" t="s">
        <v>641</v>
      </c>
      <c r="C2" s="19"/>
      <c r="D2" s="19"/>
      <c r="E2" s="19"/>
      <c r="F2" s="19"/>
      <c r="H2" s="134" t="s">
        <v>637</v>
      </c>
      <c r="I2" s="73" t="s">
        <v>731</v>
      </c>
      <c r="J2" s="124" t="s">
        <v>730</v>
      </c>
      <c r="L2" s="27" t="s">
        <v>748</v>
      </c>
    </row>
    <row r="3" spans="2:18" ht="15" thickBot="1" x14ac:dyDescent="0.4">
      <c r="B3" s="134" t="s">
        <v>636</v>
      </c>
      <c r="C3" s="73" t="s">
        <v>633</v>
      </c>
      <c r="D3" s="73" t="s">
        <v>595</v>
      </c>
      <c r="E3" s="135" t="s">
        <v>596</v>
      </c>
      <c r="F3" s="92" t="s">
        <v>730</v>
      </c>
      <c r="H3" s="126" t="s">
        <v>638</v>
      </c>
      <c r="I3" s="151">
        <v>0.7</v>
      </c>
      <c r="J3" s="99"/>
      <c r="L3" s="187" t="s">
        <v>747</v>
      </c>
      <c r="M3" s="191">
        <f>E66</f>
        <v>83.249408664756132</v>
      </c>
      <c r="N3" s="189" t="s">
        <v>729</v>
      </c>
    </row>
    <row r="4" spans="2:18" ht="15" thickBot="1" x14ac:dyDescent="0.4">
      <c r="B4" s="131" t="s">
        <v>598</v>
      </c>
      <c r="C4" s="74">
        <f>E4/D4</f>
        <v>0.70212765957446799</v>
      </c>
      <c r="D4" s="132">
        <v>-4.7</v>
      </c>
      <c r="E4" s="133">
        <v>-3.3</v>
      </c>
      <c r="F4" s="90"/>
      <c r="H4" s="127" t="s">
        <v>639</v>
      </c>
      <c r="I4" s="125">
        <v>1.4</v>
      </c>
      <c r="J4" s="136"/>
      <c r="L4" s="188" t="s">
        <v>749</v>
      </c>
      <c r="M4" s="192">
        <f>E105</f>
        <v>35.484333905459579</v>
      </c>
      <c r="N4" s="190" t="s">
        <v>729</v>
      </c>
    </row>
    <row r="5" spans="2:18" ht="15" thickBot="1" x14ac:dyDescent="0.4">
      <c r="B5" s="103" t="s">
        <v>634</v>
      </c>
      <c r="C5" s="67">
        <v>1</v>
      </c>
      <c r="D5" s="106">
        <v>0</v>
      </c>
      <c r="E5" s="128">
        <v>0</v>
      </c>
      <c r="F5" s="91"/>
      <c r="G5" s="110"/>
      <c r="H5" s="152" t="s">
        <v>688</v>
      </c>
      <c r="I5" s="153">
        <v>1</v>
      </c>
      <c r="J5" s="147"/>
      <c r="K5" s="111"/>
    </row>
    <row r="6" spans="2:18" x14ac:dyDescent="0.35">
      <c r="B6" s="103" t="s">
        <v>600</v>
      </c>
      <c r="C6" s="67">
        <f t="shared" ref="C6:C24" si="0">E6/D6</f>
        <v>0.91666666666666674</v>
      </c>
      <c r="D6" s="106">
        <v>1.2</v>
      </c>
      <c r="E6" s="128">
        <v>1.1000000000000001</v>
      </c>
      <c r="F6" s="91"/>
      <c r="G6" s="100"/>
      <c r="K6" s="100"/>
      <c r="L6" s="86"/>
      <c r="N6" s="110"/>
      <c r="O6" s="110"/>
      <c r="P6" s="111"/>
      <c r="Q6" s="111"/>
      <c r="R6" s="110"/>
    </row>
    <row r="7" spans="2:18" x14ac:dyDescent="0.35">
      <c r="B7" s="103" t="s">
        <v>599</v>
      </c>
      <c r="C7" s="67">
        <f t="shared" si="0"/>
        <v>1</v>
      </c>
      <c r="D7" s="106">
        <v>3.3</v>
      </c>
      <c r="E7" s="128">
        <v>3.3</v>
      </c>
      <c r="F7" s="91"/>
      <c r="G7" s="100"/>
      <c r="K7" s="100"/>
      <c r="L7" s="86"/>
      <c r="N7" s="100"/>
      <c r="O7" s="100"/>
      <c r="P7" s="100"/>
      <c r="Q7" s="100"/>
      <c r="R7" s="100"/>
    </row>
    <row r="8" spans="2:18" x14ac:dyDescent="0.35">
      <c r="B8" s="103" t="s">
        <v>597</v>
      </c>
      <c r="C8" s="67">
        <f t="shared" si="0"/>
        <v>0.820754716981132</v>
      </c>
      <c r="D8" s="106">
        <v>5.3</v>
      </c>
      <c r="E8" s="128">
        <v>4.3499999999999996</v>
      </c>
      <c r="F8" s="91"/>
      <c r="G8" s="100"/>
      <c r="K8" s="100"/>
      <c r="L8" s="86"/>
      <c r="N8" s="100"/>
      <c r="O8" s="100"/>
      <c r="P8" s="100"/>
      <c r="Q8" s="100"/>
      <c r="R8" s="100"/>
    </row>
    <row r="9" spans="2:18" x14ac:dyDescent="0.35">
      <c r="B9" s="103" t="s">
        <v>635</v>
      </c>
      <c r="C9" s="67">
        <f t="shared" si="0"/>
        <v>1.090566037735849</v>
      </c>
      <c r="D9" s="107">
        <v>5.3</v>
      </c>
      <c r="E9" s="128">
        <f>E8+I15*E6</f>
        <v>5.7799999999999994</v>
      </c>
      <c r="F9" s="129" t="s">
        <v>678</v>
      </c>
      <c r="G9" s="100"/>
      <c r="K9" s="112"/>
      <c r="L9" s="86"/>
      <c r="N9" s="100"/>
      <c r="O9" s="100"/>
      <c r="P9" s="100"/>
      <c r="Q9" s="100"/>
      <c r="R9" s="100"/>
    </row>
    <row r="10" spans="2:18" ht="15" thickBot="1" x14ac:dyDescent="0.4">
      <c r="B10" s="103" t="s">
        <v>668</v>
      </c>
      <c r="C10" s="67">
        <f>E10/D10</f>
        <v>1.053191489361702</v>
      </c>
      <c r="D10" s="107">
        <v>-4.7</v>
      </c>
      <c r="E10" s="128">
        <f>E4-I16*E6</f>
        <v>-4.95</v>
      </c>
      <c r="F10" s="129" t="s">
        <v>677</v>
      </c>
      <c r="G10" s="100"/>
      <c r="H10" s="100"/>
      <c r="I10" s="100"/>
      <c r="J10" s="100"/>
      <c r="K10" s="100"/>
      <c r="L10" s="86"/>
      <c r="N10" s="100"/>
      <c r="O10" s="100"/>
      <c r="P10" s="100"/>
      <c r="Q10" s="100"/>
      <c r="R10" s="100"/>
    </row>
    <row r="11" spans="2:18" ht="15" thickBot="1" x14ac:dyDescent="0.4">
      <c r="B11" s="103" t="s">
        <v>679</v>
      </c>
      <c r="C11" s="67">
        <f t="shared" si="0"/>
        <v>0.62264150943396224</v>
      </c>
      <c r="D11" s="107">
        <f>D8</f>
        <v>5.3</v>
      </c>
      <c r="E11" s="183">
        <f>E7</f>
        <v>3.3</v>
      </c>
      <c r="F11" s="91"/>
      <c r="G11" s="100"/>
      <c r="H11" s="148" t="s">
        <v>734</v>
      </c>
      <c r="I11" s="100"/>
      <c r="J11" s="100"/>
      <c r="K11" s="100"/>
      <c r="L11" s="86"/>
      <c r="M11" s="100"/>
      <c r="N11" s="100"/>
      <c r="O11" s="100"/>
      <c r="P11" s="100"/>
      <c r="Q11" s="100"/>
      <c r="R11" s="100"/>
    </row>
    <row r="12" spans="2:18" x14ac:dyDescent="0.35">
      <c r="B12" s="104" t="s">
        <v>711</v>
      </c>
      <c r="C12" s="67">
        <f t="shared" si="0"/>
        <v>0.76744186046511631</v>
      </c>
      <c r="D12" s="107">
        <f>0.5*D8+0.5*D7</f>
        <v>4.3</v>
      </c>
      <c r="E12" s="183">
        <f>E7</f>
        <v>3.3</v>
      </c>
      <c r="F12" s="91"/>
      <c r="G12" s="100"/>
      <c r="H12" s="143" t="s">
        <v>640</v>
      </c>
      <c r="I12" s="141">
        <v>0.5</v>
      </c>
      <c r="J12" s="139"/>
      <c r="K12" s="100"/>
      <c r="L12" s="86"/>
      <c r="M12" s="100"/>
      <c r="N12" s="100"/>
      <c r="O12" s="100"/>
      <c r="P12" s="100"/>
      <c r="Q12" s="100"/>
      <c r="R12" s="100"/>
    </row>
    <row r="13" spans="2:18" x14ac:dyDescent="0.35">
      <c r="B13" s="104" t="s">
        <v>669</v>
      </c>
      <c r="C13" s="67">
        <f t="shared" si="0"/>
        <v>0.73333333333333328</v>
      </c>
      <c r="D13" s="107">
        <f>0.5*D8+0.5*D7-D4</f>
        <v>9</v>
      </c>
      <c r="E13" s="183">
        <f>E7-E4</f>
        <v>6.6</v>
      </c>
      <c r="F13" s="91"/>
      <c r="G13" s="100"/>
      <c r="H13" s="144" t="s">
        <v>732</v>
      </c>
      <c r="I13" s="140">
        <v>0.04</v>
      </c>
      <c r="J13" s="142"/>
      <c r="K13" s="100"/>
      <c r="L13" s="86"/>
      <c r="M13" s="100"/>
      <c r="N13" s="100"/>
      <c r="O13" s="100"/>
      <c r="P13" s="100"/>
      <c r="Q13" s="100"/>
      <c r="R13" s="100"/>
    </row>
    <row r="14" spans="2:18" x14ac:dyDescent="0.35">
      <c r="B14" s="104" t="s">
        <v>670</v>
      </c>
      <c r="C14" s="67">
        <f t="shared" si="0"/>
        <v>0.93</v>
      </c>
      <c r="D14" s="107">
        <f>D8-D4</f>
        <v>10</v>
      </c>
      <c r="E14" s="183">
        <f>E8-E10</f>
        <v>9.3000000000000007</v>
      </c>
      <c r="F14" s="129" t="s">
        <v>710</v>
      </c>
      <c r="G14" s="100"/>
      <c r="H14" s="144" t="s">
        <v>733</v>
      </c>
      <c r="I14" s="140">
        <v>0.03</v>
      </c>
      <c r="J14" s="142"/>
      <c r="K14" s="100"/>
      <c r="L14" s="86"/>
      <c r="M14" s="100"/>
      <c r="N14" s="100"/>
      <c r="O14" s="100"/>
      <c r="P14" s="100"/>
      <c r="Q14" s="100"/>
      <c r="R14" s="100"/>
    </row>
    <row r="15" spans="2:18" x14ac:dyDescent="0.35">
      <c r="B15" s="104" t="s">
        <v>671</v>
      </c>
      <c r="C15" s="67">
        <f t="shared" si="0"/>
        <v>0.82499999999999996</v>
      </c>
      <c r="D15" s="107">
        <f>D7-D4</f>
        <v>8</v>
      </c>
      <c r="E15" s="183">
        <f>E7-E4</f>
        <v>6.6</v>
      </c>
      <c r="F15" s="91"/>
      <c r="G15" s="100"/>
      <c r="H15" s="154" t="s">
        <v>712</v>
      </c>
      <c r="I15" s="106">
        <v>1.3</v>
      </c>
      <c r="J15" s="69"/>
      <c r="K15" s="100"/>
      <c r="L15" s="86"/>
      <c r="M15" s="100"/>
      <c r="N15" s="100"/>
      <c r="O15" s="100"/>
      <c r="P15" s="100"/>
      <c r="Q15" s="100"/>
      <c r="R15" s="100"/>
    </row>
    <row r="16" spans="2:18" x14ac:dyDescent="0.35">
      <c r="B16" s="104" t="s">
        <v>673</v>
      </c>
      <c r="C16" s="67">
        <f t="shared" si="0"/>
        <v>0.93</v>
      </c>
      <c r="D16" s="107">
        <f>D8-D4</f>
        <v>10</v>
      </c>
      <c r="E16" s="183">
        <f>E8-E10</f>
        <v>9.3000000000000007</v>
      </c>
      <c r="F16" s="91"/>
      <c r="G16" s="100"/>
      <c r="H16" s="154" t="s">
        <v>713</v>
      </c>
      <c r="I16" s="106">
        <v>1.5</v>
      </c>
      <c r="J16" s="69"/>
      <c r="K16" s="100"/>
      <c r="L16" s="86"/>
      <c r="M16" s="100"/>
      <c r="N16" s="100"/>
      <c r="O16" s="100"/>
      <c r="P16" s="100"/>
      <c r="Q16" s="100"/>
      <c r="R16" s="100"/>
    </row>
    <row r="17" spans="2:20" ht="15" thickBot="1" x14ac:dyDescent="0.4">
      <c r="B17" s="104" t="s">
        <v>674</v>
      </c>
      <c r="C17" s="67">
        <f t="shared" si="0"/>
        <v>1.03125</v>
      </c>
      <c r="D17" s="107">
        <f>D7-D4</f>
        <v>8</v>
      </c>
      <c r="E17" s="183">
        <f>E7-E10</f>
        <v>8.25</v>
      </c>
      <c r="F17" s="91"/>
      <c r="G17" s="100"/>
      <c r="H17" s="155" t="s">
        <v>644</v>
      </c>
      <c r="I17" s="137"/>
      <c r="J17" s="138" t="s">
        <v>758</v>
      </c>
      <c r="K17" s="100"/>
      <c r="L17" s="86"/>
      <c r="M17" s="100"/>
      <c r="N17" s="100"/>
      <c r="O17" s="100"/>
      <c r="P17" s="100"/>
      <c r="Q17" s="100"/>
      <c r="R17" s="100"/>
    </row>
    <row r="18" spans="2:20" ht="15" thickBot="1" x14ac:dyDescent="0.4">
      <c r="B18" s="104" t="s">
        <v>675</v>
      </c>
      <c r="C18" s="67">
        <f t="shared" si="0"/>
        <v>0.93</v>
      </c>
      <c r="D18" s="107">
        <f>D8-D4</f>
        <v>10</v>
      </c>
      <c r="E18" s="183">
        <f>E8-E10</f>
        <v>9.3000000000000007</v>
      </c>
      <c r="F18" s="91"/>
      <c r="G18" s="100"/>
      <c r="J18" s="100"/>
      <c r="K18" s="100"/>
      <c r="L18" s="86"/>
      <c r="M18" s="100"/>
      <c r="N18" s="100"/>
      <c r="O18" s="100"/>
      <c r="P18" s="100"/>
      <c r="Q18" s="100"/>
      <c r="R18" s="100"/>
    </row>
    <row r="19" spans="2:20" ht="15" thickBot="1" x14ac:dyDescent="0.4">
      <c r="B19" s="104" t="s">
        <v>676</v>
      </c>
      <c r="C19" s="67">
        <f t="shared" si="0"/>
        <v>1.03125</v>
      </c>
      <c r="D19" s="107">
        <f>D7-D4</f>
        <v>8</v>
      </c>
      <c r="E19" s="183">
        <f>E7-E10</f>
        <v>8.25</v>
      </c>
      <c r="F19" s="91"/>
      <c r="G19" s="100"/>
      <c r="H19" s="148" t="s">
        <v>744</v>
      </c>
      <c r="I19" s="100"/>
      <c r="J19" s="100"/>
      <c r="K19" s="100"/>
      <c r="L19" s="86"/>
      <c r="M19" s="100"/>
      <c r="N19" s="100"/>
      <c r="O19" s="100"/>
      <c r="P19" s="100"/>
      <c r="Q19" s="100"/>
      <c r="R19" s="100"/>
    </row>
    <row r="20" spans="2:20" x14ac:dyDescent="0.35">
      <c r="B20" s="104" t="s">
        <v>720</v>
      </c>
      <c r="C20" s="67">
        <f t="shared" si="0"/>
        <v>0.78113207547169805</v>
      </c>
      <c r="D20" s="107">
        <f>D8</f>
        <v>5.3</v>
      </c>
      <c r="E20" s="183">
        <f>E7*0.2+E8*0.8</f>
        <v>4.1399999999999997</v>
      </c>
      <c r="F20" s="91"/>
      <c r="G20" s="100"/>
      <c r="H20" s="149" t="s">
        <v>735</v>
      </c>
      <c r="I20" s="82" t="s">
        <v>736</v>
      </c>
      <c r="J20" s="100"/>
      <c r="K20" s="100"/>
      <c r="L20" s="86"/>
      <c r="M20" s="100"/>
      <c r="N20" s="100"/>
      <c r="O20" s="100"/>
      <c r="P20" s="100"/>
      <c r="Q20" s="100"/>
      <c r="R20" s="100"/>
    </row>
    <row r="21" spans="2:20" x14ac:dyDescent="0.35">
      <c r="B21" s="104" t="s">
        <v>721</v>
      </c>
      <c r="C21" s="67">
        <f t="shared" si="0"/>
        <v>0.80744680851063821</v>
      </c>
      <c r="D21" s="107">
        <f>D4</f>
        <v>-4.7</v>
      </c>
      <c r="E21" s="183">
        <f>E4*0.7+E10*0.3</f>
        <v>-3.7949999999999999</v>
      </c>
      <c r="F21" s="91"/>
      <c r="G21" s="100"/>
      <c r="H21" s="144" t="s">
        <v>737</v>
      </c>
      <c r="I21" s="69" t="s">
        <v>738</v>
      </c>
      <c r="J21" s="100"/>
      <c r="K21" s="100"/>
      <c r="L21" s="86"/>
      <c r="M21" s="100"/>
      <c r="N21" s="100"/>
      <c r="O21" s="100"/>
      <c r="P21" s="100"/>
      <c r="Q21" s="100"/>
      <c r="R21" s="100"/>
    </row>
    <row r="22" spans="2:20" x14ac:dyDescent="0.35">
      <c r="B22" s="104" t="s">
        <v>718</v>
      </c>
      <c r="C22" s="67">
        <f t="shared" si="0"/>
        <v>0.901698113207547</v>
      </c>
      <c r="D22" s="107">
        <f>D8</f>
        <v>5.3</v>
      </c>
      <c r="E22" s="183">
        <f>E8*0.7+E9*0.3</f>
        <v>4.778999999999999</v>
      </c>
      <c r="F22" s="91"/>
      <c r="G22" s="100"/>
      <c r="H22" s="144" t="s">
        <v>739</v>
      </c>
      <c r="I22" s="69" t="s">
        <v>740</v>
      </c>
      <c r="J22" s="100"/>
      <c r="K22" s="100"/>
      <c r="L22" s="86"/>
      <c r="M22" s="100"/>
      <c r="N22" s="100"/>
      <c r="O22" s="100"/>
      <c r="P22" s="100"/>
      <c r="Q22" s="100"/>
      <c r="R22" s="100"/>
    </row>
    <row r="23" spans="2:20" ht="15" thickBot="1" x14ac:dyDescent="0.4">
      <c r="B23" s="104" t="s">
        <v>719</v>
      </c>
      <c r="C23" s="67">
        <f t="shared" si="0"/>
        <v>0.80744680851063821</v>
      </c>
      <c r="D23" s="107">
        <f>D4</f>
        <v>-4.7</v>
      </c>
      <c r="E23" s="183">
        <f>E4*0.7+E10*0.3</f>
        <v>-3.7949999999999999</v>
      </c>
      <c r="F23" s="91"/>
      <c r="G23" s="100"/>
      <c r="H23" s="145" t="s">
        <v>741</v>
      </c>
      <c r="I23" s="147" t="s">
        <v>742</v>
      </c>
      <c r="J23" s="100"/>
      <c r="K23" s="100"/>
      <c r="L23" s="86"/>
      <c r="M23" s="100"/>
      <c r="N23" s="100"/>
      <c r="O23" s="100"/>
      <c r="P23" s="100"/>
      <c r="Q23" s="100"/>
      <c r="R23" s="100"/>
    </row>
    <row r="24" spans="2:20" ht="15" thickBot="1" x14ac:dyDescent="0.4">
      <c r="B24" s="105" t="s">
        <v>714</v>
      </c>
      <c r="C24" s="122">
        <f t="shared" si="0"/>
        <v>1.073</v>
      </c>
      <c r="D24" s="108">
        <f>D8-D4</f>
        <v>10</v>
      </c>
      <c r="E24" s="184">
        <f>E9-E10</f>
        <v>10.73</v>
      </c>
      <c r="F24" s="130" t="s">
        <v>722</v>
      </c>
      <c r="G24" s="100"/>
      <c r="J24" s="100"/>
      <c r="K24" s="100"/>
      <c r="L24" s="86"/>
      <c r="M24" s="100"/>
      <c r="N24" s="100"/>
      <c r="O24" s="100"/>
      <c r="P24" s="100"/>
      <c r="Q24" s="100"/>
      <c r="R24" s="100"/>
    </row>
    <row r="25" spans="2:20" ht="21.5" thickBot="1" x14ac:dyDescent="0.4">
      <c r="B25" s="146" t="s">
        <v>743</v>
      </c>
      <c r="C25" s="101"/>
      <c r="M25" s="72" t="s">
        <v>643</v>
      </c>
      <c r="N25" s="89" t="s">
        <v>649</v>
      </c>
      <c r="O25" s="227" t="s">
        <v>642</v>
      </c>
      <c r="P25" s="228"/>
      <c r="Q25" s="228"/>
      <c r="R25" s="228"/>
      <c r="S25" s="229"/>
    </row>
    <row r="26" spans="2:20" ht="15" thickBot="1" x14ac:dyDescent="0.4">
      <c r="B26" s="163" t="s">
        <v>632</v>
      </c>
      <c r="C26" s="164" t="s">
        <v>745</v>
      </c>
      <c r="D26" s="164" t="s">
        <v>637</v>
      </c>
      <c r="E26" s="165" t="s">
        <v>750</v>
      </c>
      <c r="F26" s="166" t="s">
        <v>87</v>
      </c>
      <c r="G26" s="166" t="s">
        <v>510</v>
      </c>
      <c r="H26" s="166" t="s">
        <v>511</v>
      </c>
      <c r="I26" s="166" t="s">
        <v>512</v>
      </c>
      <c r="J26" s="167" t="s">
        <v>513</v>
      </c>
      <c r="K26" s="167" t="s">
        <v>514</v>
      </c>
      <c r="L26" s="168" t="s">
        <v>515</v>
      </c>
      <c r="M26" s="169" t="s">
        <v>87</v>
      </c>
      <c r="N26" s="166" t="s">
        <v>510</v>
      </c>
      <c r="O26" s="166" t="s">
        <v>511</v>
      </c>
      <c r="P26" s="166" t="s">
        <v>512</v>
      </c>
      <c r="Q26" s="167" t="s">
        <v>513</v>
      </c>
      <c r="R26" s="167" t="s">
        <v>514</v>
      </c>
      <c r="S26" s="168" t="s">
        <v>515</v>
      </c>
      <c r="T26" s="148" t="s">
        <v>730</v>
      </c>
    </row>
    <row r="27" spans="2:20" x14ac:dyDescent="0.35">
      <c r="B27" s="78" t="s">
        <v>516</v>
      </c>
      <c r="C27" s="173" t="s">
        <v>598</v>
      </c>
      <c r="D27" s="79" t="s">
        <v>638</v>
      </c>
      <c r="E27" s="162">
        <v>1</v>
      </c>
      <c r="F27" s="209">
        <f>'write summary'!C5</f>
        <v>1.8738127500000001</v>
      </c>
      <c r="G27" s="209">
        <f>'write summary'!D5</f>
        <v>0</v>
      </c>
      <c r="H27" s="209">
        <f>'write summary'!E5</f>
        <v>0.27151799999999998</v>
      </c>
      <c r="I27" s="209">
        <f>'write summary'!F5</f>
        <v>0.62658000000000003</v>
      </c>
      <c r="J27" s="209">
        <f>'write summary'!G5</f>
        <v>0</v>
      </c>
      <c r="K27" s="209">
        <f>'write summary'!H5</f>
        <v>0</v>
      </c>
      <c r="L27" s="209">
        <f>'write summary'!I5</f>
        <v>0.97571475000000008</v>
      </c>
      <c r="M27" s="214">
        <f t="shared" ref="M27:M65" si="1">SUM(N27:S27)*E27*(1-$I$13)*(1+$I$14)</f>
        <v>0.87370580806859188</v>
      </c>
      <c r="N27" s="214">
        <f t="shared" ref="N27:N57" si="2">G27*$I$12*VLOOKUP(C27,$B$4:$C$24,2,FALSE)</f>
        <v>0</v>
      </c>
      <c r="O27" s="214">
        <f>H27*VLOOKUP(D27,$H$3:$I$6,2,FALSE)*(VLOOKUP(C27,$B$4:$C$24,2,FALSE)^2)</f>
        <v>9.369767831598004E-2</v>
      </c>
      <c r="P27" s="214">
        <f>(VLOOKUP(C27,$B$4:$C$24,2,FALSE)^2)*I27</f>
        <v>0.30889344499773647</v>
      </c>
      <c r="Q27" s="214">
        <f t="shared" ref="Q27:Q57" si="3">J27*($C$6^2)</f>
        <v>0</v>
      </c>
      <c r="R27" s="214">
        <f t="shared" ref="R27:R57" si="4">(VLOOKUP(C27,$B$4:$C$24,2,FALSE)^2)*K27</f>
        <v>0</v>
      </c>
      <c r="S27" s="215">
        <f t="shared" ref="S27:S57" si="5">(VLOOKUP(C27,$B$4:$C$24,2,FALSE)^2)*L27</f>
        <v>0.48101102885921221</v>
      </c>
      <c r="T27" s="204"/>
    </row>
    <row r="28" spans="2:20" x14ac:dyDescent="0.35">
      <c r="B28" s="68" t="s">
        <v>518</v>
      </c>
      <c r="C28" s="161" t="s">
        <v>600</v>
      </c>
      <c r="D28" s="66" t="s">
        <v>638</v>
      </c>
      <c r="E28" s="156">
        <v>1</v>
      </c>
      <c r="F28" s="210">
        <f>'write summary'!C6</f>
        <v>0.298663031843375</v>
      </c>
      <c r="G28" s="210">
        <f>'write summary'!D6</f>
        <v>0</v>
      </c>
      <c r="H28" s="210">
        <f>'write summary'!E6</f>
        <v>0.1651968</v>
      </c>
      <c r="I28" s="210">
        <f>'write summary'!F6</f>
        <v>4.6079999999999996E-2</v>
      </c>
      <c r="J28" s="210">
        <f>'write summary'!G6</f>
        <v>8.7386231843375003E-2</v>
      </c>
      <c r="K28" s="210">
        <f>'write summary'!H6</f>
        <v>0</v>
      </c>
      <c r="L28" s="210">
        <f>'write summary'!I6</f>
        <v>0</v>
      </c>
      <c r="M28" s="216">
        <f t="shared" si="1"/>
        <v>0.20697220335626554</v>
      </c>
      <c r="N28" s="217">
        <f t="shared" si="2"/>
        <v>0</v>
      </c>
      <c r="O28" s="217">
        <f t="shared" ref="O28:O34" si="6">H28*VLOOKUP(D28,$H$3:$I$6,2,FALSE)*(VLOOKUP(C28,$B$4:$C$24,2,FALSE)^2)</f>
        <v>9.7167840000000005E-2</v>
      </c>
      <c r="P28" s="217">
        <f t="shared" ref="P28:P57" si="7">(VLOOKUP(C28,$B$4:$C$24,2,FALSE)^2)*I28</f>
        <v>3.8720000000000004E-2</v>
      </c>
      <c r="Q28" s="217">
        <f t="shared" si="3"/>
        <v>7.342870870172484E-2</v>
      </c>
      <c r="R28" s="217">
        <f t="shared" si="4"/>
        <v>0</v>
      </c>
      <c r="S28" s="218">
        <f t="shared" si="5"/>
        <v>0</v>
      </c>
      <c r="T28" s="205"/>
    </row>
    <row r="29" spans="2:20" x14ac:dyDescent="0.35">
      <c r="B29" s="68" t="s">
        <v>520</v>
      </c>
      <c r="C29" s="161" t="s">
        <v>597</v>
      </c>
      <c r="D29" s="66" t="s">
        <v>638</v>
      </c>
      <c r="E29" s="156">
        <v>1</v>
      </c>
      <c r="F29" s="210">
        <f>'write summary'!C7</f>
        <v>2.4441033750000001</v>
      </c>
      <c r="G29" s="210">
        <f>'write summary'!D7</f>
        <v>0</v>
      </c>
      <c r="H29" s="210">
        <f>'write summary'!E7</f>
        <v>0.37078799999999995</v>
      </c>
      <c r="I29" s="210">
        <f>'write summary'!F7</f>
        <v>1.505571</v>
      </c>
      <c r="J29" s="210">
        <f>'write summary'!G7</f>
        <v>0</v>
      </c>
      <c r="K29" s="210">
        <f>'write summary'!H7</f>
        <v>0.56774437499999997</v>
      </c>
      <c r="L29" s="210">
        <f>'write summary'!I7</f>
        <v>0</v>
      </c>
      <c r="M29" s="216">
        <f t="shared" si="1"/>
        <v>1.5539076600459873</v>
      </c>
      <c r="N29" s="217">
        <f t="shared" si="2"/>
        <v>0</v>
      </c>
      <c r="O29" s="217">
        <f t="shared" si="6"/>
        <v>0.17484389999999991</v>
      </c>
      <c r="P29" s="217">
        <f t="shared" si="7"/>
        <v>1.014210297169811</v>
      </c>
      <c r="Q29" s="217">
        <f t="shared" si="3"/>
        <v>0</v>
      </c>
      <c r="R29" s="217">
        <f t="shared" si="4"/>
        <v>0.38245435870194006</v>
      </c>
      <c r="S29" s="218">
        <f t="shared" si="5"/>
        <v>0</v>
      </c>
      <c r="T29" s="205"/>
    </row>
    <row r="30" spans="2:20" x14ac:dyDescent="0.35">
      <c r="B30" s="68" t="s">
        <v>522</v>
      </c>
      <c r="C30" s="161" t="s">
        <v>668</v>
      </c>
      <c r="D30" s="66" t="s">
        <v>638</v>
      </c>
      <c r="E30" s="156">
        <v>1</v>
      </c>
      <c r="F30" s="210">
        <f>'write summary'!C8</f>
        <v>4.2218406925499998</v>
      </c>
      <c r="G30" s="210">
        <f>'write summary'!D8</f>
        <v>0</v>
      </c>
      <c r="H30" s="210">
        <f>'write summary'!E8</f>
        <v>0.21826799999999999</v>
      </c>
      <c r="I30" s="210">
        <f>'write summary'!F8</f>
        <v>1.3304701249999999</v>
      </c>
      <c r="J30" s="210">
        <f>'write summary'!G8</f>
        <v>1.2E-2</v>
      </c>
      <c r="K30" s="210">
        <f>'write summary'!H8</f>
        <v>2.1411025675499999</v>
      </c>
      <c r="L30" s="210">
        <f>'write summary'!I8</f>
        <v>0.52</v>
      </c>
      <c r="M30" s="216">
        <f t="shared" si="1"/>
        <v>4.5554597418670184</v>
      </c>
      <c r="N30" s="217">
        <f t="shared" si="2"/>
        <v>0</v>
      </c>
      <c r="O30" s="217">
        <f t="shared" si="6"/>
        <v>0.16947388723404253</v>
      </c>
      <c r="P30" s="217">
        <f t="shared" si="7"/>
        <v>1.475773845079787</v>
      </c>
      <c r="Q30" s="217">
        <f t="shared" si="3"/>
        <v>1.0083333333333335E-2</v>
      </c>
      <c r="R30" s="217">
        <f t="shared" si="4"/>
        <v>2.3749373318874545</v>
      </c>
      <c r="S30" s="218">
        <f t="shared" si="5"/>
        <v>0.57679040289723849</v>
      </c>
      <c r="T30" s="205"/>
    </row>
    <row r="31" spans="2:20" x14ac:dyDescent="0.35">
      <c r="B31" s="68" t="s">
        <v>524</v>
      </c>
      <c r="C31" s="161" t="s">
        <v>600</v>
      </c>
      <c r="D31" s="66" t="s">
        <v>638</v>
      </c>
      <c r="E31" s="156">
        <v>1</v>
      </c>
      <c r="F31" s="210">
        <f>'write summary'!C9</f>
        <v>1.3206936434999998</v>
      </c>
      <c r="G31" s="210">
        <f>'write summary'!D9</f>
        <v>0</v>
      </c>
      <c r="H31" s="210">
        <f>'write summary'!E9</f>
        <v>0.61999999999999988</v>
      </c>
      <c r="I31" s="210">
        <f>'write summary'!F9</f>
        <v>0</v>
      </c>
      <c r="J31" s="210">
        <f>'write summary'!G9</f>
        <v>0.70069364349999996</v>
      </c>
      <c r="K31" s="210">
        <f>'write summary'!H9</f>
        <v>0</v>
      </c>
      <c r="L31" s="210">
        <f>'write summary'!I9</f>
        <v>0</v>
      </c>
      <c r="M31" s="216">
        <f t="shared" si="1"/>
        <v>0.94277912526270014</v>
      </c>
      <c r="N31" s="217">
        <f t="shared" si="2"/>
        <v>0</v>
      </c>
      <c r="O31" s="217">
        <f t="shared" si="6"/>
        <v>0.36468055555555551</v>
      </c>
      <c r="P31" s="217">
        <f t="shared" si="7"/>
        <v>0</v>
      </c>
      <c r="Q31" s="217">
        <f t="shared" si="3"/>
        <v>0.58877729766319453</v>
      </c>
      <c r="R31" s="217">
        <f t="shared" si="4"/>
        <v>0</v>
      </c>
      <c r="S31" s="218">
        <f t="shared" si="5"/>
        <v>0</v>
      </c>
      <c r="T31" s="205"/>
    </row>
    <row r="32" spans="2:20" x14ac:dyDescent="0.35">
      <c r="B32" s="68" t="s">
        <v>526</v>
      </c>
      <c r="C32" s="161" t="s">
        <v>600</v>
      </c>
      <c r="D32" s="66" t="s">
        <v>638</v>
      </c>
      <c r="E32" s="156">
        <v>1</v>
      </c>
      <c r="F32" s="210">
        <f>'write summary'!C10</f>
        <v>0.30657157499999999</v>
      </c>
      <c r="G32" s="210">
        <f>'write summary'!D10</f>
        <v>0</v>
      </c>
      <c r="H32" s="210">
        <f>'write summary'!E10</f>
        <v>0.215424</v>
      </c>
      <c r="I32" s="210">
        <f>'write summary'!F10</f>
        <v>0</v>
      </c>
      <c r="J32" s="210">
        <f>'write summary'!G10</f>
        <v>9.1147574999999995E-2</v>
      </c>
      <c r="K32" s="210">
        <f>'write summary'!H10</f>
        <v>0</v>
      </c>
      <c r="L32" s="210">
        <f>'write summary'!I10</f>
        <v>0</v>
      </c>
      <c r="M32" s="216">
        <f t="shared" si="1"/>
        <v>0.20102351637499999</v>
      </c>
      <c r="N32" s="217">
        <f t="shared" si="2"/>
        <v>0</v>
      </c>
      <c r="O32" s="217">
        <f t="shared" si="6"/>
        <v>0.1267112</v>
      </c>
      <c r="P32" s="217">
        <f t="shared" si="7"/>
        <v>0</v>
      </c>
      <c r="Q32" s="217">
        <f t="shared" si="3"/>
        <v>7.6589281770833337E-2</v>
      </c>
      <c r="R32" s="217">
        <f t="shared" si="4"/>
        <v>0</v>
      </c>
      <c r="S32" s="218">
        <f t="shared" si="5"/>
        <v>0</v>
      </c>
      <c r="T32" s="205"/>
    </row>
    <row r="33" spans="2:20" x14ac:dyDescent="0.35">
      <c r="B33" s="68" t="s">
        <v>528</v>
      </c>
      <c r="C33" s="161" t="s">
        <v>600</v>
      </c>
      <c r="D33" s="66" t="s">
        <v>638</v>
      </c>
      <c r="E33" s="156">
        <v>1</v>
      </c>
      <c r="F33" s="210">
        <f>'write summary'!C11</f>
        <v>1.3956820000000001</v>
      </c>
      <c r="G33" s="210">
        <f>'write summary'!D11</f>
        <v>0</v>
      </c>
      <c r="H33" s="210">
        <f>'write summary'!E11</f>
        <v>0.27820800000000001</v>
      </c>
      <c r="I33" s="210">
        <f>'write summary'!F11</f>
        <v>0</v>
      </c>
      <c r="J33" s="210">
        <f>'write summary'!G11</f>
        <v>1.1174740000000001</v>
      </c>
      <c r="K33" s="210">
        <f>'write summary'!H11</f>
        <v>0</v>
      </c>
      <c r="L33" s="210">
        <f>'write summary'!I11</f>
        <v>0</v>
      </c>
      <c r="M33" s="216">
        <f t="shared" si="1"/>
        <v>1.0902795249866668</v>
      </c>
      <c r="N33" s="217">
        <f t="shared" si="2"/>
        <v>0</v>
      </c>
      <c r="O33" s="217">
        <f t="shared" si="6"/>
        <v>0.16364040000000002</v>
      </c>
      <c r="P33" s="217">
        <f t="shared" si="7"/>
        <v>0</v>
      </c>
      <c r="Q33" s="217">
        <f t="shared" si="3"/>
        <v>0.93898856944444464</v>
      </c>
      <c r="R33" s="217">
        <f t="shared" si="4"/>
        <v>0</v>
      </c>
      <c r="S33" s="218">
        <f t="shared" si="5"/>
        <v>0</v>
      </c>
      <c r="T33" s="205"/>
    </row>
    <row r="34" spans="2:20" x14ac:dyDescent="0.35">
      <c r="B34" s="68" t="s">
        <v>530</v>
      </c>
      <c r="C34" s="161" t="s">
        <v>668</v>
      </c>
      <c r="D34" s="66" t="s">
        <v>638</v>
      </c>
      <c r="E34" s="156">
        <v>1</v>
      </c>
      <c r="F34" s="210">
        <f>'write summary'!C12</f>
        <v>1.1613852999999998</v>
      </c>
      <c r="G34" s="210">
        <f>'write summary'!D12</f>
        <v>0</v>
      </c>
      <c r="H34" s="210">
        <f>'write summary'!E12</f>
        <v>0</v>
      </c>
      <c r="I34" s="210">
        <f>'write summary'!F12</f>
        <v>0.38</v>
      </c>
      <c r="J34" s="210">
        <f>'write summary'!G12</f>
        <v>0</v>
      </c>
      <c r="K34" s="210">
        <f>'write summary'!H12</f>
        <v>0</v>
      </c>
      <c r="L34" s="210">
        <f>'write summary'!I12</f>
        <v>0.78138529999999995</v>
      </c>
      <c r="M34" s="216">
        <f t="shared" si="1"/>
        <v>1.2737947790014303</v>
      </c>
      <c r="N34" s="217">
        <f t="shared" si="2"/>
        <v>0</v>
      </c>
      <c r="O34" s="217">
        <f t="shared" si="6"/>
        <v>0</v>
      </c>
      <c r="P34" s="217">
        <f t="shared" si="7"/>
        <v>0.42150067904028971</v>
      </c>
      <c r="Q34" s="217">
        <f t="shared" si="3"/>
        <v>0</v>
      </c>
      <c r="R34" s="217">
        <f t="shared" si="4"/>
        <v>0</v>
      </c>
      <c r="S34" s="218">
        <f t="shared" si="5"/>
        <v>0.86672219616342228</v>
      </c>
      <c r="T34" s="205"/>
    </row>
    <row r="35" spans="2:20" x14ac:dyDescent="0.35">
      <c r="B35" s="68" t="s">
        <v>685</v>
      </c>
      <c r="C35" s="161" t="s">
        <v>597</v>
      </c>
      <c r="D35" s="66" t="s">
        <v>688</v>
      </c>
      <c r="E35" s="156">
        <v>1</v>
      </c>
      <c r="F35" s="210">
        <f>'write summary'!C13</f>
        <v>1.06</v>
      </c>
      <c r="G35" s="210">
        <f>'write summary'!D13</f>
        <v>0</v>
      </c>
      <c r="H35" s="210">
        <f>'write summary'!E13</f>
        <v>1.06</v>
      </c>
      <c r="I35" s="210">
        <f>'write summary'!F13</f>
        <v>0</v>
      </c>
      <c r="J35" s="210">
        <f>'write summary'!G13</f>
        <v>0</v>
      </c>
      <c r="K35" s="210">
        <f>'write summary'!H13</f>
        <v>0</v>
      </c>
      <c r="L35" s="210">
        <f>'write summary'!I13</f>
        <v>0</v>
      </c>
      <c r="M35" s="216">
        <f t="shared" si="1"/>
        <v>0.86025599999999991</v>
      </c>
      <c r="N35" s="217">
        <f t="shared" si="2"/>
        <v>0</v>
      </c>
      <c r="O35" s="216">
        <f>H35*VLOOKUP(D35,$H$3:$I$6,2,FALSE)*(VLOOKUP(C35,$B$4:$C$24,2,FALSE))</f>
        <v>0.87</v>
      </c>
      <c r="P35" s="217">
        <f t="shared" si="7"/>
        <v>0</v>
      </c>
      <c r="Q35" s="217">
        <f t="shared" si="3"/>
        <v>0</v>
      </c>
      <c r="R35" s="217">
        <f t="shared" si="4"/>
        <v>0</v>
      </c>
      <c r="S35" s="218">
        <f t="shared" si="5"/>
        <v>0</v>
      </c>
      <c r="T35" s="205"/>
    </row>
    <row r="36" spans="2:20" x14ac:dyDescent="0.35">
      <c r="B36" s="68" t="s">
        <v>684</v>
      </c>
      <c r="C36" s="161" t="s">
        <v>668</v>
      </c>
      <c r="D36" s="66" t="s">
        <v>688</v>
      </c>
      <c r="E36" s="156">
        <v>1</v>
      </c>
      <c r="F36" s="210">
        <f>'write summary'!C14</f>
        <v>1.33</v>
      </c>
      <c r="G36" s="210">
        <f>'write summary'!D14</f>
        <v>0</v>
      </c>
      <c r="H36" s="210">
        <f>'write summary'!E14</f>
        <v>1.33</v>
      </c>
      <c r="I36" s="210">
        <f>'write summary'!F14</f>
        <v>0</v>
      </c>
      <c r="J36" s="210">
        <f>'write summary'!G14</f>
        <v>0</v>
      </c>
      <c r="K36" s="210">
        <f>'write summary'!H14</f>
        <v>0</v>
      </c>
      <c r="L36" s="210">
        <f>'write summary'!I14</f>
        <v>0</v>
      </c>
      <c r="M36" s="216">
        <f t="shared" si="1"/>
        <v>1.3850563404255318</v>
      </c>
      <c r="N36" s="217">
        <f t="shared" si="2"/>
        <v>0</v>
      </c>
      <c r="O36" s="216">
        <f>H36*VLOOKUP(D36,$H$3:$I$6,2,FALSE)*(VLOOKUP(C36,$B$4:$C$24,2,FALSE))</f>
        <v>1.4007446808510637</v>
      </c>
      <c r="P36" s="217">
        <f t="shared" si="7"/>
        <v>0</v>
      </c>
      <c r="Q36" s="217">
        <f t="shared" si="3"/>
        <v>0</v>
      </c>
      <c r="R36" s="217">
        <f t="shared" si="4"/>
        <v>0</v>
      </c>
      <c r="S36" s="218">
        <f t="shared" si="5"/>
        <v>0</v>
      </c>
      <c r="T36" s="205"/>
    </row>
    <row r="37" spans="2:20" x14ac:dyDescent="0.35">
      <c r="B37" s="68" t="s">
        <v>689</v>
      </c>
      <c r="C37" s="161" t="s">
        <v>597</v>
      </c>
      <c r="D37" s="66" t="s">
        <v>638</v>
      </c>
      <c r="E37" s="156">
        <v>1</v>
      </c>
      <c r="F37" s="210">
        <f>'write summary'!C15</f>
        <v>1.272</v>
      </c>
      <c r="G37" s="210">
        <f>'write summary'!D15</f>
        <v>0</v>
      </c>
      <c r="H37" s="210">
        <f>'write summary'!E15</f>
        <v>1.1320000000000001</v>
      </c>
      <c r="I37" s="210">
        <f>'write summary'!F15</f>
        <v>0.14000000000000001</v>
      </c>
      <c r="J37" s="210">
        <f>'write summary'!G15</f>
        <v>0</v>
      </c>
      <c r="K37" s="210">
        <f>'write summary'!H15</f>
        <v>0</v>
      </c>
      <c r="L37" s="210">
        <f>'write summary'!I15</f>
        <v>0</v>
      </c>
      <c r="M37" s="216">
        <f t="shared" si="1"/>
        <v>0.73633503601281591</v>
      </c>
      <c r="N37" s="217">
        <f t="shared" si="2"/>
        <v>0</v>
      </c>
      <c r="O37" s="217">
        <f>H37*VLOOKUP(D37,$H$3:$I$6,2,FALSE)*(VLOOKUP(C37,$B$4:$C$24,2,FALSE))</f>
        <v>0.650366037735849</v>
      </c>
      <c r="P37" s="217">
        <f t="shared" si="7"/>
        <v>9.4309362762548934E-2</v>
      </c>
      <c r="Q37" s="217">
        <f t="shared" si="3"/>
        <v>0</v>
      </c>
      <c r="R37" s="217">
        <f t="shared" si="4"/>
        <v>0</v>
      </c>
      <c r="S37" s="218">
        <f t="shared" si="5"/>
        <v>0</v>
      </c>
      <c r="T37" s="205"/>
    </row>
    <row r="38" spans="2:20" x14ac:dyDescent="0.35">
      <c r="B38" s="68" t="s">
        <v>690</v>
      </c>
      <c r="C38" s="161" t="s">
        <v>668</v>
      </c>
      <c r="D38" s="66" t="s">
        <v>638</v>
      </c>
      <c r="E38" s="156">
        <v>1</v>
      </c>
      <c r="F38" s="210">
        <f>'write summary'!C16</f>
        <v>1.9799999999999998</v>
      </c>
      <c r="G38" s="210">
        <f>'write summary'!D16</f>
        <v>0</v>
      </c>
      <c r="H38" s="210">
        <f>'write summary'!E16</f>
        <v>1.8699999999999997</v>
      </c>
      <c r="I38" s="210">
        <f>'write summary'!F16</f>
        <v>0.11000000000000001</v>
      </c>
      <c r="J38" s="210">
        <f>'write summary'!G16</f>
        <v>0</v>
      </c>
      <c r="K38" s="210">
        <f>'write summary'!H16</f>
        <v>0</v>
      </c>
      <c r="L38" s="210">
        <f>'write summary'!I16</f>
        <v>0</v>
      </c>
      <c r="M38" s="216">
        <f t="shared" si="1"/>
        <v>1.4838338346763238</v>
      </c>
      <c r="N38" s="217">
        <f t="shared" si="2"/>
        <v>0</v>
      </c>
      <c r="O38" s="217">
        <f>H38*VLOOKUP(D38,$H$3:$I$6,2,FALSE)*(VLOOKUP(C38,$B$4:$C$24,2,FALSE))</f>
        <v>1.3786276595744678</v>
      </c>
      <c r="P38" s="217">
        <f t="shared" si="7"/>
        <v>0.12201335445903123</v>
      </c>
      <c r="Q38" s="217">
        <f t="shared" si="3"/>
        <v>0</v>
      </c>
      <c r="R38" s="217">
        <f t="shared" si="4"/>
        <v>0</v>
      </c>
      <c r="S38" s="218">
        <f t="shared" si="5"/>
        <v>0</v>
      </c>
      <c r="T38" s="205"/>
    </row>
    <row r="39" spans="2:20" x14ac:dyDescent="0.35">
      <c r="B39" s="68" t="s">
        <v>534</v>
      </c>
      <c r="C39" s="161" t="s">
        <v>718</v>
      </c>
      <c r="D39" s="66" t="s">
        <v>638</v>
      </c>
      <c r="E39" s="156">
        <v>1</v>
      </c>
      <c r="F39" s="210">
        <f>'write summary'!C17</f>
        <v>6.7597000000000014</v>
      </c>
      <c r="G39" s="210">
        <f>'write summary'!D17</f>
        <v>0</v>
      </c>
      <c r="H39" s="210">
        <f>'write summary'!E17</f>
        <v>8.4000000000000005E-2</v>
      </c>
      <c r="I39" s="210">
        <f>'write summary'!F17</f>
        <v>0.98314999999999997</v>
      </c>
      <c r="J39" s="210">
        <f>'write summary'!G17</f>
        <v>0.23</v>
      </c>
      <c r="K39" s="210">
        <f>'write summary'!H17</f>
        <v>2.5850500000000007</v>
      </c>
      <c r="L39" s="210">
        <f>'write summary'!I17</f>
        <v>2.8775000000000004</v>
      </c>
      <c r="M39" s="216">
        <f t="shared" si="1"/>
        <v>5.4204130600016702</v>
      </c>
      <c r="N39" s="217">
        <f t="shared" si="2"/>
        <v>0</v>
      </c>
      <c r="O39" s="217">
        <f t="shared" ref="O39:O57" si="8">H39*VLOOKUP(D39,$H$3:$I$6,2,FALSE)*(VLOOKUP(C39,$B$4:$C$24,2,FALSE)^2)</f>
        <v>4.7807897856888555E-2</v>
      </c>
      <c r="P39" s="217">
        <f t="shared" si="7"/>
        <v>0.79935943499999973</v>
      </c>
      <c r="Q39" s="217">
        <f t="shared" si="3"/>
        <v>0.19326388888888893</v>
      </c>
      <c r="R39" s="217">
        <f t="shared" si="4"/>
        <v>2.1017994278052687</v>
      </c>
      <c r="S39" s="218">
        <f t="shared" si="5"/>
        <v>2.3395786748842999</v>
      </c>
      <c r="T39" s="205"/>
    </row>
    <row r="40" spans="2:20" x14ac:dyDescent="0.35">
      <c r="B40" s="68" t="s">
        <v>535</v>
      </c>
      <c r="C40" s="161" t="s">
        <v>719</v>
      </c>
      <c r="D40" s="66" t="s">
        <v>638</v>
      </c>
      <c r="E40" s="156">
        <v>1</v>
      </c>
      <c r="F40" s="210">
        <f>'write summary'!C18</f>
        <v>5.9996937499999987</v>
      </c>
      <c r="G40" s="210">
        <f>'write summary'!D18</f>
        <v>0</v>
      </c>
      <c r="H40" s="210">
        <f>'write summary'!E18</f>
        <v>1.6949999999999998</v>
      </c>
      <c r="I40" s="210">
        <f>'write summary'!F18</f>
        <v>0.22090000000000001</v>
      </c>
      <c r="J40" s="210">
        <f>'write summary'!G18</f>
        <v>0.10500000000000001</v>
      </c>
      <c r="K40" s="210">
        <f>'write summary'!H18</f>
        <v>1.1804604166666657</v>
      </c>
      <c r="L40" s="210">
        <f>'write summary'!I18</f>
        <v>2.7983333333333333</v>
      </c>
      <c r="M40" s="216">
        <f t="shared" si="1"/>
        <v>3.5595492641679254</v>
      </c>
      <c r="N40" s="217">
        <f t="shared" si="2"/>
        <v>0</v>
      </c>
      <c r="O40" s="217">
        <f t="shared" si="8"/>
        <v>0.77356281858306908</v>
      </c>
      <c r="P40" s="217">
        <f t="shared" si="7"/>
        <v>0.14402024999999999</v>
      </c>
      <c r="Q40" s="217">
        <f t="shared" si="3"/>
        <v>8.8229166666666692E-2</v>
      </c>
      <c r="R40" s="217">
        <f t="shared" si="4"/>
        <v>0.76962518933199331</v>
      </c>
      <c r="S40" s="218">
        <f t="shared" si="5"/>
        <v>1.8244303587596193</v>
      </c>
      <c r="T40" s="205"/>
    </row>
    <row r="41" spans="2:20" x14ac:dyDescent="0.35">
      <c r="B41" s="68" t="s">
        <v>577</v>
      </c>
      <c r="C41" s="161" t="s">
        <v>669</v>
      </c>
      <c r="D41" s="66" t="s">
        <v>638</v>
      </c>
      <c r="E41" s="156">
        <v>1</v>
      </c>
      <c r="F41" s="210">
        <f>'write summary'!C19</f>
        <v>4.5</v>
      </c>
      <c r="G41" s="210">
        <f>'write summary'!D19</f>
        <v>4.5</v>
      </c>
      <c r="H41" s="210">
        <f>'write summary'!E19</f>
        <v>0</v>
      </c>
      <c r="I41" s="210">
        <f>'write summary'!F19</f>
        <v>0</v>
      </c>
      <c r="J41" s="210">
        <f>'write summary'!G19</f>
        <v>0</v>
      </c>
      <c r="K41" s="210">
        <f>'write summary'!H19</f>
        <v>0</v>
      </c>
      <c r="L41" s="210">
        <f>'write summary'!I19</f>
        <v>0</v>
      </c>
      <c r="M41" s="216">
        <f t="shared" si="1"/>
        <v>1.6315199999999999</v>
      </c>
      <c r="N41" s="217">
        <f t="shared" si="2"/>
        <v>1.65</v>
      </c>
      <c r="O41" s="217">
        <f t="shared" si="8"/>
        <v>0</v>
      </c>
      <c r="P41" s="217">
        <f t="shared" si="7"/>
        <v>0</v>
      </c>
      <c r="Q41" s="217">
        <f t="shared" si="3"/>
        <v>0</v>
      </c>
      <c r="R41" s="217">
        <f t="shared" si="4"/>
        <v>0</v>
      </c>
      <c r="S41" s="218">
        <f t="shared" si="5"/>
        <v>0</v>
      </c>
      <c r="T41" s="205"/>
    </row>
    <row r="42" spans="2:20" x14ac:dyDescent="0.35">
      <c r="B42" s="68" t="s">
        <v>647</v>
      </c>
      <c r="C42" s="161" t="s">
        <v>670</v>
      </c>
      <c r="D42" s="66" t="s">
        <v>638</v>
      </c>
      <c r="E42" s="156">
        <v>1</v>
      </c>
      <c r="F42" s="210">
        <f>'write summary'!C20</f>
        <v>1.7850000000000001</v>
      </c>
      <c r="G42" s="210">
        <f>'write summary'!D20</f>
        <v>1.5075600000000002</v>
      </c>
      <c r="H42" s="210">
        <f>'write summary'!E20</f>
        <v>0.27744000000000002</v>
      </c>
      <c r="I42" s="210">
        <f>'write summary'!F20</f>
        <v>0</v>
      </c>
      <c r="J42" s="210">
        <f>'write summary'!G20</f>
        <v>0</v>
      </c>
      <c r="K42" s="210">
        <f>'write summary'!H20</f>
        <v>0</v>
      </c>
      <c r="L42" s="210">
        <f>'write summary'!I20</f>
        <v>0</v>
      </c>
      <c r="M42" s="216">
        <f t="shared" si="1"/>
        <v>0.85925325712896017</v>
      </c>
      <c r="N42" s="217">
        <f t="shared" si="2"/>
        <v>0.70101540000000018</v>
      </c>
      <c r="O42" s="217">
        <f t="shared" si="8"/>
        <v>0.16797049920000001</v>
      </c>
      <c r="P42" s="217">
        <f t="shared" si="7"/>
        <v>0</v>
      </c>
      <c r="Q42" s="217">
        <f t="shared" si="3"/>
        <v>0</v>
      </c>
      <c r="R42" s="217">
        <f t="shared" si="4"/>
        <v>0</v>
      </c>
      <c r="S42" s="218">
        <f t="shared" si="5"/>
        <v>0</v>
      </c>
      <c r="T42" s="205"/>
    </row>
    <row r="43" spans="2:20" x14ac:dyDescent="0.35">
      <c r="B43" s="68" t="s">
        <v>564</v>
      </c>
      <c r="C43" s="161" t="s">
        <v>671</v>
      </c>
      <c r="D43" s="66" t="s">
        <v>638</v>
      </c>
      <c r="E43" s="156">
        <v>1</v>
      </c>
      <c r="F43" s="210">
        <f>'write summary'!C21</f>
        <v>0.375</v>
      </c>
      <c r="G43" s="210">
        <f>'write summary'!D21</f>
        <v>0.375</v>
      </c>
      <c r="H43" s="210">
        <f>'write summary'!E21</f>
        <v>0</v>
      </c>
      <c r="I43" s="210">
        <f>'write summary'!F21</f>
        <v>0</v>
      </c>
      <c r="J43" s="210">
        <f>'write summary'!G21</f>
        <v>0</v>
      </c>
      <c r="K43" s="210">
        <f>'write summary'!H21</f>
        <v>0</v>
      </c>
      <c r="L43" s="210">
        <f>'write summary'!I21</f>
        <v>0</v>
      </c>
      <c r="M43" s="217">
        <f t="shared" si="1"/>
        <v>0.15295499999999998</v>
      </c>
      <c r="N43" s="217">
        <f t="shared" si="2"/>
        <v>0.15468749999999998</v>
      </c>
      <c r="O43" s="217">
        <f t="shared" si="8"/>
        <v>0</v>
      </c>
      <c r="P43" s="217">
        <f t="shared" si="7"/>
        <v>0</v>
      </c>
      <c r="Q43" s="217">
        <f t="shared" si="3"/>
        <v>0</v>
      </c>
      <c r="R43" s="217">
        <f t="shared" si="4"/>
        <v>0</v>
      </c>
      <c r="S43" s="218">
        <f t="shared" si="5"/>
        <v>0</v>
      </c>
      <c r="T43" s="91"/>
    </row>
    <row r="44" spans="2:20" x14ac:dyDescent="0.35">
      <c r="B44" s="68" t="s">
        <v>71</v>
      </c>
      <c r="C44" s="161" t="s">
        <v>673</v>
      </c>
      <c r="D44" s="66" t="s">
        <v>638</v>
      </c>
      <c r="E44" s="156">
        <v>1</v>
      </c>
      <c r="F44" s="210">
        <f>'write summary'!C22</f>
        <v>3.0750000000000011</v>
      </c>
      <c r="G44" s="210">
        <f>'write summary'!D22</f>
        <v>2.6250000000000009</v>
      </c>
      <c r="H44" s="210">
        <f>'write summary'!E22</f>
        <v>0.44999999999999996</v>
      </c>
      <c r="I44" s="210">
        <f>'write summary'!F22</f>
        <v>0</v>
      </c>
      <c r="J44" s="210">
        <f>'write summary'!G22</f>
        <v>0</v>
      </c>
      <c r="K44" s="210">
        <f>'write summary'!H22</f>
        <v>0</v>
      </c>
      <c r="L44" s="210">
        <f>'write summary'!I22</f>
        <v>0</v>
      </c>
      <c r="M44" s="217">
        <f t="shared" si="1"/>
        <v>1.4763461328000007</v>
      </c>
      <c r="N44" s="217">
        <f t="shared" si="2"/>
        <v>1.2206250000000005</v>
      </c>
      <c r="O44" s="217">
        <f t="shared" si="8"/>
        <v>0.27244350000000001</v>
      </c>
      <c r="P44" s="217">
        <f t="shared" si="7"/>
        <v>0</v>
      </c>
      <c r="Q44" s="217">
        <f t="shared" si="3"/>
        <v>0</v>
      </c>
      <c r="R44" s="217">
        <f t="shared" si="4"/>
        <v>0</v>
      </c>
      <c r="S44" s="218">
        <f t="shared" si="5"/>
        <v>0</v>
      </c>
      <c r="T44" s="91"/>
    </row>
    <row r="45" spans="2:20" x14ac:dyDescent="0.35">
      <c r="B45" s="68" t="s">
        <v>561</v>
      </c>
      <c r="C45" s="161" t="s">
        <v>674</v>
      </c>
      <c r="D45" s="66" t="s">
        <v>638</v>
      </c>
      <c r="E45" s="156">
        <v>1</v>
      </c>
      <c r="F45" s="210">
        <f>'write summary'!C23</f>
        <v>11.100000000000001</v>
      </c>
      <c r="G45" s="210">
        <f>'write summary'!D23</f>
        <v>11.100000000000001</v>
      </c>
      <c r="H45" s="210">
        <f>'write summary'!E23</f>
        <v>0</v>
      </c>
      <c r="I45" s="210">
        <f>'write summary'!F23</f>
        <v>0</v>
      </c>
      <c r="J45" s="210">
        <f>'write summary'!G23</f>
        <v>0</v>
      </c>
      <c r="K45" s="210">
        <f>'write summary'!H23</f>
        <v>0</v>
      </c>
      <c r="L45" s="210">
        <f>'write summary'!I23</f>
        <v>0</v>
      </c>
      <c r="M45" s="217">
        <f t="shared" si="1"/>
        <v>5.6593350000000004</v>
      </c>
      <c r="N45" s="217">
        <f t="shared" si="2"/>
        <v>5.7234375000000011</v>
      </c>
      <c r="O45" s="217">
        <f t="shared" si="8"/>
        <v>0</v>
      </c>
      <c r="P45" s="217">
        <f t="shared" si="7"/>
        <v>0</v>
      </c>
      <c r="Q45" s="217">
        <f t="shared" si="3"/>
        <v>0</v>
      </c>
      <c r="R45" s="217">
        <f t="shared" si="4"/>
        <v>0</v>
      </c>
      <c r="S45" s="218">
        <f t="shared" si="5"/>
        <v>0</v>
      </c>
      <c r="T45" s="91"/>
    </row>
    <row r="46" spans="2:20" x14ac:dyDescent="0.35">
      <c r="B46" s="68" t="s">
        <v>557</v>
      </c>
      <c r="C46" s="172" t="s">
        <v>675</v>
      </c>
      <c r="D46" s="66" t="s">
        <v>638</v>
      </c>
      <c r="E46" s="156">
        <v>1</v>
      </c>
      <c r="F46" s="210">
        <f>'write summary'!C24</f>
        <v>4.5874999999999959</v>
      </c>
      <c r="G46" s="210">
        <f>'write summary'!D24</f>
        <v>3.749999999999996</v>
      </c>
      <c r="H46" s="210">
        <f>'write summary'!E24</f>
        <v>0.83750000000000002</v>
      </c>
      <c r="I46" s="210">
        <f>'write summary'!F24</f>
        <v>0</v>
      </c>
      <c r="J46" s="210">
        <f>'write summary'!G24</f>
        <v>0</v>
      </c>
      <c r="K46" s="210">
        <f>'write summary'!H24</f>
        <v>0</v>
      </c>
      <c r="L46" s="210">
        <f>'write summary'!I24</f>
        <v>0</v>
      </c>
      <c r="M46" s="217">
        <f t="shared" si="1"/>
        <v>2.2255886915999978</v>
      </c>
      <c r="N46" s="217">
        <f t="shared" si="2"/>
        <v>1.7437499999999981</v>
      </c>
      <c r="O46" s="217">
        <f t="shared" si="8"/>
        <v>0.507047625</v>
      </c>
      <c r="P46" s="217">
        <f t="shared" si="7"/>
        <v>0</v>
      </c>
      <c r="Q46" s="217">
        <f t="shared" si="3"/>
        <v>0</v>
      </c>
      <c r="R46" s="217">
        <f t="shared" si="4"/>
        <v>0</v>
      </c>
      <c r="S46" s="218">
        <f t="shared" si="5"/>
        <v>0</v>
      </c>
      <c r="T46" s="91"/>
    </row>
    <row r="47" spans="2:20" x14ac:dyDescent="0.35">
      <c r="B47" s="68" t="s">
        <v>558</v>
      </c>
      <c r="C47" s="172" t="s">
        <v>676</v>
      </c>
      <c r="D47" s="66" t="s">
        <v>638</v>
      </c>
      <c r="E47" s="156">
        <v>1</v>
      </c>
      <c r="F47" s="210">
        <f>'write summary'!C25</f>
        <v>2.1000000000000023</v>
      </c>
      <c r="G47" s="210">
        <f>'write summary'!D25</f>
        <v>2.1000000000000023</v>
      </c>
      <c r="H47" s="210">
        <f>'write summary'!E25</f>
        <v>0</v>
      </c>
      <c r="I47" s="210">
        <f>'write summary'!F25</f>
        <v>0</v>
      </c>
      <c r="J47" s="210">
        <f>'write summary'!G25</f>
        <v>0</v>
      </c>
      <c r="K47" s="210">
        <f>'write summary'!H25</f>
        <v>0</v>
      </c>
      <c r="L47" s="210">
        <f>'write summary'!I25</f>
        <v>0</v>
      </c>
      <c r="M47" s="217">
        <f t="shared" si="1"/>
        <v>1.0706850000000012</v>
      </c>
      <c r="N47" s="217">
        <f t="shared" si="2"/>
        <v>1.0828125000000013</v>
      </c>
      <c r="O47" s="217">
        <f t="shared" si="8"/>
        <v>0</v>
      </c>
      <c r="P47" s="217">
        <f t="shared" si="7"/>
        <v>0</v>
      </c>
      <c r="Q47" s="217">
        <f t="shared" si="3"/>
        <v>0</v>
      </c>
      <c r="R47" s="217">
        <f t="shared" si="4"/>
        <v>0</v>
      </c>
      <c r="S47" s="218">
        <f t="shared" si="5"/>
        <v>0</v>
      </c>
      <c r="T47" s="91"/>
    </row>
    <row r="48" spans="2:20" x14ac:dyDescent="0.35">
      <c r="B48" s="68" t="s">
        <v>562</v>
      </c>
      <c r="C48" s="172" t="s">
        <v>714</v>
      </c>
      <c r="D48" s="66" t="s">
        <v>638</v>
      </c>
      <c r="E48" s="156">
        <v>1</v>
      </c>
      <c r="F48" s="210">
        <f>'write summary'!C26</f>
        <v>4.82</v>
      </c>
      <c r="G48" s="210">
        <f>'write summary'!D26</f>
        <v>4.125</v>
      </c>
      <c r="H48" s="210">
        <f>'write summary'!E26</f>
        <v>0.69499999999999995</v>
      </c>
      <c r="I48" s="210">
        <f>'write summary'!F26</f>
        <v>0</v>
      </c>
      <c r="J48" s="210">
        <f>'write summary'!G26</f>
        <v>0</v>
      </c>
      <c r="K48" s="210">
        <f>'write summary'!H26</f>
        <v>0</v>
      </c>
      <c r="L48" s="210">
        <f>'write summary'!I26</f>
        <v>0</v>
      </c>
      <c r="M48" s="217">
        <f t="shared" si="1"/>
        <v>2.7421243970447997</v>
      </c>
      <c r="N48" s="217">
        <f t="shared" si="2"/>
        <v>2.2130624999999999</v>
      </c>
      <c r="O48" s="217">
        <f t="shared" si="8"/>
        <v>0.56012155849999978</v>
      </c>
      <c r="P48" s="217">
        <f t="shared" si="7"/>
        <v>0</v>
      </c>
      <c r="Q48" s="217">
        <f t="shared" si="3"/>
        <v>0</v>
      </c>
      <c r="R48" s="217">
        <f t="shared" si="4"/>
        <v>0</v>
      </c>
      <c r="S48" s="218">
        <f t="shared" si="5"/>
        <v>0</v>
      </c>
      <c r="T48" s="91"/>
    </row>
    <row r="49" spans="2:20" x14ac:dyDescent="0.35">
      <c r="B49" s="68" t="s">
        <v>536</v>
      </c>
      <c r="C49" s="161" t="s">
        <v>718</v>
      </c>
      <c r="D49" s="66" t="s">
        <v>638</v>
      </c>
      <c r="E49" s="156">
        <v>1</v>
      </c>
      <c r="F49" s="210">
        <f>'write summary'!C27</f>
        <v>1.5571874999999999</v>
      </c>
      <c r="G49" s="210">
        <f>'write summary'!D27</f>
        <v>0</v>
      </c>
      <c r="H49" s="210">
        <f>'write summary'!E27</f>
        <v>0</v>
      </c>
      <c r="I49" s="210">
        <f>'write summary'!F27</f>
        <v>0.4396874999999999</v>
      </c>
      <c r="J49" s="210">
        <f>'write summary'!G27</f>
        <v>0</v>
      </c>
      <c r="K49" s="210">
        <f>'write summary'!H27</f>
        <v>0</v>
      </c>
      <c r="L49" s="210">
        <f>'write summary'!I27</f>
        <v>1.1175000000000002</v>
      </c>
      <c r="M49" s="217">
        <f t="shared" si="1"/>
        <v>1.2519059064872546</v>
      </c>
      <c r="N49" s="217">
        <f t="shared" si="2"/>
        <v>0</v>
      </c>
      <c r="O49" s="217">
        <f t="shared" si="8"/>
        <v>0</v>
      </c>
      <c r="P49" s="217">
        <f t="shared" si="7"/>
        <v>0.35749209334950138</v>
      </c>
      <c r="Q49" s="217">
        <f t="shared" si="3"/>
        <v>0</v>
      </c>
      <c r="R49" s="217">
        <f t="shared" si="4"/>
        <v>0</v>
      </c>
      <c r="S49" s="218">
        <f t="shared" si="5"/>
        <v>0.90859397712709133</v>
      </c>
      <c r="T49" s="91"/>
    </row>
    <row r="50" spans="2:20" x14ac:dyDescent="0.35">
      <c r="B50" s="68" t="s">
        <v>538</v>
      </c>
      <c r="C50" s="161" t="s">
        <v>719</v>
      </c>
      <c r="D50" s="66" t="s">
        <v>638</v>
      </c>
      <c r="E50" s="156">
        <v>1</v>
      </c>
      <c r="F50" s="210">
        <f>'write summary'!C28</f>
        <v>2.92920325</v>
      </c>
      <c r="G50" s="210">
        <f>'write summary'!D28</f>
        <v>0</v>
      </c>
      <c r="H50" s="210">
        <f>'write summary'!E28</f>
        <v>0</v>
      </c>
      <c r="I50" s="210">
        <f>'write summary'!F28</f>
        <v>0.2</v>
      </c>
      <c r="J50" s="210">
        <f>'write summary'!G28</f>
        <v>7.4999999999999997E-3</v>
      </c>
      <c r="K50" s="210">
        <f>'write summary'!H28</f>
        <v>0.27420325000000029</v>
      </c>
      <c r="L50" s="210">
        <f>'write summary'!I28</f>
        <v>2.4474999999999998</v>
      </c>
      <c r="M50" s="216">
        <f t="shared" si="1"/>
        <v>1.889760910805411</v>
      </c>
      <c r="N50" s="217">
        <f t="shared" si="2"/>
        <v>0</v>
      </c>
      <c r="O50" s="217">
        <f t="shared" si="8"/>
        <v>0</v>
      </c>
      <c r="P50" s="217">
        <f t="shared" si="7"/>
        <v>0.13039406971480305</v>
      </c>
      <c r="Q50" s="217">
        <f t="shared" si="3"/>
        <v>6.302083333333334E-3</v>
      </c>
      <c r="R50" s="217">
        <f t="shared" si="4"/>
        <v>0.17877238848262803</v>
      </c>
      <c r="S50" s="218">
        <f t="shared" si="5"/>
        <v>1.5956974281349021</v>
      </c>
      <c r="T50" s="91"/>
    </row>
    <row r="51" spans="2:20" x14ac:dyDescent="0.35">
      <c r="B51" s="68" t="s">
        <v>540</v>
      </c>
      <c r="C51" s="161" t="s">
        <v>711</v>
      </c>
      <c r="D51" s="66" t="s">
        <v>638</v>
      </c>
      <c r="E51" s="157">
        <v>1</v>
      </c>
      <c r="F51" s="210">
        <f>'write summary'!C29</f>
        <v>2.585</v>
      </c>
      <c r="G51" s="210">
        <f>'write summary'!D29</f>
        <v>1.5899999999999999</v>
      </c>
      <c r="H51" s="210">
        <f>'write summary'!E29</f>
        <v>0.34749999999999992</v>
      </c>
      <c r="I51" s="210">
        <f>'write summary'!F29</f>
        <v>0.10112399999999999</v>
      </c>
      <c r="J51" s="210">
        <f>'write summary'!G29</f>
        <v>0.54637600000000008</v>
      </c>
      <c r="K51" s="210">
        <f>'write summary'!H29</f>
        <v>0</v>
      </c>
      <c r="L51" s="210">
        <f>'write summary'!I29</f>
        <v>0</v>
      </c>
      <c r="M51" s="216">
        <f t="shared" si="1"/>
        <v>1.2578018682770506</v>
      </c>
      <c r="N51" s="217">
        <f t="shared" si="2"/>
        <v>0.6101162790697674</v>
      </c>
      <c r="O51" s="217">
        <f t="shared" si="8"/>
        <v>0.14326622498647915</v>
      </c>
      <c r="P51" s="217">
        <f t="shared" si="7"/>
        <v>5.9558699837750133E-2</v>
      </c>
      <c r="Q51" s="217">
        <f t="shared" si="3"/>
        <v>0.45910761111111126</v>
      </c>
      <c r="R51" s="217">
        <f t="shared" si="4"/>
        <v>0</v>
      </c>
      <c r="S51" s="218">
        <f t="shared" si="5"/>
        <v>0</v>
      </c>
      <c r="T51" s="91"/>
    </row>
    <row r="52" spans="2:20" x14ac:dyDescent="0.35">
      <c r="B52" s="87" t="s">
        <v>1</v>
      </c>
      <c r="C52" s="172" t="s">
        <v>600</v>
      </c>
      <c r="D52" s="88" t="s">
        <v>638</v>
      </c>
      <c r="E52" s="157">
        <v>1.2</v>
      </c>
      <c r="F52" s="210">
        <f>'write summary'!C30</f>
        <v>5.9899594675000003</v>
      </c>
      <c r="G52" s="210">
        <f>'write summary'!D30</f>
        <v>0</v>
      </c>
      <c r="H52" s="210">
        <f>'write summary'!E30</f>
        <v>1.0500000000000003</v>
      </c>
      <c r="I52" s="210">
        <f>'write summary'!F30</f>
        <v>0</v>
      </c>
      <c r="J52" s="210">
        <f>'write summary'!G30</f>
        <v>4.9399594674999996</v>
      </c>
      <c r="K52" s="210">
        <f>'write summary'!H30</f>
        <v>0</v>
      </c>
      <c r="L52" s="210">
        <f>'write summary'!I30</f>
        <v>0</v>
      </c>
      <c r="M52" s="216">
        <f t="shared" si="1"/>
        <v>5.6581615874762017</v>
      </c>
      <c r="N52" s="217">
        <f t="shared" si="2"/>
        <v>0</v>
      </c>
      <c r="O52" s="217">
        <f t="shared" si="8"/>
        <v>0.61760416666666684</v>
      </c>
      <c r="P52" s="217">
        <f t="shared" si="7"/>
        <v>0</v>
      </c>
      <c r="Q52" s="217">
        <f t="shared" si="3"/>
        <v>4.150938163663195</v>
      </c>
      <c r="R52" s="217">
        <f t="shared" si="4"/>
        <v>0</v>
      </c>
      <c r="S52" s="218">
        <f t="shared" si="5"/>
        <v>0</v>
      </c>
      <c r="T52" s="91"/>
    </row>
    <row r="53" spans="2:20" x14ac:dyDescent="0.35">
      <c r="B53" s="87" t="s">
        <v>2</v>
      </c>
      <c r="C53" s="172" t="s">
        <v>600</v>
      </c>
      <c r="D53" s="88" t="s">
        <v>639</v>
      </c>
      <c r="E53" s="157">
        <v>1</v>
      </c>
      <c r="F53" s="210">
        <f>'write summary'!C31</f>
        <v>7.9654604999999998</v>
      </c>
      <c r="G53" s="210">
        <f>'write summary'!D31</f>
        <v>0</v>
      </c>
      <c r="H53" s="210">
        <f>'write summary'!E31</f>
        <v>4.7589120000000005</v>
      </c>
      <c r="I53" s="210">
        <f>'write summary'!F31</f>
        <v>0.24144998400000001</v>
      </c>
      <c r="J53" s="210">
        <f>'write summary'!G31</f>
        <v>2.662698515999999</v>
      </c>
      <c r="K53" s="210">
        <f>'write summary'!H31</f>
        <v>0.19914999999999999</v>
      </c>
      <c r="L53" s="210">
        <f>'write summary'!I31</f>
        <v>0.10325000000000001</v>
      </c>
      <c r="M53" s="216">
        <f t="shared" si="1"/>
        <v>8.1998441542600027</v>
      </c>
      <c r="N53" s="217">
        <f t="shared" si="2"/>
        <v>0</v>
      </c>
      <c r="O53" s="217">
        <f t="shared" si="8"/>
        <v>5.5983312000000014</v>
      </c>
      <c r="P53" s="217">
        <f t="shared" si="7"/>
        <v>0.20288505600000004</v>
      </c>
      <c r="Q53" s="217">
        <f t="shared" si="3"/>
        <v>2.2374063919166662</v>
      </c>
      <c r="R53" s="217">
        <f t="shared" si="4"/>
        <v>0.16734131944444447</v>
      </c>
      <c r="S53" s="218">
        <f t="shared" si="5"/>
        <v>8.6758680555555578E-2</v>
      </c>
      <c r="T53" s="91"/>
    </row>
    <row r="54" spans="2:20" x14ac:dyDescent="0.35">
      <c r="B54" s="87" t="s">
        <v>12</v>
      </c>
      <c r="C54" s="172" t="s">
        <v>597</v>
      </c>
      <c r="D54" s="88" t="s">
        <v>639</v>
      </c>
      <c r="E54" s="157">
        <v>1.05</v>
      </c>
      <c r="F54" s="210">
        <f>'write summary'!C32</f>
        <v>1.9175766779250001</v>
      </c>
      <c r="G54" s="210">
        <f>'write summary'!D32</f>
        <v>0</v>
      </c>
      <c r="H54" s="210">
        <f>'write summary'!E32</f>
        <v>1.1797800000000001</v>
      </c>
      <c r="I54" s="210">
        <f>'write summary'!F32</f>
        <v>5.6180000000000001E-2</v>
      </c>
      <c r="J54" s="210">
        <f>'write summary'!G32</f>
        <v>0.122</v>
      </c>
      <c r="K54" s="210">
        <f>'write summary'!H32</f>
        <v>0.53401667792500007</v>
      </c>
      <c r="L54" s="210">
        <f>'write summary'!I32</f>
        <v>2.5600000000000001E-2</v>
      </c>
      <c r="M54" s="216">
        <f t="shared" si="1"/>
        <v>1.6923115975159522</v>
      </c>
      <c r="N54" s="217">
        <f t="shared" si="2"/>
        <v>0</v>
      </c>
      <c r="O54" s="217">
        <f t="shared" si="8"/>
        <v>1.1126429999999996</v>
      </c>
      <c r="P54" s="217">
        <f t="shared" si="7"/>
        <v>3.784499999999999E-2</v>
      </c>
      <c r="Q54" s="217">
        <f t="shared" si="3"/>
        <v>0.1025138888888889</v>
      </c>
      <c r="R54" s="217">
        <f t="shared" si="4"/>
        <v>0.35973408999771489</v>
      </c>
      <c r="S54" s="218">
        <f t="shared" si="5"/>
        <v>1.7245140619437518E-2</v>
      </c>
      <c r="T54" s="91"/>
    </row>
    <row r="55" spans="2:20" x14ac:dyDescent="0.35">
      <c r="B55" s="87" t="s">
        <v>13</v>
      </c>
      <c r="C55" s="172" t="s">
        <v>597</v>
      </c>
      <c r="D55" s="88" t="s">
        <v>639</v>
      </c>
      <c r="E55" s="157">
        <v>1.05</v>
      </c>
      <c r="F55" s="210">
        <f>'write summary'!C33</f>
        <v>1.309826317075</v>
      </c>
      <c r="G55" s="210">
        <f>'write summary'!D33</f>
        <v>0</v>
      </c>
      <c r="H55" s="210">
        <f>'write summary'!E33</f>
        <v>1.1797800000000001</v>
      </c>
      <c r="I55" s="210">
        <f>'write summary'!F33</f>
        <v>2.809E-2</v>
      </c>
      <c r="J55" s="210">
        <f>'write summary'!G33</f>
        <v>7.0000000000000007E-2</v>
      </c>
      <c r="K55" s="210">
        <f>'write summary'!H33</f>
        <v>1.8756317074999904E-2</v>
      </c>
      <c r="L55" s="210">
        <f>'write summary'!I33</f>
        <v>1.32E-2</v>
      </c>
      <c r="M55" s="216">
        <f t="shared" si="1"/>
        <v>1.2582554564552937</v>
      </c>
      <c r="N55" s="217">
        <f t="shared" si="2"/>
        <v>0</v>
      </c>
      <c r="O55" s="217">
        <f t="shared" si="8"/>
        <v>1.1126429999999996</v>
      </c>
      <c r="P55" s="217">
        <f t="shared" si="7"/>
        <v>1.8922499999999995E-2</v>
      </c>
      <c r="Q55" s="217">
        <f t="shared" si="3"/>
        <v>5.8819444444444459E-2</v>
      </c>
      <c r="R55" s="217">
        <f t="shared" si="4"/>
        <v>1.2634973650825403E-2</v>
      </c>
      <c r="S55" s="218">
        <f t="shared" si="5"/>
        <v>8.8920256318974697E-3</v>
      </c>
      <c r="T55" s="91"/>
    </row>
    <row r="56" spans="2:20" x14ac:dyDescent="0.35">
      <c r="B56" s="87" t="s">
        <v>14</v>
      </c>
      <c r="C56" s="172" t="s">
        <v>668</v>
      </c>
      <c r="D56" s="88" t="s">
        <v>639</v>
      </c>
      <c r="E56" s="157">
        <v>1.05</v>
      </c>
      <c r="F56" s="210">
        <f>'write summary'!C34</f>
        <v>4.2052569999999996</v>
      </c>
      <c r="G56" s="210">
        <f>'write summary'!D34</f>
        <v>0</v>
      </c>
      <c r="H56" s="210">
        <f>'write summary'!E34</f>
        <v>3.0163800000000003</v>
      </c>
      <c r="I56" s="210">
        <f>'write summary'!F34</f>
        <v>4.5253000000000002E-2</v>
      </c>
      <c r="J56" s="210">
        <f>'write summary'!G34</f>
        <v>0.11</v>
      </c>
      <c r="K56" s="210">
        <f>'write summary'!H34</f>
        <v>0.8496239999999996</v>
      </c>
      <c r="L56" s="210">
        <f>'write summary'!I34</f>
        <v>0.184</v>
      </c>
      <c r="M56" s="216">
        <f t="shared" si="1"/>
        <v>6.2016799343757532</v>
      </c>
      <c r="N56" s="217">
        <f t="shared" si="2"/>
        <v>0</v>
      </c>
      <c r="O56" s="217">
        <f t="shared" si="8"/>
        <v>4.6841281724762336</v>
      </c>
      <c r="P56" s="217">
        <f t="shared" si="7"/>
        <v>5.0195184812132185E-2</v>
      </c>
      <c r="Q56" s="217">
        <f t="shared" si="3"/>
        <v>9.2430555555555571E-2</v>
      </c>
      <c r="R56" s="217">
        <f t="shared" si="4"/>
        <v>0.94241340244454452</v>
      </c>
      <c r="S56" s="218">
        <f t="shared" si="5"/>
        <v>0.20409506564056132</v>
      </c>
      <c r="T56" s="91"/>
    </row>
    <row r="57" spans="2:20" x14ac:dyDescent="0.35">
      <c r="B57" s="87" t="s">
        <v>15</v>
      </c>
      <c r="C57" s="172" t="s">
        <v>668</v>
      </c>
      <c r="D57" s="88" t="s">
        <v>639</v>
      </c>
      <c r="E57" s="157">
        <v>1.05</v>
      </c>
      <c r="F57" s="210">
        <f>'write summary'!C35</f>
        <v>1.3436714999999999</v>
      </c>
      <c r="G57" s="210">
        <f>'write summary'!D35</f>
        <v>0</v>
      </c>
      <c r="H57" s="210">
        <f>'write summary'!E35</f>
        <v>0.84825600000000001</v>
      </c>
      <c r="I57" s="210">
        <f>'write summary'!F35</f>
        <v>9.0506000000000003E-2</v>
      </c>
      <c r="J57" s="210">
        <f>'write summary'!G35</f>
        <v>0.08</v>
      </c>
      <c r="K57" s="210">
        <f>'write summary'!H35</f>
        <v>0.28370949999999995</v>
      </c>
      <c r="L57" s="210">
        <f>'write summary'!I35</f>
        <v>4.1200000000000001E-2</v>
      </c>
      <c r="M57" s="216">
        <f t="shared" si="1"/>
        <v>1.9158233756671268</v>
      </c>
      <c r="N57" s="217">
        <f t="shared" si="2"/>
        <v>0</v>
      </c>
      <c r="O57" s="217">
        <f t="shared" si="8"/>
        <v>1.3172543999999997</v>
      </c>
      <c r="P57" s="217">
        <f t="shared" si="7"/>
        <v>0.10039036962426437</v>
      </c>
      <c r="Q57" s="217">
        <f t="shared" si="3"/>
        <v>6.7222222222222239E-2</v>
      </c>
      <c r="R57" s="217">
        <f t="shared" si="4"/>
        <v>0.3146940707899501</v>
      </c>
      <c r="S57" s="218">
        <f t="shared" si="5"/>
        <v>4.5699547306473513E-2</v>
      </c>
      <c r="T57" s="91"/>
    </row>
    <row r="58" spans="2:20" x14ac:dyDescent="0.35">
      <c r="B58" s="68" t="s">
        <v>579</v>
      </c>
      <c r="C58" s="161" t="s">
        <v>600</v>
      </c>
      <c r="D58" s="88" t="s">
        <v>638</v>
      </c>
      <c r="E58" s="156">
        <v>0.7</v>
      </c>
      <c r="F58" s="210">
        <v>10.3878822</v>
      </c>
      <c r="G58" s="211"/>
      <c r="H58" s="211"/>
      <c r="I58" s="211"/>
      <c r="J58" s="211"/>
      <c r="K58" s="210">
        <f>F58</f>
        <v>10.3878822</v>
      </c>
      <c r="L58" s="211"/>
      <c r="M58" s="216">
        <f t="shared" si="1"/>
        <v>6.0416615400680005</v>
      </c>
      <c r="N58" s="217">
        <f t="shared" ref="N58:N65" si="9">G58*$I$12*VLOOKUP(C58,$B$4:$C$24,2,FALSE)</f>
        <v>0</v>
      </c>
      <c r="O58" s="217">
        <f t="shared" ref="O58:O65" si="10">H58*VLOOKUP(D58,$H$3:$I$6,2,FALSE)*(VLOOKUP(C58,$B$4:$C$24,2,FALSE)^2)</f>
        <v>0</v>
      </c>
      <c r="P58" s="217">
        <f t="shared" ref="P58:P65" si="11">(VLOOKUP(C58,$B$4:$C$24,2,FALSE)^2)*I58</f>
        <v>0</v>
      </c>
      <c r="Q58" s="217">
        <f t="shared" ref="Q58:Q65" si="12">J58*($C$6^2)</f>
        <v>0</v>
      </c>
      <c r="R58" s="217">
        <f t="shared" ref="R58:R65" si="13">(VLOOKUP(C58,$B$4:$C$24,2,FALSE)^2)*K58</f>
        <v>8.7287065708333351</v>
      </c>
      <c r="S58" s="218">
        <f t="shared" ref="S58:S65" si="14">(VLOOKUP(C58,$B$4:$C$24,2,FALSE)^2)*L58</f>
        <v>0</v>
      </c>
      <c r="T58" s="91" t="s">
        <v>753</v>
      </c>
    </row>
    <row r="59" spans="2:20" x14ac:dyDescent="0.35">
      <c r="B59" s="68" t="s">
        <v>580</v>
      </c>
      <c r="C59" s="161" t="s">
        <v>599</v>
      </c>
      <c r="D59" s="88" t="s">
        <v>638</v>
      </c>
      <c r="E59" s="156">
        <v>1</v>
      </c>
      <c r="F59" s="210">
        <v>0.12735937499999997</v>
      </c>
      <c r="G59" s="211"/>
      <c r="H59" s="211"/>
      <c r="I59" s="211"/>
      <c r="J59" s="211"/>
      <c r="K59" s="210">
        <f t="shared" ref="K59:K65" si="15">F59</f>
        <v>0.12735937499999997</v>
      </c>
      <c r="L59" s="211"/>
      <c r="M59" s="216">
        <f t="shared" si="1"/>
        <v>0.12593294999999996</v>
      </c>
      <c r="N59" s="217">
        <f t="shared" si="9"/>
        <v>0</v>
      </c>
      <c r="O59" s="217">
        <f t="shared" si="10"/>
        <v>0</v>
      </c>
      <c r="P59" s="217">
        <f t="shared" si="11"/>
        <v>0</v>
      </c>
      <c r="Q59" s="217">
        <f t="shared" si="12"/>
        <v>0</v>
      </c>
      <c r="R59" s="217">
        <f t="shared" si="13"/>
        <v>0.12735937499999997</v>
      </c>
      <c r="S59" s="218">
        <f t="shared" si="14"/>
        <v>0</v>
      </c>
      <c r="T59" s="91"/>
    </row>
    <row r="60" spans="2:20" x14ac:dyDescent="0.35">
      <c r="B60" s="68" t="s">
        <v>581</v>
      </c>
      <c r="C60" s="161" t="s">
        <v>600</v>
      </c>
      <c r="D60" s="88" t="s">
        <v>638</v>
      </c>
      <c r="E60" s="156">
        <v>0.6</v>
      </c>
      <c r="F60" s="210">
        <v>4.875</v>
      </c>
      <c r="G60" s="211"/>
      <c r="H60" s="211"/>
      <c r="I60" s="211"/>
      <c r="J60" s="211"/>
      <c r="K60" s="210">
        <f t="shared" si="15"/>
        <v>4.875</v>
      </c>
      <c r="L60" s="211"/>
      <c r="M60" s="216">
        <f t="shared" si="1"/>
        <v>2.430285</v>
      </c>
      <c r="N60" s="217">
        <f t="shared" si="9"/>
        <v>0</v>
      </c>
      <c r="O60" s="217">
        <f t="shared" si="10"/>
        <v>0</v>
      </c>
      <c r="P60" s="217">
        <f t="shared" si="11"/>
        <v>0</v>
      </c>
      <c r="Q60" s="217">
        <f t="shared" si="12"/>
        <v>0</v>
      </c>
      <c r="R60" s="217">
        <f t="shared" si="13"/>
        <v>4.096354166666667</v>
      </c>
      <c r="S60" s="218">
        <f t="shared" si="14"/>
        <v>0</v>
      </c>
      <c r="T60" s="91"/>
    </row>
    <row r="61" spans="2:20" x14ac:dyDescent="0.35">
      <c r="B61" s="68" t="s">
        <v>582</v>
      </c>
      <c r="C61" s="161" t="s">
        <v>600</v>
      </c>
      <c r="D61" s="88" t="s">
        <v>638</v>
      </c>
      <c r="E61" s="156">
        <v>1</v>
      </c>
      <c r="F61" s="210">
        <v>3.7593749999999995</v>
      </c>
      <c r="G61" s="211"/>
      <c r="H61" s="211"/>
      <c r="I61" s="211"/>
      <c r="J61" s="211"/>
      <c r="K61" s="210">
        <f t="shared" si="15"/>
        <v>3.7593749999999995</v>
      </c>
      <c r="L61" s="211"/>
      <c r="M61" s="216">
        <f t="shared" si="1"/>
        <v>3.123539375</v>
      </c>
      <c r="N61" s="217">
        <f t="shared" si="9"/>
        <v>0</v>
      </c>
      <c r="O61" s="217">
        <f t="shared" si="10"/>
        <v>0</v>
      </c>
      <c r="P61" s="217">
        <f t="shared" si="11"/>
        <v>0</v>
      </c>
      <c r="Q61" s="217">
        <f t="shared" si="12"/>
        <v>0</v>
      </c>
      <c r="R61" s="217">
        <f t="shared" si="13"/>
        <v>3.1589192708333336</v>
      </c>
      <c r="S61" s="218">
        <f t="shared" si="14"/>
        <v>0</v>
      </c>
      <c r="T61" s="91"/>
    </row>
    <row r="62" spans="2:20" x14ac:dyDescent="0.35">
      <c r="B62" s="68" t="s">
        <v>583</v>
      </c>
      <c r="C62" s="161" t="s">
        <v>600</v>
      </c>
      <c r="D62" s="88" t="s">
        <v>638</v>
      </c>
      <c r="E62" s="156">
        <v>1</v>
      </c>
      <c r="F62" s="210">
        <v>0.81060937499999997</v>
      </c>
      <c r="G62" s="211"/>
      <c r="H62" s="211"/>
      <c r="I62" s="211"/>
      <c r="J62" s="211"/>
      <c r="K62" s="210">
        <f t="shared" si="15"/>
        <v>0.81060937499999997</v>
      </c>
      <c r="L62" s="211"/>
      <c r="M62" s="216">
        <f t="shared" si="1"/>
        <v>0.67350830937500006</v>
      </c>
      <c r="N62" s="217">
        <f t="shared" si="9"/>
        <v>0</v>
      </c>
      <c r="O62" s="217">
        <f t="shared" si="10"/>
        <v>0</v>
      </c>
      <c r="P62" s="217">
        <f t="shared" si="11"/>
        <v>0</v>
      </c>
      <c r="Q62" s="217">
        <f t="shared" si="12"/>
        <v>0</v>
      </c>
      <c r="R62" s="217">
        <f t="shared" si="13"/>
        <v>0.68113704427083344</v>
      </c>
      <c r="S62" s="218">
        <f t="shared" si="14"/>
        <v>0</v>
      </c>
      <c r="T62" s="91"/>
    </row>
    <row r="63" spans="2:20" x14ac:dyDescent="0.35">
      <c r="B63" s="68" t="s">
        <v>584</v>
      </c>
      <c r="C63" s="161" t="s">
        <v>599</v>
      </c>
      <c r="D63" s="88" t="s">
        <v>638</v>
      </c>
      <c r="E63" s="156">
        <v>1</v>
      </c>
      <c r="F63" s="210">
        <v>0.13554492187499997</v>
      </c>
      <c r="G63" s="211"/>
      <c r="H63" s="211"/>
      <c r="I63" s="211"/>
      <c r="J63" s="211"/>
      <c r="K63" s="210">
        <f t="shared" si="15"/>
        <v>0.13554492187499997</v>
      </c>
      <c r="L63" s="211"/>
      <c r="M63" s="216">
        <f t="shared" si="1"/>
        <v>0.13402681874999997</v>
      </c>
      <c r="N63" s="217">
        <f t="shared" si="9"/>
        <v>0</v>
      </c>
      <c r="O63" s="217">
        <f t="shared" si="10"/>
        <v>0</v>
      </c>
      <c r="P63" s="217">
        <f t="shared" si="11"/>
        <v>0</v>
      </c>
      <c r="Q63" s="217">
        <f t="shared" si="12"/>
        <v>0</v>
      </c>
      <c r="R63" s="217">
        <f t="shared" si="13"/>
        <v>0.13554492187499997</v>
      </c>
      <c r="S63" s="218">
        <f t="shared" si="14"/>
        <v>0</v>
      </c>
      <c r="T63" s="91"/>
    </row>
    <row r="64" spans="2:20" x14ac:dyDescent="0.35">
      <c r="B64" s="68" t="s">
        <v>585</v>
      </c>
      <c r="C64" s="161" t="s">
        <v>597</v>
      </c>
      <c r="D64" s="88" t="s">
        <v>638</v>
      </c>
      <c r="E64" s="156">
        <v>1</v>
      </c>
      <c r="F64" s="210">
        <v>0.98055175781250004</v>
      </c>
      <c r="G64" s="211"/>
      <c r="H64" s="211"/>
      <c r="I64" s="211"/>
      <c r="J64" s="211"/>
      <c r="K64" s="210">
        <f t="shared" si="15"/>
        <v>0.98055175781250004</v>
      </c>
      <c r="L64" s="211"/>
      <c r="M64" s="216">
        <f t="shared" si="1"/>
        <v>0.65313920762087241</v>
      </c>
      <c r="N64" s="217">
        <f t="shared" si="9"/>
        <v>0</v>
      </c>
      <c r="O64" s="217">
        <f t="shared" si="10"/>
        <v>0</v>
      </c>
      <c r="P64" s="217">
        <f t="shared" si="11"/>
        <v>0</v>
      </c>
      <c r="Q64" s="217">
        <f t="shared" si="12"/>
        <v>0</v>
      </c>
      <c r="R64" s="217">
        <f t="shared" si="13"/>
        <v>0.66053722453567199</v>
      </c>
      <c r="S64" s="218">
        <f t="shared" si="14"/>
        <v>0</v>
      </c>
      <c r="T64" s="91"/>
    </row>
    <row r="65" spans="2:25" ht="15" thickBot="1" x14ac:dyDescent="0.4">
      <c r="B65" s="97" t="s">
        <v>586</v>
      </c>
      <c r="C65" s="174" t="s">
        <v>598</v>
      </c>
      <c r="D65" s="175" t="s">
        <v>638</v>
      </c>
      <c r="E65" s="176">
        <v>1</v>
      </c>
      <c r="F65" s="212">
        <v>1.6013505859375001</v>
      </c>
      <c r="G65" s="213"/>
      <c r="H65" s="213"/>
      <c r="I65" s="213"/>
      <c r="J65" s="213"/>
      <c r="K65" s="212">
        <f t="shared" si="15"/>
        <v>1.6013505859375001</v>
      </c>
      <c r="L65" s="213"/>
      <c r="M65" s="219">
        <f t="shared" si="1"/>
        <v>0.78059729980053172</v>
      </c>
      <c r="N65" s="220">
        <f t="shared" si="9"/>
        <v>0</v>
      </c>
      <c r="O65" s="220">
        <f t="shared" si="10"/>
        <v>0</v>
      </c>
      <c r="P65" s="220">
        <f t="shared" si="11"/>
        <v>0</v>
      </c>
      <c r="Q65" s="220">
        <f t="shared" si="12"/>
        <v>0</v>
      </c>
      <c r="R65" s="220">
        <f t="shared" si="13"/>
        <v>0.78943901678856365</v>
      </c>
      <c r="S65" s="221">
        <f t="shared" si="14"/>
        <v>0</v>
      </c>
      <c r="T65" s="130"/>
    </row>
    <row r="66" spans="2:25" ht="21" x14ac:dyDescent="0.35">
      <c r="B66" s="94" t="s">
        <v>587</v>
      </c>
      <c r="C66" s="150"/>
      <c r="D66" s="96"/>
      <c r="E66" s="98">
        <f>SUM(M27:M65)</f>
        <v>83.249408664756132</v>
      </c>
      <c r="H66" s="19"/>
      <c r="M66" s="160"/>
      <c r="N66" s="159"/>
      <c r="O66" s="158"/>
      <c r="P66" s="158"/>
      <c r="Q66" s="158"/>
    </row>
    <row r="67" spans="2:25" x14ac:dyDescent="0.35">
      <c r="B67" s="70" t="s">
        <v>650</v>
      </c>
      <c r="C67" s="65"/>
      <c r="D67" s="84"/>
      <c r="E67" s="83">
        <f>118/2</f>
        <v>59</v>
      </c>
      <c r="M67" s="160"/>
      <c r="N67" s="159"/>
      <c r="O67" s="158"/>
      <c r="P67" s="158"/>
      <c r="Q67" s="158"/>
    </row>
    <row r="68" spans="2:25" ht="15" thickBot="1" x14ac:dyDescent="0.4">
      <c r="B68" s="71" t="s">
        <v>651</v>
      </c>
      <c r="C68" s="81"/>
      <c r="D68" s="85"/>
      <c r="E68" s="186">
        <f>E66-E67</f>
        <v>24.249408664756132</v>
      </c>
    </row>
    <row r="69" spans="2:25" ht="15" thickBot="1" x14ac:dyDescent="0.4">
      <c r="M69" s="21"/>
    </row>
    <row r="70" spans="2:25" ht="21.5" thickBot="1" x14ac:dyDescent="0.4">
      <c r="B70" s="146" t="s">
        <v>746</v>
      </c>
      <c r="M70" s="72" t="s">
        <v>643</v>
      </c>
      <c r="N70" s="180" t="s">
        <v>649</v>
      </c>
      <c r="O70" s="230" t="s">
        <v>642</v>
      </c>
      <c r="P70" s="228"/>
      <c r="Q70" s="228"/>
      <c r="R70" s="228"/>
      <c r="S70" s="229"/>
    </row>
    <row r="71" spans="2:25" ht="19" thickBot="1" x14ac:dyDescent="0.4">
      <c r="B71" s="72" t="s">
        <v>632</v>
      </c>
      <c r="C71" s="123" t="s">
        <v>745</v>
      </c>
      <c r="D71" s="123" t="s">
        <v>637</v>
      </c>
      <c r="E71" s="123" t="s">
        <v>751</v>
      </c>
      <c r="F71" s="75" t="s">
        <v>87</v>
      </c>
      <c r="G71" s="75" t="s">
        <v>510</v>
      </c>
      <c r="H71" s="75" t="s">
        <v>511</v>
      </c>
      <c r="I71" s="75" t="s">
        <v>512</v>
      </c>
      <c r="J71" s="76" t="s">
        <v>513</v>
      </c>
      <c r="K71" s="76" t="s">
        <v>514</v>
      </c>
      <c r="L71" s="77" t="s">
        <v>515</v>
      </c>
      <c r="M71" s="169" t="s">
        <v>87</v>
      </c>
      <c r="N71" s="75" t="s">
        <v>510</v>
      </c>
      <c r="O71" s="75" t="s">
        <v>511</v>
      </c>
      <c r="P71" s="75" t="s">
        <v>512</v>
      </c>
      <c r="Q71" s="76" t="s">
        <v>513</v>
      </c>
      <c r="R71" s="76" t="s">
        <v>514</v>
      </c>
      <c r="S71" s="77" t="s">
        <v>515</v>
      </c>
      <c r="T71" s="148" t="s">
        <v>730</v>
      </c>
      <c r="V71" s="31"/>
      <c r="W71" s="109"/>
      <c r="X71" s="19"/>
      <c r="Y71" s="19"/>
    </row>
    <row r="72" spans="2:25" x14ac:dyDescent="0.35">
      <c r="B72" s="193" t="s">
        <v>516</v>
      </c>
      <c r="C72" s="185" t="s">
        <v>598</v>
      </c>
      <c r="D72" s="185" t="s">
        <v>638</v>
      </c>
      <c r="E72" s="194">
        <v>1</v>
      </c>
      <c r="F72" s="185">
        <v>6.3382164833333343E-4</v>
      </c>
      <c r="G72" s="185"/>
      <c r="H72" s="185">
        <v>0</v>
      </c>
      <c r="I72" s="185">
        <v>0</v>
      </c>
      <c r="J72" s="185"/>
      <c r="K72" s="185"/>
      <c r="L72" s="185">
        <v>6.3382164833333343E-4</v>
      </c>
      <c r="M72" s="93">
        <f>SUM(N72:S72)*E72*(1-$I$13)*(1+$I$14)</f>
        <v>3.0896386562001267E-4</v>
      </c>
      <c r="N72" s="93">
        <f>G72*$I$12*VLOOKUP(C72,$B$4:$C$24,2,FALSE)</f>
        <v>0</v>
      </c>
      <c r="O72" s="93">
        <f>H72*VLOOKUP(D72,$H$3:$I$6,2,FALSE)*(VLOOKUP(C72,$B$4:$C$24,2,FALSE)^2)</f>
        <v>0</v>
      </c>
      <c r="P72" s="93">
        <f>(VLOOKUP(C72,$B$4:$C$24,2,FALSE)^2)*I72</f>
        <v>0</v>
      </c>
      <c r="Q72" s="93">
        <f>J72*($C$6^2)</f>
        <v>0</v>
      </c>
      <c r="R72" s="93">
        <f>(VLOOKUP(C72,$B$4:$C$24,2,FALSE)^2)*K72</f>
        <v>0</v>
      </c>
      <c r="S72" s="201">
        <f>(VLOOKUP(C72,$B$4:$C$24,2,FALSE)^2)*L72</f>
        <v>3.1246345633091893E-4</v>
      </c>
      <c r="T72" s="204"/>
      <c r="U72" s="31"/>
      <c r="V72" s="31"/>
    </row>
    <row r="73" spans="2:25" x14ac:dyDescent="0.35">
      <c r="B73" s="195" t="s">
        <v>518</v>
      </c>
      <c r="C73" s="178" t="s">
        <v>600</v>
      </c>
      <c r="D73" s="178" t="s">
        <v>638</v>
      </c>
      <c r="E73" s="196">
        <v>1</v>
      </c>
      <c r="F73" s="178">
        <v>0.23273368533043609</v>
      </c>
      <c r="G73" s="178"/>
      <c r="H73" s="178">
        <v>0.1651968</v>
      </c>
      <c r="I73" s="178">
        <v>4.6079999999999996E-2</v>
      </c>
      <c r="J73" s="178">
        <v>2.145688533043609E-2</v>
      </c>
      <c r="K73" s="178"/>
      <c r="L73" s="178"/>
      <c r="M73" s="171">
        <f t="shared" ref="M73:M104" si="16">SUM(N73:S73)*E73*(1-$I$13)*(1+$I$14)</f>
        <v>0.15219370698354834</v>
      </c>
      <c r="N73" s="178">
        <f t="shared" ref="N73:N104" si="17">G73*$I$12*VLOOKUP(C73,$B$4:$C$24,2,FALSE)</f>
        <v>0</v>
      </c>
      <c r="O73" s="178">
        <f t="shared" ref="O73:O104" si="18">H73*VLOOKUP(D73,$H$3:$I$6,2,FALSE)*(VLOOKUP(C73,$B$4:$C$24,2,FALSE)^2)</f>
        <v>9.7167840000000005E-2</v>
      </c>
      <c r="P73" s="178">
        <f t="shared" ref="P73:P104" si="19">(VLOOKUP(C73,$B$4:$C$24,2,FALSE)^2)*I73</f>
        <v>3.8720000000000004E-2</v>
      </c>
      <c r="Q73" s="178">
        <f t="shared" ref="Q73:Q104" si="20">J73*($C$6^2)</f>
        <v>1.802974392349144E-2</v>
      </c>
      <c r="R73" s="178">
        <f t="shared" ref="R73:R104" si="21">(VLOOKUP(C73,$B$4:$C$24,2,FALSE)^2)*K73</f>
        <v>0</v>
      </c>
      <c r="S73" s="202">
        <f t="shared" ref="S73:S104" si="22">(VLOOKUP(C73,$B$4:$C$24,2,FALSE)^2)*L73</f>
        <v>0</v>
      </c>
      <c r="T73" s="205"/>
      <c r="U73" s="31"/>
      <c r="V73" s="31"/>
    </row>
    <row r="74" spans="2:25" x14ac:dyDescent="0.35">
      <c r="B74" s="195" t="s">
        <v>520</v>
      </c>
      <c r="C74" s="178" t="s">
        <v>597</v>
      </c>
      <c r="D74" s="178" t="s">
        <v>638</v>
      </c>
      <c r="E74" s="196">
        <v>1</v>
      </c>
      <c r="F74" s="178">
        <v>2.3632382773299998</v>
      </c>
      <c r="G74" s="178"/>
      <c r="H74" s="178">
        <v>0.37078799999999995</v>
      </c>
      <c r="I74" s="178">
        <v>1.505571</v>
      </c>
      <c r="J74" s="178"/>
      <c r="K74" s="178">
        <v>0.48687927732999992</v>
      </c>
      <c r="L74" s="178"/>
      <c r="M74" s="171">
        <f t="shared" si="16"/>
        <v>1.5000439395482597</v>
      </c>
      <c r="N74" s="178">
        <f t="shared" si="17"/>
        <v>0</v>
      </c>
      <c r="O74" s="178">
        <f t="shared" si="18"/>
        <v>0.17484389999999991</v>
      </c>
      <c r="P74" s="178">
        <f t="shared" si="19"/>
        <v>1.014210297169811</v>
      </c>
      <c r="Q74" s="178">
        <f t="shared" si="20"/>
        <v>0</v>
      </c>
      <c r="R74" s="178">
        <f t="shared" si="21"/>
        <v>0.32798053133773303</v>
      </c>
      <c r="S74" s="202">
        <f t="shared" si="22"/>
        <v>0</v>
      </c>
      <c r="T74" s="205"/>
      <c r="U74" s="31"/>
      <c r="V74" s="31"/>
    </row>
    <row r="75" spans="2:25" x14ac:dyDescent="0.35">
      <c r="B75" s="195" t="s">
        <v>522</v>
      </c>
      <c r="C75" s="178" t="s">
        <v>668</v>
      </c>
      <c r="D75" s="178" t="s">
        <v>638</v>
      </c>
      <c r="E75" s="196">
        <v>1</v>
      </c>
      <c r="F75" s="178">
        <v>1.6375876986713667</v>
      </c>
      <c r="G75" s="178"/>
      <c r="H75" s="178">
        <v>0.699546</v>
      </c>
      <c r="I75" s="178">
        <v>1.6967515000000004</v>
      </c>
      <c r="J75" s="178">
        <v>2.4E-2</v>
      </c>
      <c r="K75" s="178">
        <v>-0.78270980132863377</v>
      </c>
      <c r="L75" s="178"/>
      <c r="M75" s="171">
        <f t="shared" si="16"/>
        <v>1.5595299211014293</v>
      </c>
      <c r="N75" s="178">
        <f t="shared" si="17"/>
        <v>0</v>
      </c>
      <c r="O75" s="178">
        <f t="shared" si="18"/>
        <v>0.54316152582616561</v>
      </c>
      <c r="P75" s="178">
        <f t="shared" si="19"/>
        <v>1.882057656349027</v>
      </c>
      <c r="Q75" s="178">
        <f t="shared" si="20"/>
        <v>2.016666666666667E-2</v>
      </c>
      <c r="R75" s="178">
        <f t="shared" si="21"/>
        <v>-0.86819134934607733</v>
      </c>
      <c r="S75" s="202">
        <f t="shared" si="22"/>
        <v>0</v>
      </c>
      <c r="T75" s="205"/>
      <c r="U75" s="31"/>
      <c r="V75" s="31"/>
    </row>
    <row r="76" spans="2:25" x14ac:dyDescent="0.35">
      <c r="B76" s="195" t="s">
        <v>524</v>
      </c>
      <c r="C76" s="178" t="s">
        <v>600</v>
      </c>
      <c r="D76" s="178" t="s">
        <v>638</v>
      </c>
      <c r="E76" s="196">
        <v>1</v>
      </c>
      <c r="F76" s="178">
        <v>0.35260737938416664</v>
      </c>
      <c r="G76" s="178"/>
      <c r="H76" s="178">
        <v>0.28339199999999998</v>
      </c>
      <c r="I76" s="178"/>
      <c r="J76" s="178">
        <v>6.9215379384166664E-2</v>
      </c>
      <c r="K76" s="178"/>
      <c r="L76" s="178"/>
      <c r="M76" s="171">
        <f t="shared" si="16"/>
        <v>0.22233142803099126</v>
      </c>
      <c r="N76" s="178">
        <f t="shared" si="17"/>
        <v>0</v>
      </c>
      <c r="O76" s="178">
        <f t="shared" si="18"/>
        <v>0.16668959999999999</v>
      </c>
      <c r="P76" s="178">
        <f t="shared" si="19"/>
        <v>0</v>
      </c>
      <c r="Q76" s="178">
        <f t="shared" si="20"/>
        <v>5.8160145176973384E-2</v>
      </c>
      <c r="R76" s="178">
        <f t="shared" si="21"/>
        <v>0</v>
      </c>
      <c r="S76" s="202">
        <f t="shared" si="22"/>
        <v>0</v>
      </c>
      <c r="T76" s="205"/>
      <c r="U76" s="31"/>
      <c r="V76" s="31"/>
    </row>
    <row r="77" spans="2:25" x14ac:dyDescent="0.35">
      <c r="B77" s="195" t="s">
        <v>526</v>
      </c>
      <c r="C77" s="178" t="s">
        <v>600</v>
      </c>
      <c r="D77" s="178" t="s">
        <v>638</v>
      </c>
      <c r="E77" s="196">
        <v>1</v>
      </c>
      <c r="F77" s="178">
        <v>5.2725531749999999E-3</v>
      </c>
      <c r="G77" s="178"/>
      <c r="H77" s="178">
        <v>0</v>
      </c>
      <c r="I77" s="178"/>
      <c r="J77" s="178">
        <v>5.2725531749999999E-3</v>
      </c>
      <c r="K77" s="178"/>
      <c r="L77" s="178"/>
      <c r="M77" s="171">
        <f t="shared" si="16"/>
        <v>4.3807886813350006E-3</v>
      </c>
      <c r="N77" s="178">
        <f t="shared" si="17"/>
        <v>0</v>
      </c>
      <c r="O77" s="178">
        <f t="shared" si="18"/>
        <v>0</v>
      </c>
      <c r="P77" s="178">
        <f t="shared" si="19"/>
        <v>0</v>
      </c>
      <c r="Q77" s="178">
        <f t="shared" si="20"/>
        <v>4.4304092651041675E-3</v>
      </c>
      <c r="R77" s="178">
        <f t="shared" si="21"/>
        <v>0</v>
      </c>
      <c r="S77" s="202">
        <f t="shared" si="22"/>
        <v>0</v>
      </c>
      <c r="T77" s="205"/>
      <c r="U77" s="31"/>
      <c r="V77" s="31"/>
    </row>
    <row r="78" spans="2:25" x14ac:dyDescent="0.35">
      <c r="B78" s="195" t="s">
        <v>528</v>
      </c>
      <c r="C78" s="178" t="s">
        <v>600</v>
      </c>
      <c r="D78" s="178" t="s">
        <v>638</v>
      </c>
      <c r="E78" s="196">
        <v>1</v>
      </c>
      <c r="F78" s="178">
        <v>0.8164538856500001</v>
      </c>
      <c r="G78" s="178"/>
      <c r="H78" s="178">
        <v>0.29030400000000001</v>
      </c>
      <c r="I78" s="178"/>
      <c r="J78" s="178">
        <v>0.52614988565000009</v>
      </c>
      <c r="K78" s="178"/>
      <c r="L78" s="178"/>
      <c r="M78" s="171">
        <f t="shared" si="16"/>
        <v>0.60600314341706341</v>
      </c>
      <c r="N78" s="178">
        <f t="shared" si="17"/>
        <v>0</v>
      </c>
      <c r="O78" s="178">
        <f t="shared" si="18"/>
        <v>0.17075520000000002</v>
      </c>
      <c r="P78" s="178">
        <f t="shared" si="19"/>
        <v>0</v>
      </c>
      <c r="Q78" s="178">
        <f t="shared" si="20"/>
        <v>0.44211205669201403</v>
      </c>
      <c r="R78" s="178">
        <f t="shared" si="21"/>
        <v>0</v>
      </c>
      <c r="S78" s="202">
        <f t="shared" si="22"/>
        <v>0</v>
      </c>
      <c r="T78" s="205"/>
      <c r="U78" s="31"/>
      <c r="V78" s="31"/>
    </row>
    <row r="79" spans="2:25" x14ac:dyDescent="0.35">
      <c r="B79" s="195" t="s">
        <v>530</v>
      </c>
      <c r="C79" s="178" t="s">
        <v>668</v>
      </c>
      <c r="D79" s="178" t="s">
        <v>638</v>
      </c>
      <c r="E79" s="196">
        <v>1</v>
      </c>
      <c r="F79" s="178">
        <v>1.3326064049999999</v>
      </c>
      <c r="G79" s="178"/>
      <c r="H79" s="178"/>
      <c r="I79" s="178">
        <v>0.29234000000000004</v>
      </c>
      <c r="J79" s="178"/>
      <c r="K79" s="178"/>
      <c r="L79" s="178">
        <v>1.0402664049999999</v>
      </c>
      <c r="M79" s="171">
        <f t="shared" si="16"/>
        <v>1.4615882267089704</v>
      </c>
      <c r="N79" s="178">
        <f t="shared" si="17"/>
        <v>0</v>
      </c>
      <c r="O79" s="178">
        <f t="shared" si="18"/>
        <v>0</v>
      </c>
      <c r="P79" s="178">
        <f t="shared" si="19"/>
        <v>0.32426712765957449</v>
      </c>
      <c r="Q79" s="178">
        <f t="shared" si="20"/>
        <v>0</v>
      </c>
      <c r="R79" s="178">
        <f t="shared" si="21"/>
        <v>0</v>
      </c>
      <c r="S79" s="202">
        <f t="shared" si="22"/>
        <v>1.1538763055007919</v>
      </c>
      <c r="T79" s="205"/>
      <c r="U79" s="31"/>
      <c r="V79" s="31"/>
    </row>
    <row r="80" spans="2:25" x14ac:dyDescent="0.35">
      <c r="B80" s="195" t="s">
        <v>684</v>
      </c>
      <c r="C80" s="178" t="s">
        <v>598</v>
      </c>
      <c r="D80" s="178" t="s">
        <v>688</v>
      </c>
      <c r="E80" s="196">
        <v>1</v>
      </c>
      <c r="F80" s="178">
        <v>1.33</v>
      </c>
      <c r="G80" s="178"/>
      <c r="H80" s="178">
        <v>1.33</v>
      </c>
      <c r="I80" s="178"/>
      <c r="J80" s="178"/>
      <c r="K80" s="178"/>
      <c r="L80" s="178"/>
      <c r="M80" s="171">
        <f t="shared" si="16"/>
        <v>0.64832424445450421</v>
      </c>
      <c r="N80" s="178">
        <f t="shared" si="17"/>
        <v>0</v>
      </c>
      <c r="O80" s="171">
        <f t="shared" si="18"/>
        <v>0.65566772295156162</v>
      </c>
      <c r="P80" s="178">
        <f t="shared" si="19"/>
        <v>0</v>
      </c>
      <c r="Q80" s="178">
        <f t="shared" si="20"/>
        <v>0</v>
      </c>
      <c r="R80" s="178">
        <f t="shared" si="21"/>
        <v>0</v>
      </c>
      <c r="S80" s="202">
        <f t="shared" si="22"/>
        <v>0</v>
      </c>
      <c r="T80" s="205"/>
      <c r="U80" s="31"/>
      <c r="V80" s="31"/>
    </row>
    <row r="81" spans="2:22" x14ac:dyDescent="0.35">
      <c r="B81" s="195" t="s">
        <v>685</v>
      </c>
      <c r="C81" s="178" t="s">
        <v>597</v>
      </c>
      <c r="D81" s="178" t="s">
        <v>688</v>
      </c>
      <c r="E81" s="196">
        <v>1</v>
      </c>
      <c r="F81" s="178">
        <v>0.96500000000000008</v>
      </c>
      <c r="G81" s="178"/>
      <c r="H81" s="178">
        <v>0.96500000000000008</v>
      </c>
      <c r="I81" s="178"/>
      <c r="J81" s="178"/>
      <c r="K81" s="178"/>
      <c r="L81" s="178"/>
      <c r="M81" s="171">
        <f t="shared" si="16"/>
        <v>0.64278028195087211</v>
      </c>
      <c r="N81" s="178">
        <f t="shared" si="17"/>
        <v>0</v>
      </c>
      <c r="O81" s="171">
        <f t="shared" si="18"/>
        <v>0.65006096475614084</v>
      </c>
      <c r="P81" s="178">
        <f t="shared" si="19"/>
        <v>0</v>
      </c>
      <c r="Q81" s="178">
        <f t="shared" si="20"/>
        <v>0</v>
      </c>
      <c r="R81" s="178">
        <f t="shared" si="21"/>
        <v>0</v>
      </c>
      <c r="S81" s="202">
        <f t="shared" si="22"/>
        <v>0</v>
      </c>
      <c r="T81" s="205"/>
      <c r="U81" s="31"/>
      <c r="V81" s="31"/>
    </row>
    <row r="82" spans="2:22" x14ac:dyDescent="0.35">
      <c r="B82" s="195" t="s">
        <v>686</v>
      </c>
      <c r="C82" s="178" t="s">
        <v>598</v>
      </c>
      <c r="D82" s="178" t="s">
        <v>638</v>
      </c>
      <c r="E82" s="196">
        <v>1</v>
      </c>
      <c r="F82" s="178">
        <v>1.6739999999999999</v>
      </c>
      <c r="G82" s="178"/>
      <c r="H82" s="178">
        <v>1.5339999999999998</v>
      </c>
      <c r="I82" s="178">
        <v>0.14000000000000001</v>
      </c>
      <c r="J82" s="178"/>
      <c r="K82" s="178"/>
      <c r="L82" s="178"/>
      <c r="M82" s="171">
        <f t="shared" si="16"/>
        <v>0.59168117888637362</v>
      </c>
      <c r="N82" s="178">
        <f t="shared" si="17"/>
        <v>0</v>
      </c>
      <c r="O82" s="171">
        <f t="shared" si="18"/>
        <v>0.5293654142145765</v>
      </c>
      <c r="P82" s="178">
        <f t="shared" si="19"/>
        <v>6.9017655047532808E-2</v>
      </c>
      <c r="Q82" s="178">
        <f t="shared" si="20"/>
        <v>0</v>
      </c>
      <c r="R82" s="178">
        <f t="shared" si="21"/>
        <v>0</v>
      </c>
      <c r="S82" s="202">
        <f t="shared" si="22"/>
        <v>0</v>
      </c>
      <c r="T82" s="205"/>
      <c r="U82" s="31"/>
      <c r="V82" s="31"/>
    </row>
    <row r="83" spans="2:22" x14ac:dyDescent="0.35">
      <c r="B83" s="195" t="s">
        <v>687</v>
      </c>
      <c r="C83" s="178" t="s">
        <v>711</v>
      </c>
      <c r="D83" s="178" t="s">
        <v>638</v>
      </c>
      <c r="E83" s="196">
        <v>1</v>
      </c>
      <c r="F83" s="178">
        <v>1.694</v>
      </c>
      <c r="G83" s="178"/>
      <c r="H83" s="178">
        <v>1.6139999999999999</v>
      </c>
      <c r="I83" s="178">
        <v>0.08</v>
      </c>
      <c r="J83" s="178"/>
      <c r="K83" s="178"/>
      <c r="L83" s="178"/>
      <c r="M83" s="171">
        <f t="shared" si="16"/>
        <v>0.70455192610059481</v>
      </c>
      <c r="N83" s="178">
        <f t="shared" si="17"/>
        <v>0</v>
      </c>
      <c r="O83" s="171">
        <f t="shared" si="18"/>
        <v>0.66541492698756077</v>
      </c>
      <c r="P83" s="178">
        <f t="shared" si="19"/>
        <v>4.7117360735532722E-2</v>
      </c>
      <c r="Q83" s="178">
        <f t="shared" si="20"/>
        <v>0</v>
      </c>
      <c r="R83" s="178">
        <f t="shared" si="21"/>
        <v>0</v>
      </c>
      <c r="S83" s="202">
        <f t="shared" si="22"/>
        <v>0</v>
      </c>
      <c r="T83" s="205"/>
      <c r="U83" s="31"/>
      <c r="V83" s="31"/>
    </row>
    <row r="84" spans="2:22" x14ac:dyDescent="0.35">
      <c r="B84" s="195" t="s">
        <v>534</v>
      </c>
      <c r="C84" s="171" t="s">
        <v>711</v>
      </c>
      <c r="D84" s="178" t="s">
        <v>638</v>
      </c>
      <c r="E84" s="196">
        <v>1</v>
      </c>
      <c r="F84" s="178">
        <v>4.713275666666668</v>
      </c>
      <c r="G84" s="178"/>
      <c r="H84" s="178">
        <v>8.4000000000000005E-2</v>
      </c>
      <c r="I84" s="178">
        <v>0.70225000000000004</v>
      </c>
      <c r="J84" s="178">
        <v>0.13</v>
      </c>
      <c r="K84" s="178">
        <v>2.2186923333333346</v>
      </c>
      <c r="L84" s="178">
        <v>1.5783333333333334</v>
      </c>
      <c r="M84" s="171">
        <f t="shared" si="16"/>
        <v>2.7625018303815403</v>
      </c>
      <c r="N84" s="178">
        <f t="shared" si="17"/>
        <v>0</v>
      </c>
      <c r="O84" s="178">
        <f t="shared" si="18"/>
        <v>3.463126014061655E-2</v>
      </c>
      <c r="P84" s="178">
        <f t="shared" si="19"/>
        <v>0.41360208220659817</v>
      </c>
      <c r="Q84" s="178">
        <f t="shared" si="20"/>
        <v>0.10923611111111113</v>
      </c>
      <c r="R84" s="178">
        <f t="shared" si="21"/>
        <v>1.3067365878853441</v>
      </c>
      <c r="S84" s="202">
        <f t="shared" si="22"/>
        <v>0.92958626284478096</v>
      </c>
      <c r="T84" s="205"/>
      <c r="U84" s="31"/>
      <c r="V84" s="31"/>
    </row>
    <row r="85" spans="2:22" x14ac:dyDescent="0.35">
      <c r="B85" s="195" t="s">
        <v>535</v>
      </c>
      <c r="C85" s="178" t="s">
        <v>721</v>
      </c>
      <c r="D85" s="178" t="s">
        <v>638</v>
      </c>
      <c r="E85" s="196">
        <v>1</v>
      </c>
      <c r="F85" s="178">
        <v>0.98261276399999997</v>
      </c>
      <c r="G85" s="178"/>
      <c r="H85" s="178">
        <v>0.04</v>
      </c>
      <c r="I85" s="178">
        <v>3.4858333333333338E-2</v>
      </c>
      <c r="J85" s="178">
        <v>7.8999999999999987E-2</v>
      </c>
      <c r="K85" s="178">
        <v>0.47042109733333343</v>
      </c>
      <c r="L85" s="178">
        <v>0.35833333333333334</v>
      </c>
      <c r="M85" s="171">
        <f t="shared" si="16"/>
        <v>0.64043293425796111</v>
      </c>
      <c r="N85" s="178">
        <f t="shared" si="17"/>
        <v>0</v>
      </c>
      <c r="O85" s="178">
        <f t="shared" si="18"/>
        <v>1.8255169760072427E-2</v>
      </c>
      <c r="P85" s="178">
        <f t="shared" si="19"/>
        <v>2.2726599734042553E-2</v>
      </c>
      <c r="Q85" s="178">
        <f t="shared" si="20"/>
        <v>6.6381944444444438E-2</v>
      </c>
      <c r="R85" s="178">
        <f t="shared" si="21"/>
        <v>0.30670060680498418</v>
      </c>
      <c r="S85" s="202">
        <f t="shared" si="22"/>
        <v>0.23362270823902215</v>
      </c>
      <c r="T85" s="205"/>
      <c r="U85" s="31"/>
      <c r="V85" s="31"/>
    </row>
    <row r="86" spans="2:22" x14ac:dyDescent="0.35">
      <c r="B86" s="195" t="s">
        <v>645</v>
      </c>
      <c r="C86" s="178" t="s">
        <v>669</v>
      </c>
      <c r="D86" s="178" t="s">
        <v>638</v>
      </c>
      <c r="E86" s="196">
        <v>1</v>
      </c>
      <c r="F86" s="178">
        <v>5.8660461314999992</v>
      </c>
      <c r="G86" s="178">
        <v>5.8660461314999992</v>
      </c>
      <c r="H86" s="178"/>
      <c r="I86" s="178"/>
      <c r="J86" s="178"/>
      <c r="K86" s="178"/>
      <c r="L86" s="178"/>
      <c r="M86" s="171">
        <f t="shared" si="16"/>
        <v>2.1267936854366396</v>
      </c>
      <c r="N86" s="178">
        <f t="shared" si="17"/>
        <v>2.1508835815499996</v>
      </c>
      <c r="O86" s="178">
        <f t="shared" si="18"/>
        <v>0</v>
      </c>
      <c r="P86" s="178">
        <f t="shared" si="19"/>
        <v>0</v>
      </c>
      <c r="Q86" s="178">
        <f t="shared" si="20"/>
        <v>0</v>
      </c>
      <c r="R86" s="178">
        <f t="shared" si="21"/>
        <v>0</v>
      </c>
      <c r="S86" s="202">
        <f t="shared" si="22"/>
        <v>0</v>
      </c>
      <c r="T86" s="205"/>
      <c r="U86" s="31"/>
      <c r="V86" s="31"/>
    </row>
    <row r="87" spans="2:22" x14ac:dyDescent="0.35">
      <c r="B87" s="195" t="s">
        <v>646</v>
      </c>
      <c r="C87" s="178" t="s">
        <v>670</v>
      </c>
      <c r="D87" s="178" t="s">
        <v>638</v>
      </c>
      <c r="E87" s="196">
        <v>1</v>
      </c>
      <c r="F87" s="178">
        <v>2.4504212121666655</v>
      </c>
      <c r="G87" s="178">
        <v>2.4504212121666655</v>
      </c>
      <c r="H87" s="178"/>
      <c r="I87" s="178"/>
      <c r="J87" s="178"/>
      <c r="K87" s="178"/>
      <c r="L87" s="178"/>
      <c r="M87" s="171">
        <f t="shared" si="16"/>
        <v>1.1266840699845355</v>
      </c>
      <c r="N87" s="178">
        <f t="shared" si="17"/>
        <v>1.1394458636574996</v>
      </c>
      <c r="O87" s="178">
        <f t="shared" si="18"/>
        <v>0</v>
      </c>
      <c r="P87" s="178">
        <f t="shared" si="19"/>
        <v>0</v>
      </c>
      <c r="Q87" s="178">
        <f t="shared" si="20"/>
        <v>0</v>
      </c>
      <c r="R87" s="178">
        <f t="shared" si="21"/>
        <v>0</v>
      </c>
      <c r="S87" s="202">
        <f t="shared" si="22"/>
        <v>0</v>
      </c>
      <c r="T87" s="205"/>
      <c r="U87" s="31"/>
      <c r="V87" s="31"/>
    </row>
    <row r="88" spans="2:22" x14ac:dyDescent="0.35">
      <c r="B88" s="195" t="s">
        <v>536</v>
      </c>
      <c r="C88" s="171" t="s">
        <v>711</v>
      </c>
      <c r="D88" s="178" t="s">
        <v>638</v>
      </c>
      <c r="E88" s="196">
        <v>1</v>
      </c>
      <c r="F88" s="178">
        <v>1.3924428666666666</v>
      </c>
      <c r="G88" s="178"/>
      <c r="H88" s="178"/>
      <c r="I88" s="178">
        <v>0.53244286666666663</v>
      </c>
      <c r="J88" s="178"/>
      <c r="K88" s="178"/>
      <c r="L88" s="178">
        <v>0.86</v>
      </c>
      <c r="M88" s="107">
        <f t="shared" si="16"/>
        <v>0.81091775805507837</v>
      </c>
      <c r="N88" s="178">
        <f t="shared" si="17"/>
        <v>0</v>
      </c>
      <c r="O88" s="178">
        <f t="shared" si="18"/>
        <v>0</v>
      </c>
      <c r="P88" s="178">
        <f t="shared" si="19"/>
        <v>0.31359128274743103</v>
      </c>
      <c r="Q88" s="178">
        <f t="shared" si="20"/>
        <v>0</v>
      </c>
      <c r="R88" s="178">
        <f t="shared" si="21"/>
        <v>0</v>
      </c>
      <c r="S88" s="202">
        <f t="shared" si="22"/>
        <v>0.50651162790697679</v>
      </c>
      <c r="T88" s="91"/>
    </row>
    <row r="89" spans="2:22" x14ac:dyDescent="0.35">
      <c r="B89" s="195" t="s">
        <v>538</v>
      </c>
      <c r="C89" s="178" t="s">
        <v>721</v>
      </c>
      <c r="D89" s="178" t="s">
        <v>638</v>
      </c>
      <c r="E89" s="196">
        <v>1</v>
      </c>
      <c r="F89" s="178">
        <v>2.0954414466666669</v>
      </c>
      <c r="G89" s="178"/>
      <c r="H89" s="178"/>
      <c r="I89" s="178">
        <v>0.19500000000000001</v>
      </c>
      <c r="J89" s="178"/>
      <c r="K89" s="178">
        <v>0.80044144666666672</v>
      </c>
      <c r="L89" s="178">
        <v>1.1000000000000001</v>
      </c>
      <c r="M89" s="107">
        <f t="shared" si="16"/>
        <v>1.3508646346672288</v>
      </c>
      <c r="N89" s="178">
        <f t="shared" si="17"/>
        <v>0</v>
      </c>
      <c r="O89" s="178">
        <f t="shared" si="18"/>
        <v>0</v>
      </c>
      <c r="P89" s="178">
        <f t="shared" si="19"/>
        <v>0.12713421797193297</v>
      </c>
      <c r="Q89" s="178">
        <f t="shared" si="20"/>
        <v>0</v>
      </c>
      <c r="R89" s="178">
        <f t="shared" si="21"/>
        <v>0.52186408899635572</v>
      </c>
      <c r="S89" s="202">
        <f t="shared" si="22"/>
        <v>0.71716738343141684</v>
      </c>
      <c r="T89" s="91"/>
    </row>
    <row r="90" spans="2:22" x14ac:dyDescent="0.35">
      <c r="B90" s="195" t="s">
        <v>540</v>
      </c>
      <c r="C90" s="178" t="s">
        <v>711</v>
      </c>
      <c r="D90" s="178" t="s">
        <v>638</v>
      </c>
      <c r="E90" s="196">
        <v>1</v>
      </c>
      <c r="F90" s="178">
        <v>1.6633333333333336</v>
      </c>
      <c r="G90" s="178">
        <v>0.79499999999999993</v>
      </c>
      <c r="H90" s="178">
        <v>0.11899999999999999</v>
      </c>
      <c r="I90" s="178">
        <v>5.0561999999999996E-2</v>
      </c>
      <c r="J90" s="178">
        <v>0.69877133333333363</v>
      </c>
      <c r="K90" s="178"/>
      <c r="L90" s="178"/>
      <c r="M90" s="107">
        <f t="shared" si="16"/>
        <v>0.96018458726574152</v>
      </c>
      <c r="N90" s="178">
        <f t="shared" si="17"/>
        <v>0.3050581395348837</v>
      </c>
      <c r="O90" s="178">
        <f t="shared" si="18"/>
        <v>4.9060951865873434E-2</v>
      </c>
      <c r="P90" s="178">
        <f t="shared" si="19"/>
        <v>2.9779349918875066E-2</v>
      </c>
      <c r="Q90" s="178">
        <f t="shared" si="20"/>
        <v>0.58716202314814847</v>
      </c>
      <c r="R90" s="178">
        <f t="shared" si="21"/>
        <v>0</v>
      </c>
      <c r="S90" s="202">
        <f t="shared" si="22"/>
        <v>0</v>
      </c>
      <c r="T90" s="91"/>
    </row>
    <row r="91" spans="2:22" x14ac:dyDescent="0.35">
      <c r="B91" s="195" t="s">
        <v>1</v>
      </c>
      <c r="C91" s="178" t="s">
        <v>600</v>
      </c>
      <c r="D91" s="178" t="s">
        <v>638</v>
      </c>
      <c r="E91" s="196">
        <v>1.2</v>
      </c>
      <c r="F91" s="178">
        <v>1.0379370830289667</v>
      </c>
      <c r="G91" s="178"/>
      <c r="H91" s="178">
        <v>3.499999999999992E-2</v>
      </c>
      <c r="I91" s="178"/>
      <c r="J91" s="178">
        <v>1.0029370830289668</v>
      </c>
      <c r="K91" s="178"/>
      <c r="L91" s="178"/>
      <c r="M91" s="107">
        <f t="shared" si="16"/>
        <v>1.0243958692632011</v>
      </c>
      <c r="N91" s="178">
        <f t="shared" si="17"/>
        <v>0</v>
      </c>
      <c r="O91" s="178">
        <f t="shared" si="18"/>
        <v>2.0586805555555511E-2</v>
      </c>
      <c r="P91" s="178">
        <f t="shared" si="19"/>
        <v>0</v>
      </c>
      <c r="Q91" s="178">
        <f t="shared" si="20"/>
        <v>0.84274574337850694</v>
      </c>
      <c r="R91" s="178">
        <f t="shared" si="21"/>
        <v>0</v>
      </c>
      <c r="S91" s="202">
        <f t="shared" si="22"/>
        <v>0</v>
      </c>
      <c r="T91" s="91"/>
    </row>
    <row r="92" spans="2:22" x14ac:dyDescent="0.35">
      <c r="B92" s="195" t="s">
        <v>2</v>
      </c>
      <c r="C92" s="178" t="s">
        <v>600</v>
      </c>
      <c r="D92" s="178" t="s">
        <v>639</v>
      </c>
      <c r="E92" s="196">
        <v>1</v>
      </c>
      <c r="F92" s="178">
        <v>1.80891074061</v>
      </c>
      <c r="G92" s="178"/>
      <c r="H92" s="178">
        <v>0.91679039999999978</v>
      </c>
      <c r="I92" s="178">
        <v>0.11703398400000001</v>
      </c>
      <c r="J92" s="178">
        <v>0.62388635661000025</v>
      </c>
      <c r="K92" s="178">
        <v>8.5120000000000001E-2</v>
      </c>
      <c r="L92" s="178">
        <v>6.608E-2</v>
      </c>
      <c r="M92" s="107">
        <f t="shared" si="16"/>
        <v>1.807655870820162</v>
      </c>
      <c r="N92" s="178">
        <f t="shared" si="17"/>
        <v>0</v>
      </c>
      <c r="O92" s="178">
        <f t="shared" si="18"/>
        <v>1.0785020399999998</v>
      </c>
      <c r="P92" s="178">
        <f t="shared" si="19"/>
        <v>9.8341056000000024E-2</v>
      </c>
      <c r="Q92" s="178">
        <f t="shared" si="20"/>
        <v>0.52423784131812523</v>
      </c>
      <c r="R92" s="178">
        <f t="shared" si="21"/>
        <v>7.152444444444446E-2</v>
      </c>
      <c r="S92" s="202">
        <f t="shared" si="22"/>
        <v>5.5525555555555564E-2</v>
      </c>
      <c r="T92" s="91"/>
    </row>
    <row r="93" spans="2:22" x14ac:dyDescent="0.35">
      <c r="B93" s="195" t="s">
        <v>12</v>
      </c>
      <c r="C93" s="178" t="s">
        <v>597</v>
      </c>
      <c r="D93" s="178" t="s">
        <v>639</v>
      </c>
      <c r="E93" s="196">
        <v>1.05</v>
      </c>
      <c r="F93" s="178">
        <v>1.4992841133183334</v>
      </c>
      <c r="G93" s="178"/>
      <c r="H93" s="178">
        <v>1.1562479999999997</v>
      </c>
      <c r="I93" s="178">
        <v>5.6180000000000001E-2</v>
      </c>
      <c r="J93" s="178">
        <v>0.122</v>
      </c>
      <c r="K93" s="178">
        <v>0.13605611331833373</v>
      </c>
      <c r="L93" s="178">
        <v>2.8799999999999999E-2</v>
      </c>
      <c r="M93" s="107">
        <f t="shared" si="16"/>
        <v>1.3931752207320531</v>
      </c>
      <c r="N93" s="178">
        <f t="shared" si="17"/>
        <v>0</v>
      </c>
      <c r="O93" s="178">
        <f t="shared" si="18"/>
        <v>1.0904501207547164</v>
      </c>
      <c r="P93" s="178">
        <f t="shared" si="19"/>
        <v>3.784499999999999E-2</v>
      </c>
      <c r="Q93" s="178">
        <f t="shared" si="20"/>
        <v>0.1025138888888889</v>
      </c>
      <c r="R93" s="178">
        <f t="shared" si="21"/>
        <v>9.1652609621437148E-2</v>
      </c>
      <c r="S93" s="202">
        <f t="shared" si="22"/>
        <v>1.9400783196867208E-2</v>
      </c>
      <c r="T93" s="91"/>
    </row>
    <row r="94" spans="2:22" x14ac:dyDescent="0.35">
      <c r="B94" s="195" t="s">
        <v>13</v>
      </c>
      <c r="C94" s="178" t="s">
        <v>597</v>
      </c>
      <c r="D94" s="178" t="s">
        <v>639</v>
      </c>
      <c r="E94" s="196">
        <v>1.05</v>
      </c>
      <c r="F94" s="178">
        <v>1.0264936025016667</v>
      </c>
      <c r="G94" s="178"/>
      <c r="H94" s="178">
        <v>0.83506799999999981</v>
      </c>
      <c r="I94" s="178">
        <v>2.809E-2</v>
      </c>
      <c r="J94" s="178">
        <v>7.0000000000000007E-2</v>
      </c>
      <c r="K94" s="178">
        <v>8.0135602501666847E-2</v>
      </c>
      <c r="L94" s="178">
        <v>1.32E-2</v>
      </c>
      <c r="M94" s="107">
        <f t="shared" si="16"/>
        <v>0.96365667052876813</v>
      </c>
      <c r="N94" s="178">
        <f t="shared" si="17"/>
        <v>0</v>
      </c>
      <c r="O94" s="178">
        <f t="shared" si="18"/>
        <v>0.7875473094339619</v>
      </c>
      <c r="P94" s="178">
        <f t="shared" si="19"/>
        <v>1.8922499999999995E-2</v>
      </c>
      <c r="Q94" s="178">
        <f t="shared" si="20"/>
        <v>5.8819444444444459E-2</v>
      </c>
      <c r="R94" s="178">
        <f t="shared" si="21"/>
        <v>5.3982411475179445E-2</v>
      </c>
      <c r="S94" s="202">
        <f t="shared" si="22"/>
        <v>8.8920256318974697E-3</v>
      </c>
      <c r="T94" s="91"/>
    </row>
    <row r="95" spans="2:22" x14ac:dyDescent="0.35">
      <c r="B95" s="195" t="s">
        <v>14</v>
      </c>
      <c r="C95" s="178" t="s">
        <v>721</v>
      </c>
      <c r="D95" s="178" t="s">
        <v>639</v>
      </c>
      <c r="E95" s="196">
        <v>1.05</v>
      </c>
      <c r="F95" s="178">
        <v>2.6625298559999999</v>
      </c>
      <c r="G95" s="178"/>
      <c r="H95" s="178">
        <v>1.5192580000000002</v>
      </c>
      <c r="I95" s="178">
        <v>4.5253000000000002E-2</v>
      </c>
      <c r="J95" s="178">
        <v>0.68700000000000006</v>
      </c>
      <c r="K95" s="178">
        <v>0.22701885599999971</v>
      </c>
      <c r="L95" s="178">
        <v>0.184</v>
      </c>
      <c r="M95" s="171">
        <f t="shared" si="16"/>
        <v>2.3479405034204643</v>
      </c>
      <c r="N95" s="178">
        <f t="shared" si="17"/>
        <v>0</v>
      </c>
      <c r="O95" s="178">
        <f t="shared" si="18"/>
        <v>1.3867156349674059</v>
      </c>
      <c r="P95" s="178">
        <f t="shared" si="19"/>
        <v>2.9503614184019915E-2</v>
      </c>
      <c r="Q95" s="178">
        <f t="shared" si="20"/>
        <v>0.57727083333333351</v>
      </c>
      <c r="R95" s="178">
        <f t="shared" si="21"/>
        <v>0.14800956267919399</v>
      </c>
      <c r="S95" s="202">
        <f t="shared" si="22"/>
        <v>0.11996254413761881</v>
      </c>
      <c r="T95" s="91"/>
    </row>
    <row r="96" spans="2:22" x14ac:dyDescent="0.35">
      <c r="B96" s="195" t="s">
        <v>15</v>
      </c>
      <c r="C96" s="178" t="s">
        <v>720</v>
      </c>
      <c r="D96" s="178" t="s">
        <v>639</v>
      </c>
      <c r="E96" s="196">
        <v>1.05</v>
      </c>
      <c r="F96" s="178">
        <v>0.94164416584999988</v>
      </c>
      <c r="G96" s="178"/>
      <c r="H96" s="178">
        <v>0.602352</v>
      </c>
      <c r="I96" s="178">
        <v>9.0506000000000003E-2</v>
      </c>
      <c r="J96" s="178">
        <v>0.08</v>
      </c>
      <c r="K96" s="178">
        <v>0.12758616584999988</v>
      </c>
      <c r="L96" s="178">
        <v>4.1200000000000001E-2</v>
      </c>
      <c r="M96" s="171">
        <f t="shared" si="16"/>
        <v>0.76828050555414595</v>
      </c>
      <c r="N96" s="178">
        <f t="shared" si="17"/>
        <v>0</v>
      </c>
      <c r="O96" s="178">
        <f t="shared" si="18"/>
        <v>0.51454970718689907</v>
      </c>
      <c r="P96" s="178">
        <f t="shared" si="19"/>
        <v>5.5223803403346379E-2</v>
      </c>
      <c r="Q96" s="178">
        <f t="shared" si="20"/>
        <v>6.7222222222222239E-2</v>
      </c>
      <c r="R96" s="178">
        <f t="shared" si="21"/>
        <v>7.7848908800379396E-2</v>
      </c>
      <c r="S96" s="202">
        <f t="shared" si="22"/>
        <v>2.5138893556425769E-2</v>
      </c>
      <c r="T96" s="91"/>
    </row>
    <row r="97" spans="2:20" x14ac:dyDescent="0.35">
      <c r="B97" s="195" t="s">
        <v>579</v>
      </c>
      <c r="C97" s="178" t="s">
        <v>600</v>
      </c>
      <c r="D97" s="178" t="s">
        <v>638</v>
      </c>
      <c r="E97" s="196">
        <v>0.7</v>
      </c>
      <c r="F97" s="178">
        <v>5.7630035999999993</v>
      </c>
      <c r="G97" s="178"/>
      <c r="H97" s="178"/>
      <c r="I97" s="178"/>
      <c r="J97" s="178"/>
      <c r="K97" s="178">
        <v>5.7630035999999993</v>
      </c>
      <c r="L97" s="178"/>
      <c r="M97" s="171">
        <f t="shared" si="16"/>
        <v>3.3518013137839993</v>
      </c>
      <c r="N97" s="178">
        <f t="shared" si="17"/>
        <v>0</v>
      </c>
      <c r="O97" s="178">
        <f t="shared" si="18"/>
        <v>0</v>
      </c>
      <c r="P97" s="178">
        <f t="shared" si="19"/>
        <v>0</v>
      </c>
      <c r="Q97" s="178">
        <f t="shared" si="20"/>
        <v>0</v>
      </c>
      <c r="R97" s="178">
        <f t="shared" si="21"/>
        <v>4.8425238583333332</v>
      </c>
      <c r="S97" s="202">
        <f t="shared" si="22"/>
        <v>0</v>
      </c>
      <c r="T97" s="91" t="s">
        <v>752</v>
      </c>
    </row>
    <row r="98" spans="2:20" x14ac:dyDescent="0.35">
      <c r="B98" s="195" t="s">
        <v>580</v>
      </c>
      <c r="C98" s="178" t="s">
        <v>599</v>
      </c>
      <c r="D98" s="178" t="s">
        <v>638</v>
      </c>
      <c r="E98" s="196">
        <v>1</v>
      </c>
      <c r="F98" s="178">
        <v>6.3679687499999985E-2</v>
      </c>
      <c r="G98" s="178"/>
      <c r="H98" s="178"/>
      <c r="I98" s="178"/>
      <c r="J98" s="178"/>
      <c r="K98" s="178">
        <v>6.3679687499999985E-2</v>
      </c>
      <c r="L98" s="178"/>
      <c r="M98" s="171">
        <f t="shared" si="16"/>
        <v>6.296647499999998E-2</v>
      </c>
      <c r="N98" s="197">
        <f t="shared" si="17"/>
        <v>0</v>
      </c>
      <c r="O98" s="197">
        <f t="shared" si="18"/>
        <v>0</v>
      </c>
      <c r="P98" s="178">
        <f t="shared" si="19"/>
        <v>0</v>
      </c>
      <c r="Q98" s="178">
        <f t="shared" si="20"/>
        <v>0</v>
      </c>
      <c r="R98" s="178">
        <f t="shared" si="21"/>
        <v>6.3679687499999985E-2</v>
      </c>
      <c r="S98" s="202">
        <f t="shared" si="22"/>
        <v>0</v>
      </c>
      <c r="T98" s="91"/>
    </row>
    <row r="99" spans="2:20" x14ac:dyDescent="0.35">
      <c r="B99" s="195" t="s">
        <v>581</v>
      </c>
      <c r="C99" s="178" t="s">
        <v>600</v>
      </c>
      <c r="D99" s="178" t="s">
        <v>638</v>
      </c>
      <c r="E99" s="196">
        <v>0.6</v>
      </c>
      <c r="F99" s="178">
        <v>2.6953125</v>
      </c>
      <c r="G99" s="178"/>
      <c r="H99" s="178"/>
      <c r="I99" s="178"/>
      <c r="J99" s="178"/>
      <c r="K99" s="178">
        <v>2.6953125</v>
      </c>
      <c r="L99" s="178"/>
      <c r="M99" s="171">
        <f t="shared" si="16"/>
        <v>1.3436671875000001</v>
      </c>
      <c r="N99" s="197">
        <f t="shared" si="17"/>
        <v>0</v>
      </c>
      <c r="O99" s="197">
        <f t="shared" si="18"/>
        <v>0</v>
      </c>
      <c r="P99" s="178">
        <f t="shared" si="19"/>
        <v>0</v>
      </c>
      <c r="Q99" s="178">
        <f t="shared" si="20"/>
        <v>0</v>
      </c>
      <c r="R99" s="178">
        <f t="shared" si="21"/>
        <v>2.264811197916667</v>
      </c>
      <c r="S99" s="202">
        <f t="shared" si="22"/>
        <v>0</v>
      </c>
      <c r="T99" s="91"/>
    </row>
    <row r="100" spans="2:20" x14ac:dyDescent="0.35">
      <c r="B100" s="195" t="s">
        <v>582</v>
      </c>
      <c r="C100" s="178" t="s">
        <v>600</v>
      </c>
      <c r="D100" s="178" t="s">
        <v>638</v>
      </c>
      <c r="E100" s="196">
        <v>1</v>
      </c>
      <c r="F100" s="178">
        <v>3.5531249999999996</v>
      </c>
      <c r="G100" s="178"/>
      <c r="H100" s="178"/>
      <c r="I100" s="178"/>
      <c r="J100" s="178"/>
      <c r="K100" s="178">
        <v>3.5531249999999996</v>
      </c>
      <c r="L100" s="178"/>
      <c r="M100" s="171">
        <f t="shared" si="16"/>
        <v>2.9521731250000003</v>
      </c>
      <c r="N100" s="197">
        <f t="shared" si="17"/>
        <v>0</v>
      </c>
      <c r="O100" s="197">
        <f t="shared" si="18"/>
        <v>0</v>
      </c>
      <c r="P100" s="178">
        <f t="shared" si="19"/>
        <v>0</v>
      </c>
      <c r="Q100" s="178">
        <f t="shared" si="20"/>
        <v>0</v>
      </c>
      <c r="R100" s="178">
        <f t="shared" si="21"/>
        <v>2.9856119791666669</v>
      </c>
      <c r="S100" s="202">
        <f t="shared" si="22"/>
        <v>0</v>
      </c>
      <c r="T100" s="91"/>
    </row>
    <row r="101" spans="2:20" x14ac:dyDescent="0.35">
      <c r="B101" s="195" t="s">
        <v>583</v>
      </c>
      <c r="C101" s="178" t="s">
        <v>600</v>
      </c>
      <c r="D101" s="178" t="s">
        <v>638</v>
      </c>
      <c r="E101" s="196">
        <v>1</v>
      </c>
      <c r="F101" s="178">
        <v>0.93089062499999997</v>
      </c>
      <c r="G101" s="178"/>
      <c r="H101" s="178"/>
      <c r="I101" s="178"/>
      <c r="J101" s="178"/>
      <c r="K101" s="178">
        <v>0.93089062499999997</v>
      </c>
      <c r="L101" s="178"/>
      <c r="M101" s="171">
        <f t="shared" si="16"/>
        <v>0.77344599062499997</v>
      </c>
      <c r="N101" s="197">
        <f t="shared" si="17"/>
        <v>0</v>
      </c>
      <c r="O101" s="197">
        <f t="shared" si="18"/>
        <v>0</v>
      </c>
      <c r="P101" s="178">
        <f t="shared" si="19"/>
        <v>0</v>
      </c>
      <c r="Q101" s="178">
        <f t="shared" si="20"/>
        <v>0</v>
      </c>
      <c r="R101" s="178">
        <f t="shared" si="21"/>
        <v>0.78220670572916673</v>
      </c>
      <c r="S101" s="202">
        <f t="shared" si="22"/>
        <v>0</v>
      </c>
      <c r="T101" s="91"/>
    </row>
    <row r="102" spans="2:20" x14ac:dyDescent="0.35">
      <c r="B102" s="195" t="s">
        <v>584</v>
      </c>
      <c r="C102" s="178" t="s">
        <v>599</v>
      </c>
      <c r="D102" s="178" t="s">
        <v>638</v>
      </c>
      <c r="E102" s="196">
        <v>1</v>
      </c>
      <c r="F102" s="178">
        <v>7.4056640625000003E-2</v>
      </c>
      <c r="G102" s="178"/>
      <c r="H102" s="178"/>
      <c r="I102" s="178"/>
      <c r="J102" s="178"/>
      <c r="K102" s="178">
        <v>7.4056640625000003E-2</v>
      </c>
      <c r="L102" s="178"/>
      <c r="M102" s="171">
        <f t="shared" si="16"/>
        <v>7.322720625000001E-2</v>
      </c>
      <c r="N102" s="197">
        <f t="shared" si="17"/>
        <v>0</v>
      </c>
      <c r="O102" s="197">
        <f t="shared" si="18"/>
        <v>0</v>
      </c>
      <c r="P102" s="178">
        <f t="shared" si="19"/>
        <v>0</v>
      </c>
      <c r="Q102" s="178">
        <f t="shared" si="20"/>
        <v>0</v>
      </c>
      <c r="R102" s="178">
        <f t="shared" si="21"/>
        <v>7.4056640625000003E-2</v>
      </c>
      <c r="S102" s="202">
        <f t="shared" si="22"/>
        <v>0</v>
      </c>
      <c r="T102" s="91"/>
    </row>
    <row r="103" spans="2:20" x14ac:dyDescent="0.35">
      <c r="B103" s="195" t="s">
        <v>585</v>
      </c>
      <c r="C103" s="178" t="s">
        <v>597</v>
      </c>
      <c r="D103" s="178" t="s">
        <v>638</v>
      </c>
      <c r="E103" s="196">
        <v>1</v>
      </c>
      <c r="F103" s="178">
        <v>0.52560058593749992</v>
      </c>
      <c r="G103" s="178"/>
      <c r="H103" s="178"/>
      <c r="I103" s="178"/>
      <c r="J103" s="178"/>
      <c r="K103" s="178">
        <v>0.52560058593749992</v>
      </c>
      <c r="L103" s="178"/>
      <c r="M103" s="171">
        <f t="shared" si="16"/>
        <v>0.35009916354658005</v>
      </c>
      <c r="N103" s="197">
        <f t="shared" si="17"/>
        <v>0</v>
      </c>
      <c r="O103" s="197">
        <f t="shared" si="18"/>
        <v>0</v>
      </c>
      <c r="P103" s="178">
        <f t="shared" si="19"/>
        <v>0</v>
      </c>
      <c r="Q103" s="178">
        <f t="shared" si="20"/>
        <v>0</v>
      </c>
      <c r="R103" s="178">
        <f t="shared" si="21"/>
        <v>0.35406468805277108</v>
      </c>
      <c r="S103" s="202">
        <f t="shared" si="22"/>
        <v>0</v>
      </c>
      <c r="T103" s="91"/>
    </row>
    <row r="104" spans="2:20" ht="15" thickBot="1" x14ac:dyDescent="0.4">
      <c r="B104" s="198" t="s">
        <v>586</v>
      </c>
      <c r="C104" s="179" t="s">
        <v>598</v>
      </c>
      <c r="D104" s="179" t="s">
        <v>638</v>
      </c>
      <c r="E104" s="199">
        <v>1</v>
      </c>
      <c r="F104" s="179">
        <v>0.82006738281250002</v>
      </c>
      <c r="G104" s="179"/>
      <c r="H104" s="179"/>
      <c r="I104" s="179"/>
      <c r="J104" s="179"/>
      <c r="K104" s="179">
        <v>0.82006738281250002</v>
      </c>
      <c r="L104" s="179"/>
      <c r="M104" s="181">
        <f t="shared" si="16"/>
        <v>0.39975155365691478</v>
      </c>
      <c r="N104" s="200">
        <f t="shared" si="17"/>
        <v>0</v>
      </c>
      <c r="O104" s="200">
        <f t="shared" si="18"/>
        <v>0</v>
      </c>
      <c r="P104" s="179">
        <f t="shared" si="19"/>
        <v>0</v>
      </c>
      <c r="Q104" s="179">
        <f t="shared" si="20"/>
        <v>0</v>
      </c>
      <c r="R104" s="179">
        <f t="shared" si="21"/>
        <v>0.40427948387632967</v>
      </c>
      <c r="S104" s="203">
        <f t="shared" si="22"/>
        <v>0</v>
      </c>
      <c r="T104" s="130"/>
    </row>
    <row r="105" spans="2:20" ht="21" x14ac:dyDescent="0.35">
      <c r="B105" s="94" t="s">
        <v>587</v>
      </c>
      <c r="C105" s="95"/>
      <c r="D105" s="95"/>
      <c r="E105" s="98">
        <f>SUM(M72:M104)</f>
        <v>35.484333905459579</v>
      </c>
      <c r="H105" s="86"/>
      <c r="L105" s="158"/>
      <c r="M105" s="182"/>
      <c r="N105" s="159"/>
      <c r="O105" s="158"/>
      <c r="P105" s="158"/>
      <c r="Q105" s="158"/>
    </row>
    <row r="106" spans="2:20" x14ac:dyDescent="0.35">
      <c r="B106" s="70" t="s">
        <v>650</v>
      </c>
      <c r="C106" s="65"/>
      <c r="D106" s="65"/>
      <c r="E106" s="83">
        <f>52/2</f>
        <v>26</v>
      </c>
      <c r="L106" s="158"/>
      <c r="M106" s="182"/>
      <c r="N106" s="159"/>
      <c r="O106" s="158"/>
      <c r="P106" s="158"/>
      <c r="Q106" s="158"/>
    </row>
    <row r="107" spans="2:20" ht="15" thickBot="1" x14ac:dyDescent="0.4">
      <c r="B107" s="71" t="s">
        <v>651</v>
      </c>
      <c r="C107" s="81"/>
      <c r="D107" s="81"/>
      <c r="E107" s="186">
        <f>E105-E106</f>
        <v>9.4843339054595788</v>
      </c>
      <c r="L107" s="158"/>
      <c r="M107" s="182"/>
      <c r="N107" s="159"/>
      <c r="O107" s="158"/>
      <c r="P107" s="158"/>
      <c r="Q107" s="158"/>
    </row>
    <row r="108" spans="2:20" x14ac:dyDescent="0.35">
      <c r="L108" s="158"/>
      <c r="M108" s="182"/>
      <c r="N108" s="158"/>
      <c r="O108" s="158"/>
      <c r="P108" s="158"/>
      <c r="Q108" s="158"/>
    </row>
    <row r="109" spans="2:20" x14ac:dyDescent="0.35">
      <c r="L109" s="158"/>
      <c r="M109" s="182"/>
      <c r="N109" s="158"/>
      <c r="O109" s="158"/>
      <c r="P109" s="158"/>
      <c r="Q109" s="158"/>
    </row>
    <row r="110" spans="2:20" x14ac:dyDescent="0.35">
      <c r="L110" s="158"/>
      <c r="M110" s="182"/>
      <c r="N110" s="158"/>
      <c r="O110" s="158"/>
      <c r="P110" s="158"/>
      <c r="Q110" s="158"/>
    </row>
    <row r="111" spans="2:20" x14ac:dyDescent="0.35">
      <c r="L111" s="158"/>
      <c r="M111" s="158"/>
      <c r="N111" s="158"/>
      <c r="O111" s="158"/>
      <c r="P111" s="158"/>
      <c r="Q111" s="158"/>
    </row>
    <row r="112" spans="2:20" x14ac:dyDescent="0.35">
      <c r="L112" s="158"/>
      <c r="M112" s="158"/>
      <c r="N112" s="158"/>
      <c r="O112" s="158"/>
      <c r="P112" s="158"/>
      <c r="Q112" s="158"/>
    </row>
    <row r="113" spans="12:17" x14ac:dyDescent="0.35">
      <c r="L113" s="158"/>
      <c r="M113" s="158"/>
      <c r="N113" s="158"/>
      <c r="O113" s="158"/>
      <c r="P113" s="158"/>
      <c r="Q113" s="158"/>
    </row>
  </sheetData>
  <mergeCells count="2">
    <mergeCell ref="O25:S25"/>
    <mergeCell ref="O70:S70"/>
  </mergeCells>
  <conditionalFormatting sqref="N101:O102 R98:S99 O66:R66 O106:R106 M111:R1048576 O109:R110">
    <cfRule type="cellIs" dxfId="8" priority="26" operator="equal">
      <formula>0</formula>
    </cfRule>
  </conditionalFormatting>
  <conditionalFormatting sqref="Q101:Q102">
    <cfRule type="cellIs" dxfId="7" priority="19" operator="equal">
      <formula>0</formula>
    </cfRule>
  </conditionalFormatting>
  <conditionalFormatting sqref="M69">
    <cfRule type="cellIs" dxfId="6" priority="16" operator="equal">
      <formula>0</formula>
    </cfRule>
  </conditionalFormatting>
  <conditionalFormatting sqref="N100">
    <cfRule type="cellIs" dxfId="5" priority="15" operator="equal">
      <formula>0</formula>
    </cfRule>
  </conditionalFormatting>
  <conditionalFormatting sqref="M66">
    <cfRule type="cellIs" dxfId="4" priority="12" operator="equal">
      <formula>0</formula>
    </cfRule>
  </conditionalFormatting>
  <conditionalFormatting sqref="N106">
    <cfRule type="cellIs" dxfId="3" priority="10" operator="equal">
      <formula>0</formula>
    </cfRule>
  </conditionalFormatting>
  <conditionalFormatting sqref="M67">
    <cfRule type="cellIs" dxfId="2" priority="9" operator="equal">
      <formula>0</formula>
    </cfRule>
  </conditionalFormatting>
  <conditionalFormatting sqref="F72:L96">
    <cfRule type="cellIs" dxfId="1" priority="8" operator="equal">
      <formula>0</formula>
    </cfRule>
  </conditionalFormatting>
  <conditionalFormatting sqref="I12">
    <cfRule type="cellIs" dxfId="0" priority="7" operator="equal">
      <formula>0</formula>
    </cfRule>
  </conditionalFormatting>
  <conditionalFormatting sqref="E68">
    <cfRule type="colorScale" priority="2">
      <colorScale>
        <cfvo type="num" val="-3"/>
        <cfvo type="num" val="3"/>
        <color rgb="FF00B050"/>
        <color rgb="FFFF0000"/>
      </colorScale>
    </cfRule>
  </conditionalFormatting>
  <conditionalFormatting sqref="E107">
    <cfRule type="colorScale" priority="1">
      <colorScale>
        <cfvo type="num" val="-3"/>
        <cfvo type="num" val="3"/>
        <color rgb="FF00B050"/>
        <color rgb="FFFF0000"/>
      </colorScale>
    </cfRule>
  </conditionalFormatting>
  <dataValidations count="2">
    <dataValidation type="list" allowBlank="1" showInputMessage="1" showErrorMessage="1" sqref="C72:C104 C27:C66">
      <formula1>$B$4:$B$24</formula1>
    </dataValidation>
    <dataValidation type="list" allowBlank="1" showInputMessage="1" showErrorMessage="1" sqref="D72:D104 D27:D65">
      <formula1>$H$3:$H$6</formula1>
    </dataValidation>
  </dataValidation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0"/>
  <sheetViews>
    <sheetView workbookViewId="0">
      <selection activeCell="E38" sqref="E38"/>
    </sheetView>
  </sheetViews>
  <sheetFormatPr defaultRowHeight="14.5" x14ac:dyDescent="0.35"/>
  <sheetData>
    <row r="4" spans="2:7" x14ac:dyDescent="0.35">
      <c r="F4" t="s">
        <v>595</v>
      </c>
      <c r="G4" t="s">
        <v>703</v>
      </c>
    </row>
    <row r="6" spans="2:7" x14ac:dyDescent="0.35">
      <c r="E6" t="s">
        <v>691</v>
      </c>
    </row>
    <row r="7" spans="2:7" x14ac:dyDescent="0.35">
      <c r="E7" t="s">
        <v>692</v>
      </c>
      <c r="F7">
        <v>9.2151480697499988</v>
      </c>
      <c r="G7">
        <v>11.390893069970092</v>
      </c>
    </row>
    <row r="8" spans="2:7" x14ac:dyDescent="0.35">
      <c r="E8" t="s">
        <v>693</v>
      </c>
      <c r="F8">
        <v>8.8384198493933752</v>
      </c>
      <c r="G8">
        <v>7.4599416344914253</v>
      </c>
    </row>
    <row r="9" spans="2:7" x14ac:dyDescent="0.35">
      <c r="E9" t="s">
        <v>694</v>
      </c>
      <c r="F9">
        <v>21.430117018500003</v>
      </c>
      <c r="G9">
        <v>16.435811496589164</v>
      </c>
    </row>
    <row r="10" spans="2:7" x14ac:dyDescent="0.35">
      <c r="E10" t="s">
        <v>704</v>
      </c>
      <c r="F10">
        <v>32.342500000000001</v>
      </c>
      <c r="G10">
        <v>16.3556331988</v>
      </c>
    </row>
    <row r="11" spans="2:7" x14ac:dyDescent="0.35">
      <c r="B11" t="s">
        <v>717</v>
      </c>
      <c r="C11" t="s">
        <v>715</v>
      </c>
      <c r="D11" t="s">
        <v>716</v>
      </c>
      <c r="E11" t="s">
        <v>695</v>
      </c>
      <c r="F11">
        <v>5.6419999999999995</v>
      </c>
      <c r="G11">
        <v>4.8681637600701748</v>
      </c>
    </row>
    <row r="12" spans="2:7" x14ac:dyDescent="0.35">
      <c r="B12">
        <v>0.41870460000000004</v>
      </c>
      <c r="C12">
        <v>0.3</v>
      </c>
      <c r="D12">
        <v>0.33780185083333342</v>
      </c>
      <c r="E12" t="s">
        <v>696</v>
      </c>
      <c r="F12">
        <v>15.153411861</v>
      </c>
      <c r="G12">
        <v>14.120848444312504</v>
      </c>
    </row>
    <row r="13" spans="2:7" x14ac:dyDescent="0.35">
      <c r="B13">
        <v>0</v>
      </c>
      <c r="C13">
        <v>0</v>
      </c>
      <c r="D13">
        <v>0</v>
      </c>
      <c r="E13" t="s">
        <v>697</v>
      </c>
      <c r="F13">
        <v>2.585</v>
      </c>
      <c r="G13">
        <v>1.2925154185746048</v>
      </c>
    </row>
    <row r="14" spans="2:7" x14ac:dyDescent="0.35">
      <c r="B14">
        <v>0.318</v>
      </c>
      <c r="C14">
        <v>0.3</v>
      </c>
      <c r="D14">
        <v>0.27</v>
      </c>
      <c r="E14" t="s">
        <v>698</v>
      </c>
    </row>
    <row r="15" spans="2:7" x14ac:dyDescent="0.35">
      <c r="B15">
        <v>0.39900000000000002</v>
      </c>
      <c r="C15">
        <v>0.3</v>
      </c>
      <c r="D15">
        <v>0.42022340425531912</v>
      </c>
      <c r="E15" t="s">
        <v>699</v>
      </c>
      <c r="F15">
        <v>3.5280566406250005</v>
      </c>
      <c r="G15">
        <v>2.2870923409561925</v>
      </c>
    </row>
    <row r="16" spans="2:7" x14ac:dyDescent="0.35">
      <c r="B16">
        <v>0.38159999999999999</v>
      </c>
      <c r="C16">
        <v>0.3</v>
      </c>
      <c r="D16">
        <v>0.26094937700249204</v>
      </c>
      <c r="E16" t="s">
        <v>702</v>
      </c>
      <c r="F16">
        <v>3.7593749999999995</v>
      </c>
      <c r="G16">
        <v>3.1235393750000005</v>
      </c>
    </row>
    <row r="17" spans="2:7" x14ac:dyDescent="0.35">
      <c r="B17">
        <v>0.59399999999999986</v>
      </c>
      <c r="C17">
        <v>0.3</v>
      </c>
      <c r="D17">
        <v>0.50927634676324118</v>
      </c>
      <c r="E17" t="s">
        <v>700</v>
      </c>
      <c r="F17">
        <v>4.875</v>
      </c>
      <c r="G17">
        <v>4.0504750000000005</v>
      </c>
    </row>
    <row r="18" spans="2:7" x14ac:dyDescent="0.35">
      <c r="B18">
        <v>2.0279100000000003</v>
      </c>
      <c r="C18">
        <v>0.3</v>
      </c>
      <c r="D18">
        <v>1.7478813296666671</v>
      </c>
      <c r="E18" t="s">
        <v>701</v>
      </c>
      <c r="F18">
        <v>10.515241574999999</v>
      </c>
      <c r="G18">
        <v>8.756878007240001</v>
      </c>
    </row>
    <row r="19" spans="2:7" x14ac:dyDescent="0.35">
      <c r="B19">
        <v>1.7999081249999995</v>
      </c>
      <c r="C19">
        <v>0.3</v>
      </c>
      <c r="D19">
        <v>1.1131130272273932</v>
      </c>
    </row>
    <row r="20" spans="2:7" x14ac:dyDescent="0.35">
      <c r="B20">
        <v>2.25</v>
      </c>
      <c r="C20">
        <v>0.5</v>
      </c>
      <c r="D20">
        <v>0.82499999999999996</v>
      </c>
      <c r="E20" t="s">
        <v>20</v>
      </c>
      <c r="F20">
        <v>116.56396619010856</v>
      </c>
      <c r="G20">
        <v>89.336245107348731</v>
      </c>
    </row>
    <row r="21" spans="2:7" x14ac:dyDescent="0.35">
      <c r="B21">
        <v>1.7850000000000001</v>
      </c>
      <c r="C21">
        <v>1</v>
      </c>
      <c r="D21">
        <v>0.91053078480000016</v>
      </c>
    </row>
    <row r="22" spans="2:7" x14ac:dyDescent="0.35">
      <c r="B22">
        <v>0</v>
      </c>
      <c r="C22">
        <v>0</v>
      </c>
      <c r="D22">
        <v>0</v>
      </c>
    </row>
    <row r="23" spans="2:7" x14ac:dyDescent="0.35">
      <c r="B23">
        <v>0</v>
      </c>
      <c r="C23">
        <v>0</v>
      </c>
      <c r="D23">
        <v>0</v>
      </c>
    </row>
    <row r="24" spans="2:7" x14ac:dyDescent="0.35">
      <c r="B24">
        <v>0</v>
      </c>
      <c r="C24">
        <v>0</v>
      </c>
      <c r="D24">
        <v>0</v>
      </c>
    </row>
    <row r="25" spans="2:7" x14ac:dyDescent="0.35">
      <c r="B25">
        <v>0</v>
      </c>
      <c r="C25">
        <v>0</v>
      </c>
      <c r="D25">
        <v>0</v>
      </c>
    </row>
    <row r="26" spans="2:7" x14ac:dyDescent="0.35">
      <c r="B26">
        <v>0</v>
      </c>
      <c r="C26">
        <v>0</v>
      </c>
      <c r="D26">
        <v>0</v>
      </c>
    </row>
    <row r="27" spans="2:7" x14ac:dyDescent="0.35">
      <c r="B27">
        <v>0</v>
      </c>
      <c r="C27">
        <v>0</v>
      </c>
      <c r="D27">
        <v>0</v>
      </c>
    </row>
    <row r="28" spans="2:7" x14ac:dyDescent="0.35">
      <c r="B28">
        <v>0.46715624999999994</v>
      </c>
      <c r="C28">
        <v>0.3</v>
      </c>
      <c r="D28">
        <v>0.40404344062500008</v>
      </c>
    </row>
    <row r="29" spans="2:7" x14ac:dyDescent="0.35">
      <c r="B29">
        <v>0.87876097499999994</v>
      </c>
      <c r="C29">
        <v>0.3</v>
      </c>
      <c r="D29">
        <v>0.57334979089969995</v>
      </c>
    </row>
    <row r="30" spans="2:7" x14ac:dyDescent="0.35">
      <c r="B30">
        <v>1.2925</v>
      </c>
      <c r="C30">
        <v>0.5</v>
      </c>
      <c r="D30">
        <v>0.64625770928730242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7"/>
  <sheetViews>
    <sheetView workbookViewId="0">
      <selection activeCell="I10" sqref="I10"/>
    </sheetView>
  </sheetViews>
  <sheetFormatPr defaultRowHeight="14.5" x14ac:dyDescent="0.35"/>
  <sheetData>
    <row r="1" spans="3:5" x14ac:dyDescent="0.35">
      <c r="C1" t="s">
        <v>728</v>
      </c>
    </row>
    <row r="3" spans="3:5" x14ac:dyDescent="0.35">
      <c r="D3" t="s">
        <v>727</v>
      </c>
      <c r="E3" t="s">
        <v>726</v>
      </c>
    </row>
    <row r="4" spans="3:5" x14ac:dyDescent="0.35">
      <c r="D4" t="s">
        <v>729</v>
      </c>
      <c r="E4" t="s">
        <v>729</v>
      </c>
    </row>
    <row r="5" spans="3:5" x14ac:dyDescent="0.35">
      <c r="C5" t="s">
        <v>723</v>
      </c>
      <c r="D5">
        <v>1</v>
      </c>
      <c r="E5">
        <v>0.4</v>
      </c>
    </row>
    <row r="6" spans="3:5" x14ac:dyDescent="0.35">
      <c r="C6" t="s">
        <v>724</v>
      </c>
      <c r="D6">
        <v>0.2</v>
      </c>
      <c r="E6">
        <v>0.3</v>
      </c>
    </row>
    <row r="7" spans="3:5" x14ac:dyDescent="0.35">
      <c r="C7" t="s">
        <v>725</v>
      </c>
      <c r="D7">
        <v>0.6</v>
      </c>
      <c r="E7">
        <v>0.2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2"/>
  <sheetViews>
    <sheetView topLeftCell="B7" workbookViewId="0">
      <selection activeCell="U37" sqref="U37"/>
    </sheetView>
  </sheetViews>
  <sheetFormatPr defaultRowHeight="14.5" x14ac:dyDescent="0.35"/>
  <sheetData>
    <row r="3" spans="1:24" x14ac:dyDescent="0.35">
      <c r="A3" t="s">
        <v>653</v>
      </c>
      <c r="J3" t="s">
        <v>86</v>
      </c>
      <c r="K3" t="s">
        <v>85</v>
      </c>
      <c r="L3" t="s">
        <v>86</v>
      </c>
      <c r="M3" t="s">
        <v>86</v>
      </c>
      <c r="N3" t="s">
        <v>86</v>
      </c>
      <c r="O3" t="s">
        <v>86</v>
      </c>
      <c r="P3" t="s">
        <v>86</v>
      </c>
      <c r="Q3" t="s">
        <v>86</v>
      </c>
      <c r="R3" t="s">
        <v>85</v>
      </c>
      <c r="S3" t="s">
        <v>85</v>
      </c>
      <c r="T3" t="s">
        <v>83</v>
      </c>
      <c r="U3" t="s">
        <v>83</v>
      </c>
      <c r="V3" t="s">
        <v>83</v>
      </c>
      <c r="W3" t="s">
        <v>84</v>
      </c>
    </row>
    <row r="4" spans="1:24" x14ac:dyDescent="0.35">
      <c r="A4" t="s">
        <v>88</v>
      </c>
      <c r="J4" t="s">
        <v>89</v>
      </c>
      <c r="K4" t="s">
        <v>90</v>
      </c>
      <c r="L4" t="s">
        <v>91</v>
      </c>
      <c r="M4" t="s">
        <v>92</v>
      </c>
      <c r="N4" t="s">
        <v>93</v>
      </c>
      <c r="O4" t="s">
        <v>94</v>
      </c>
      <c r="P4" t="s">
        <v>95</v>
      </c>
      <c r="Q4" t="s">
        <v>96</v>
      </c>
      <c r="R4" t="s">
        <v>97</v>
      </c>
      <c r="S4" t="s">
        <v>98</v>
      </c>
      <c r="T4" t="s">
        <v>99</v>
      </c>
      <c r="U4" t="s">
        <v>100</v>
      </c>
      <c r="V4" t="s">
        <v>101</v>
      </c>
      <c r="W4" t="s">
        <v>84</v>
      </c>
      <c r="X4" t="s">
        <v>509</v>
      </c>
    </row>
    <row r="5" spans="1:24" x14ac:dyDescent="0.35">
      <c r="A5" t="s">
        <v>2</v>
      </c>
      <c r="J5" t="s">
        <v>102</v>
      </c>
      <c r="K5" t="s">
        <v>102</v>
      </c>
      <c r="L5" t="s">
        <v>102</v>
      </c>
      <c r="M5" t="s">
        <v>102</v>
      </c>
      <c r="N5" t="s">
        <v>102</v>
      </c>
      <c r="O5" t="s">
        <v>102</v>
      </c>
      <c r="P5" t="s">
        <v>102</v>
      </c>
      <c r="Q5" s="26">
        <v>2.2610000000000002E-2</v>
      </c>
      <c r="R5" s="26">
        <v>1.288E-5</v>
      </c>
      <c r="S5" t="s">
        <v>102</v>
      </c>
      <c r="T5" s="26">
        <v>1.9949999999999998E-3</v>
      </c>
      <c r="U5" s="26">
        <v>6.6890000000000001</v>
      </c>
      <c r="V5" t="s">
        <v>102</v>
      </c>
      <c r="W5" s="26">
        <v>0.64129999999999998</v>
      </c>
      <c r="X5">
        <v>7.3549178800000004</v>
      </c>
    </row>
    <row r="6" spans="1:24" x14ac:dyDescent="0.35">
      <c r="A6" t="s">
        <v>12</v>
      </c>
      <c r="J6" t="s">
        <v>102</v>
      </c>
      <c r="K6" t="s">
        <v>102</v>
      </c>
      <c r="L6" t="s">
        <v>102</v>
      </c>
      <c r="M6" t="s">
        <v>102</v>
      </c>
      <c r="N6" t="s">
        <v>102</v>
      </c>
      <c r="O6" t="s">
        <v>102</v>
      </c>
      <c r="P6" t="s">
        <v>102</v>
      </c>
      <c r="Q6" t="s">
        <v>102</v>
      </c>
      <c r="R6" s="26">
        <v>1.5820000000000001</v>
      </c>
      <c r="S6" t="s">
        <v>102</v>
      </c>
      <c r="T6" t="s">
        <v>102</v>
      </c>
      <c r="U6" s="26">
        <v>9.7129999999999994E-2</v>
      </c>
      <c r="V6" t="s">
        <v>102</v>
      </c>
      <c r="W6" s="26">
        <v>-2.6929999999999999E-6</v>
      </c>
      <c r="X6">
        <v>1.6791273069999999</v>
      </c>
    </row>
    <row r="7" spans="1:24" x14ac:dyDescent="0.35">
      <c r="A7" t="s">
        <v>15</v>
      </c>
      <c r="J7" t="s">
        <v>102</v>
      </c>
      <c r="K7" t="s">
        <v>102</v>
      </c>
      <c r="L7" t="s">
        <v>102</v>
      </c>
      <c r="M7" t="s">
        <v>102</v>
      </c>
      <c r="N7" t="s">
        <v>102</v>
      </c>
      <c r="O7" t="s">
        <v>102</v>
      </c>
      <c r="P7" t="s">
        <v>102</v>
      </c>
      <c r="Q7" s="26">
        <v>1.0129999999999999</v>
      </c>
      <c r="R7" t="s">
        <v>102</v>
      </c>
      <c r="S7" t="s">
        <v>102</v>
      </c>
      <c r="T7" s="26">
        <v>2.9640000000000001E-3</v>
      </c>
      <c r="U7" s="26">
        <v>6.9099999999999995E-2</v>
      </c>
      <c r="V7" t="s">
        <v>102</v>
      </c>
      <c r="W7" s="26">
        <v>1.9029999999999999E-4</v>
      </c>
      <c r="X7">
        <v>1.0852542999999999</v>
      </c>
    </row>
    <row r="8" spans="1:24" x14ac:dyDescent="0.35">
      <c r="A8" t="s">
        <v>13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s="26">
        <v>4.9889999999999997E-2</v>
      </c>
      <c r="S8" s="26">
        <v>1.0369999999999999</v>
      </c>
      <c r="T8" t="s">
        <v>102</v>
      </c>
      <c r="U8" s="26">
        <v>5.9150000000000001E-2</v>
      </c>
      <c r="V8" t="s">
        <v>102</v>
      </c>
      <c r="W8" s="26">
        <v>-2.7769999999999998E-6</v>
      </c>
      <c r="X8">
        <v>1.146037223</v>
      </c>
    </row>
    <row r="9" spans="1:24" x14ac:dyDescent="0.35">
      <c r="A9" t="s">
        <v>145</v>
      </c>
      <c r="B9" t="s">
        <v>394</v>
      </c>
      <c r="J9" s="26">
        <v>0.4083</v>
      </c>
      <c r="K9" t="s">
        <v>102</v>
      </c>
      <c r="L9" s="26">
        <v>0.8417</v>
      </c>
      <c r="M9" s="26">
        <v>0.26860000000000001</v>
      </c>
      <c r="N9" s="26">
        <v>-0.37330000000000002</v>
      </c>
      <c r="O9" s="26">
        <v>3.4459999999999998E-2</v>
      </c>
      <c r="P9" s="26">
        <v>6.5430000000000001</v>
      </c>
      <c r="Q9" s="26">
        <v>5.5289999999999999</v>
      </c>
      <c r="R9" s="26">
        <v>10</v>
      </c>
      <c r="S9" s="26">
        <v>1.857</v>
      </c>
      <c r="T9" s="26">
        <v>0.15440000000000001</v>
      </c>
      <c r="U9" s="26">
        <v>3.306</v>
      </c>
      <c r="V9" s="26">
        <v>2.7130000000000001E-3</v>
      </c>
      <c r="W9" s="26">
        <v>3.9209999999999998</v>
      </c>
      <c r="X9">
        <v>32.492873000000003</v>
      </c>
    </row>
    <row r="10" spans="1:24" x14ac:dyDescent="0.35">
      <c r="A10" t="s">
        <v>1</v>
      </c>
      <c r="J10" t="s">
        <v>102</v>
      </c>
      <c r="K10" t="s">
        <v>102</v>
      </c>
      <c r="L10" t="s">
        <v>102</v>
      </c>
      <c r="M10" t="s">
        <v>102</v>
      </c>
      <c r="N10" t="s">
        <v>102</v>
      </c>
      <c r="O10" s="26">
        <v>1.6619999999999999</v>
      </c>
      <c r="P10" t="s">
        <v>102</v>
      </c>
      <c r="Q10" s="26">
        <v>7.4399999999999994E-2</v>
      </c>
      <c r="R10" s="26">
        <v>5.2410000000000001E-5</v>
      </c>
      <c r="S10" t="s">
        <v>102</v>
      </c>
      <c r="T10" s="26">
        <v>1.6119999999999999E-2</v>
      </c>
      <c r="U10" s="26">
        <v>2.6629999999999998</v>
      </c>
      <c r="V10" t="s">
        <v>102</v>
      </c>
      <c r="W10" s="26">
        <v>5.1969999999999999E-5</v>
      </c>
      <c r="X10">
        <v>4.4156243799999997</v>
      </c>
    </row>
    <row r="11" spans="1:24" x14ac:dyDescent="0.35">
      <c r="A11" t="s">
        <v>14</v>
      </c>
      <c r="J11" t="s">
        <v>102</v>
      </c>
      <c r="K11" t="s">
        <v>102</v>
      </c>
      <c r="L11" s="26">
        <v>1.401</v>
      </c>
      <c r="M11">
        <v>0</v>
      </c>
      <c r="N11" t="s">
        <v>102</v>
      </c>
      <c r="O11" t="s">
        <v>102</v>
      </c>
      <c r="P11" t="s">
        <v>102</v>
      </c>
      <c r="Q11" s="26">
        <v>1.2589999999999999</v>
      </c>
      <c r="R11" t="s">
        <v>102</v>
      </c>
      <c r="S11" t="s">
        <v>102</v>
      </c>
      <c r="T11" s="26">
        <v>0.38669999999999999</v>
      </c>
      <c r="U11" s="26">
        <v>0.1928</v>
      </c>
      <c r="V11" t="s">
        <v>102</v>
      </c>
      <c r="W11" s="26">
        <v>8.2839999999999997E-4</v>
      </c>
      <c r="X11">
        <v>3.2403284000000001</v>
      </c>
    </row>
    <row r="12" spans="1:24" x14ac:dyDescent="0.35">
      <c r="J12" s="26">
        <f>SUM(J5:J11,L5:L11,M5:M11,N5:N11,O5:O11,P5:P11,Q5:Q11)</f>
        <v>18.683769999999999</v>
      </c>
      <c r="K12" s="26">
        <f>SUM(K5:K11,R5:R11,S5:S11)</f>
        <v>14.525955289999999</v>
      </c>
      <c r="L12">
        <f>SUM(T4:V11)</f>
        <v>13.641072000000001</v>
      </c>
      <c r="M12" s="26">
        <f>SUM(W5:W11)</f>
        <v>4.5633651999999998</v>
      </c>
    </row>
    <row r="13" spans="1:24" x14ac:dyDescent="0.35">
      <c r="J13" t="s">
        <v>86</v>
      </c>
      <c r="K13" t="s">
        <v>85</v>
      </c>
      <c r="L13" t="s">
        <v>83</v>
      </c>
      <c r="M13" t="s">
        <v>84</v>
      </c>
    </row>
    <row r="14" spans="1:24" x14ac:dyDescent="0.35">
      <c r="A14" t="s">
        <v>652</v>
      </c>
    </row>
    <row r="15" spans="1:24" x14ac:dyDescent="0.35">
      <c r="A15" s="23" t="s">
        <v>88</v>
      </c>
      <c r="B15" s="23"/>
      <c r="C15" s="23"/>
      <c r="D15" s="23"/>
      <c r="E15" s="23"/>
      <c r="F15" s="23"/>
      <c r="G15" s="23"/>
      <c r="H15" s="23"/>
      <c r="I15" s="23"/>
      <c r="J15" s="23" t="s">
        <v>89</v>
      </c>
      <c r="K15" s="23" t="s">
        <v>90</v>
      </c>
      <c r="L15" s="23" t="s">
        <v>91</v>
      </c>
      <c r="M15" s="23" t="s">
        <v>92</v>
      </c>
      <c r="N15" s="23" t="s">
        <v>93</v>
      </c>
      <c r="O15" s="23" t="s">
        <v>94</v>
      </c>
      <c r="P15" s="23" t="s">
        <v>95</v>
      </c>
      <c r="Q15" s="23" t="s">
        <v>96</v>
      </c>
      <c r="R15" s="23" t="s">
        <v>97</v>
      </c>
      <c r="S15" s="23" t="s">
        <v>98</v>
      </c>
      <c r="T15" s="23" t="s">
        <v>99</v>
      </c>
      <c r="U15" s="23" t="s">
        <v>100</v>
      </c>
      <c r="V15" s="23" t="s">
        <v>101</v>
      </c>
      <c r="W15" s="23" t="s">
        <v>84</v>
      </c>
      <c r="X15" s="23" t="s">
        <v>509</v>
      </c>
    </row>
    <row r="16" spans="1:24" x14ac:dyDescent="0.35">
      <c r="A16" s="23" t="s">
        <v>2</v>
      </c>
      <c r="B16" s="23"/>
      <c r="C16" s="23"/>
      <c r="D16" s="23"/>
      <c r="E16" s="23"/>
      <c r="F16" s="23"/>
      <c r="G16" s="23"/>
      <c r="H16" s="23"/>
      <c r="I16" s="23"/>
      <c r="J16" s="23" t="s">
        <v>102</v>
      </c>
      <c r="K16" s="23" t="s">
        <v>102</v>
      </c>
      <c r="L16" s="23" t="s">
        <v>102</v>
      </c>
      <c r="M16" s="23" t="s">
        <v>102</v>
      </c>
      <c r="N16" s="23" t="s">
        <v>102</v>
      </c>
      <c r="O16" s="23" t="s">
        <v>102</v>
      </c>
      <c r="P16" s="23" t="s">
        <v>102</v>
      </c>
      <c r="Q16" s="23">
        <v>2.2630000000000001E-2</v>
      </c>
      <c r="R16" s="23">
        <v>1.294E-5</v>
      </c>
      <c r="S16" s="23" t="s">
        <v>102</v>
      </c>
      <c r="T16" s="23">
        <v>2.1570000000000001E-3</v>
      </c>
      <c r="U16" s="23">
        <v>4.657</v>
      </c>
      <c r="V16" s="23" t="s">
        <v>102</v>
      </c>
      <c r="W16" s="23">
        <v>0.32140000000000002</v>
      </c>
      <c r="X16" s="23">
        <v>5.00319994</v>
      </c>
    </row>
    <row r="17" spans="1:24" x14ac:dyDescent="0.35">
      <c r="A17" s="23" t="s">
        <v>12</v>
      </c>
      <c r="B17" s="23"/>
      <c r="C17" s="23"/>
      <c r="D17" s="23"/>
      <c r="E17" s="23"/>
      <c r="F17" s="23"/>
      <c r="G17" s="23"/>
      <c r="H17" s="23"/>
      <c r="I17" s="23"/>
      <c r="J17" s="23" t="s">
        <v>102</v>
      </c>
      <c r="K17" s="23" t="s">
        <v>102</v>
      </c>
      <c r="L17" s="23" t="s">
        <v>102</v>
      </c>
      <c r="M17" s="23" t="s">
        <v>102</v>
      </c>
      <c r="N17" s="23" t="s">
        <v>102</v>
      </c>
      <c r="O17" s="23" t="s">
        <v>102</v>
      </c>
      <c r="P17" s="23" t="s">
        <v>102</v>
      </c>
      <c r="Q17" s="23" t="s">
        <v>102</v>
      </c>
      <c r="R17" s="23">
        <v>1.5840000000000001</v>
      </c>
      <c r="S17" s="23" t="s">
        <v>102</v>
      </c>
      <c r="T17" s="23" t="s">
        <v>102</v>
      </c>
      <c r="U17" s="23">
        <v>9.7140000000000004E-2</v>
      </c>
      <c r="V17" s="23" t="s">
        <v>102</v>
      </c>
      <c r="W17" s="23">
        <v>-2.9579999999999999E-6</v>
      </c>
      <c r="X17" s="23">
        <v>1.681137042</v>
      </c>
    </row>
    <row r="18" spans="1:24" x14ac:dyDescent="0.35">
      <c r="A18" s="23" t="s">
        <v>15</v>
      </c>
      <c r="B18" s="23"/>
      <c r="C18" s="23"/>
      <c r="D18" s="23"/>
      <c r="E18" s="23"/>
      <c r="F18" s="23"/>
      <c r="G18" s="23"/>
      <c r="H18" s="23"/>
      <c r="I18" s="23"/>
      <c r="J18" s="23" t="s">
        <v>102</v>
      </c>
      <c r="K18" s="23" t="s">
        <v>102</v>
      </c>
      <c r="L18" s="23" t="s">
        <v>102</v>
      </c>
      <c r="M18" s="23" t="s">
        <v>102</v>
      </c>
      <c r="N18" s="23" t="s">
        <v>102</v>
      </c>
      <c r="O18" s="23" t="s">
        <v>102</v>
      </c>
      <c r="P18" s="23" t="s">
        <v>102</v>
      </c>
      <c r="Q18" s="23">
        <v>1.014</v>
      </c>
      <c r="R18" s="23" t="s">
        <v>102</v>
      </c>
      <c r="S18" s="23" t="s">
        <v>102</v>
      </c>
      <c r="T18" s="23">
        <v>2.9629999999999999E-3</v>
      </c>
      <c r="U18" s="23">
        <v>6.9129999999999997E-2</v>
      </c>
      <c r="V18" s="23" t="s">
        <v>102</v>
      </c>
      <c r="W18" s="23">
        <v>1.907E-4</v>
      </c>
      <c r="X18" s="23">
        <v>1.0862837000000001</v>
      </c>
    </row>
    <row r="19" spans="1:24" x14ac:dyDescent="0.35">
      <c r="A19" s="23" t="s">
        <v>13</v>
      </c>
      <c r="B19" s="23"/>
      <c r="C19" s="23"/>
      <c r="D19" s="23"/>
      <c r="E19" s="23"/>
      <c r="F19" s="23"/>
      <c r="G19" s="23"/>
      <c r="H19" s="23"/>
      <c r="I19" s="23"/>
      <c r="J19" s="23" t="s">
        <v>102</v>
      </c>
      <c r="K19" s="23" t="s">
        <v>102</v>
      </c>
      <c r="L19" s="23" t="s">
        <v>102</v>
      </c>
      <c r="M19" s="23" t="s">
        <v>102</v>
      </c>
      <c r="N19" s="23" t="s">
        <v>102</v>
      </c>
      <c r="O19" s="23" t="s">
        <v>102</v>
      </c>
      <c r="P19" s="23" t="s">
        <v>102</v>
      </c>
      <c r="Q19" s="23" t="s">
        <v>102</v>
      </c>
      <c r="R19" s="23">
        <v>4.9919999999999999E-2</v>
      </c>
      <c r="S19" s="23">
        <v>1.0369999999999999</v>
      </c>
      <c r="T19" s="23" t="s">
        <v>102</v>
      </c>
      <c r="U19" s="23">
        <v>6.0670000000000002E-2</v>
      </c>
      <c r="V19" s="23" t="s">
        <v>102</v>
      </c>
      <c r="W19" s="23">
        <v>-2.0959999999999999E-6</v>
      </c>
      <c r="X19" s="23">
        <v>1.1475879040000001</v>
      </c>
    </row>
    <row r="20" spans="1:24" x14ac:dyDescent="0.35">
      <c r="A20" s="23" t="s">
        <v>145</v>
      </c>
      <c r="B20" s="23" t="s">
        <v>394</v>
      </c>
      <c r="C20" s="23"/>
      <c r="D20" s="23"/>
      <c r="E20" s="23"/>
      <c r="F20" s="23"/>
      <c r="G20" s="23"/>
      <c r="H20" s="23"/>
      <c r="I20" s="23"/>
      <c r="J20" s="23">
        <v>0.39650000000000002</v>
      </c>
      <c r="K20" s="23" t="s">
        <v>102</v>
      </c>
      <c r="L20" s="23">
        <v>0.84199999999999997</v>
      </c>
      <c r="M20" s="23">
        <v>0.56010000000000004</v>
      </c>
      <c r="N20" s="23">
        <v>1.143</v>
      </c>
      <c r="O20" s="23">
        <v>13.3</v>
      </c>
      <c r="P20" s="23">
        <v>35.26</v>
      </c>
      <c r="Q20" s="23">
        <v>15.15</v>
      </c>
      <c r="R20" s="23">
        <v>31.85</v>
      </c>
      <c r="S20" s="23">
        <v>1.8620000000000001</v>
      </c>
      <c r="T20" s="23">
        <v>0.1067</v>
      </c>
      <c r="U20" s="23">
        <v>5.032</v>
      </c>
      <c r="V20" s="23">
        <v>2.7169999999999998E-3</v>
      </c>
      <c r="W20" s="23">
        <v>23.55</v>
      </c>
      <c r="X20" s="23">
        <v>129.05501699999999</v>
      </c>
    </row>
    <row r="21" spans="1:24" x14ac:dyDescent="0.35">
      <c r="A21" s="23" t="s">
        <v>1</v>
      </c>
      <c r="B21" s="23"/>
      <c r="C21" s="23"/>
      <c r="D21" s="23"/>
      <c r="E21" s="23"/>
      <c r="F21" s="23"/>
      <c r="G21" s="23"/>
      <c r="H21" s="23"/>
      <c r="I21" s="23"/>
      <c r="J21" s="23" t="s">
        <v>102</v>
      </c>
      <c r="K21" s="23" t="s">
        <v>102</v>
      </c>
      <c r="L21" s="23" t="s">
        <v>102</v>
      </c>
      <c r="M21" s="23" t="s">
        <v>102</v>
      </c>
      <c r="N21" s="23" t="s">
        <v>102</v>
      </c>
      <c r="O21" s="23">
        <v>1.663</v>
      </c>
      <c r="P21" s="23" t="s">
        <v>102</v>
      </c>
      <c r="Q21" s="23">
        <v>7.4209999999999998E-2</v>
      </c>
      <c r="R21" s="23">
        <v>5.2250000000000003E-5</v>
      </c>
      <c r="S21" s="23" t="s">
        <v>102</v>
      </c>
      <c r="T21" s="23">
        <v>1.175E-2</v>
      </c>
      <c r="U21" s="23">
        <v>2.2629999999999999</v>
      </c>
      <c r="V21" s="23" t="s">
        <v>102</v>
      </c>
      <c r="W21" s="23">
        <v>3.1970000000000001E-5</v>
      </c>
      <c r="X21" s="23">
        <v>4.0120442199999999</v>
      </c>
    </row>
    <row r="22" spans="1:24" x14ac:dyDescent="0.35">
      <c r="A22" s="23" t="s">
        <v>14</v>
      </c>
      <c r="B22" s="23"/>
      <c r="C22" s="23"/>
      <c r="D22" s="23"/>
      <c r="E22" s="23"/>
      <c r="F22" s="23"/>
      <c r="G22" s="23"/>
      <c r="H22" s="23"/>
      <c r="I22" s="23"/>
      <c r="J22" s="23" t="s">
        <v>102</v>
      </c>
      <c r="K22" s="23" t="s">
        <v>102</v>
      </c>
      <c r="L22" s="23">
        <v>1.401</v>
      </c>
      <c r="M22" s="23">
        <v>0</v>
      </c>
      <c r="N22" s="23" t="s">
        <v>102</v>
      </c>
      <c r="O22" s="23" t="s">
        <v>102</v>
      </c>
      <c r="P22" s="23" t="s">
        <v>102</v>
      </c>
      <c r="Q22" s="23">
        <v>1.258</v>
      </c>
      <c r="R22" s="23" t="s">
        <v>102</v>
      </c>
      <c r="S22" s="23" t="s">
        <v>102</v>
      </c>
      <c r="T22" s="23">
        <v>0.38669999999999999</v>
      </c>
      <c r="U22" s="23">
        <v>0.19359999999999999</v>
      </c>
      <c r="V22" s="23" t="s">
        <v>102</v>
      </c>
      <c r="W22" s="23">
        <v>8.5419999999999995E-4</v>
      </c>
      <c r="X22" s="23">
        <v>3.2401542000000001</v>
      </c>
    </row>
    <row r="23" spans="1:24" x14ac:dyDescent="0.35">
      <c r="J23" s="26">
        <f>SUM(J16:J22,L16:L22,M16:M22,N16:N22,O16:O22,P16:P22,Q16:Q22)</f>
        <v>72.084440000000001</v>
      </c>
      <c r="K23" s="26">
        <f>SUM(K16:K22,R16:R22,S16:S22)</f>
        <v>36.382985190000007</v>
      </c>
      <c r="L23">
        <f>SUM(T15:V22)</f>
        <v>12.885527</v>
      </c>
      <c r="M23" s="26">
        <f>SUM(W16:W22)</f>
        <v>23.872471815999997</v>
      </c>
    </row>
    <row r="25" spans="1:24" x14ac:dyDescent="0.35">
      <c r="A25" s="23" t="s">
        <v>654</v>
      </c>
    </row>
    <row r="26" spans="1:24" x14ac:dyDescent="0.35">
      <c r="A26" t="s">
        <v>88</v>
      </c>
      <c r="J26" t="s">
        <v>89</v>
      </c>
      <c r="K26" t="s">
        <v>90</v>
      </c>
      <c r="L26" t="s">
        <v>91</v>
      </c>
      <c r="M26" t="s">
        <v>92</v>
      </c>
      <c r="N26" t="s">
        <v>93</v>
      </c>
      <c r="O26" t="s">
        <v>94</v>
      </c>
      <c r="P26" t="s">
        <v>95</v>
      </c>
      <c r="Q26" t="s">
        <v>96</v>
      </c>
      <c r="R26" t="s">
        <v>97</v>
      </c>
      <c r="S26" t="s">
        <v>98</v>
      </c>
      <c r="T26" t="s">
        <v>99</v>
      </c>
      <c r="U26" t="s">
        <v>100</v>
      </c>
      <c r="V26" t="s">
        <v>101</v>
      </c>
      <c r="W26" t="s">
        <v>84</v>
      </c>
      <c r="X26" t="s">
        <v>509</v>
      </c>
    </row>
    <row r="27" spans="1:24" x14ac:dyDescent="0.35">
      <c r="A27" t="s">
        <v>2</v>
      </c>
      <c r="J27" t="s">
        <v>102</v>
      </c>
      <c r="K27" t="s">
        <v>102</v>
      </c>
      <c r="L27" t="s">
        <v>102</v>
      </c>
      <c r="M27" t="s">
        <v>102</v>
      </c>
      <c r="N27" t="s">
        <v>102</v>
      </c>
      <c r="O27" s="26" t="s">
        <v>102</v>
      </c>
      <c r="P27" s="26" t="s">
        <v>102</v>
      </c>
      <c r="Q27" s="26">
        <v>2.2599999999999999E-2</v>
      </c>
      <c r="R27" s="26">
        <v>1.254E-5</v>
      </c>
      <c r="S27" t="s">
        <v>102</v>
      </c>
      <c r="T27" s="26">
        <v>2.1909999999999998E-3</v>
      </c>
      <c r="U27" s="26">
        <v>4.6449999999999996</v>
      </c>
      <c r="V27" t="s">
        <v>102</v>
      </c>
      <c r="W27" s="26">
        <v>0.32079999999999997</v>
      </c>
      <c r="X27">
        <v>4.9906035400000004</v>
      </c>
    </row>
    <row r="28" spans="1:24" x14ac:dyDescent="0.35">
      <c r="A28" t="s">
        <v>12</v>
      </c>
      <c r="J28" t="s">
        <v>102</v>
      </c>
      <c r="K28" t="s">
        <v>102</v>
      </c>
      <c r="L28" t="s">
        <v>102</v>
      </c>
      <c r="M28" t="s">
        <v>102</v>
      </c>
      <c r="N28" t="s">
        <v>102</v>
      </c>
      <c r="O28" t="s">
        <v>102</v>
      </c>
      <c r="P28" t="s">
        <v>102</v>
      </c>
      <c r="Q28" t="s">
        <v>102</v>
      </c>
      <c r="R28" s="26">
        <v>1.5880000000000001</v>
      </c>
      <c r="S28" t="s">
        <v>102</v>
      </c>
      <c r="T28" t="s">
        <v>102</v>
      </c>
      <c r="U28" s="26">
        <v>9.708E-2</v>
      </c>
      <c r="V28" t="s">
        <v>102</v>
      </c>
      <c r="W28" s="26">
        <v>-3.4300000000000002E-6</v>
      </c>
      <c r="X28">
        <v>1.6850765700000001</v>
      </c>
    </row>
    <row r="29" spans="1:24" x14ac:dyDescent="0.35">
      <c r="A29" t="s">
        <v>15</v>
      </c>
      <c r="J29" t="s">
        <v>102</v>
      </c>
      <c r="K29" t="s">
        <v>102</v>
      </c>
      <c r="L29" t="s">
        <v>102</v>
      </c>
      <c r="M29" t="s">
        <v>102</v>
      </c>
      <c r="N29" t="s">
        <v>102</v>
      </c>
      <c r="O29" t="s">
        <v>102</v>
      </c>
      <c r="P29" t="s">
        <v>102</v>
      </c>
      <c r="Q29" s="26">
        <v>1.014</v>
      </c>
      <c r="R29" t="s">
        <v>102</v>
      </c>
      <c r="S29" t="s">
        <v>102</v>
      </c>
      <c r="T29" s="26">
        <v>2.9640000000000001E-3</v>
      </c>
      <c r="U29" s="26">
        <v>6.9169999999999995E-2</v>
      </c>
      <c r="V29" t="s">
        <v>102</v>
      </c>
      <c r="W29" s="26">
        <v>1.9819999999999999E-4</v>
      </c>
      <c r="X29">
        <v>1.0863322</v>
      </c>
    </row>
    <row r="30" spans="1:24" x14ac:dyDescent="0.35">
      <c r="A30" t="s">
        <v>13</v>
      </c>
      <c r="J30" t="s">
        <v>102</v>
      </c>
      <c r="K30" t="s">
        <v>102</v>
      </c>
      <c r="L30" t="s">
        <v>102</v>
      </c>
      <c r="M30" t="s">
        <v>102</v>
      </c>
      <c r="N30" t="s">
        <v>102</v>
      </c>
      <c r="O30" t="s">
        <v>102</v>
      </c>
      <c r="P30" t="s">
        <v>102</v>
      </c>
      <c r="Q30" t="s">
        <v>102</v>
      </c>
      <c r="R30" s="26">
        <v>4.9910000000000003E-2</v>
      </c>
      <c r="S30" s="26">
        <v>1.0369999999999999</v>
      </c>
      <c r="T30" t="s">
        <v>102</v>
      </c>
      <c r="U30" s="26">
        <v>6.0780000000000001E-2</v>
      </c>
      <c r="V30" t="s">
        <v>102</v>
      </c>
      <c r="W30" s="26">
        <v>-2.6970000000000002E-6</v>
      </c>
      <c r="X30">
        <v>1.1476873030000001</v>
      </c>
    </row>
    <row r="31" spans="1:24" x14ac:dyDescent="0.35">
      <c r="A31" t="s">
        <v>145</v>
      </c>
      <c r="B31" t="s">
        <v>394</v>
      </c>
      <c r="J31" s="26">
        <v>0.42520000000000002</v>
      </c>
      <c r="K31" t="s">
        <v>102</v>
      </c>
      <c r="L31" s="26">
        <v>0.84540000000000004</v>
      </c>
      <c r="M31" s="26">
        <v>0.23449999999999999</v>
      </c>
      <c r="N31" s="26">
        <v>-0.3931</v>
      </c>
      <c r="O31" s="26">
        <v>11.95</v>
      </c>
      <c r="P31" s="26">
        <v>3</v>
      </c>
      <c r="Q31" s="26">
        <v>13.69</v>
      </c>
      <c r="R31" s="26">
        <v>29.75</v>
      </c>
      <c r="S31" s="26">
        <v>1.8640000000000001</v>
      </c>
      <c r="T31" s="26">
        <v>0.2102</v>
      </c>
      <c r="U31" s="26">
        <v>4.6399999999999997</v>
      </c>
      <c r="V31" s="26">
        <v>2.6979999999999999E-3</v>
      </c>
      <c r="W31" s="26">
        <v>-0.13830000000000001</v>
      </c>
      <c r="X31">
        <v>66.080597999999995</v>
      </c>
    </row>
    <row r="32" spans="1:24" x14ac:dyDescent="0.35">
      <c r="A32" t="s">
        <v>1</v>
      </c>
      <c r="J32" t="s">
        <v>102</v>
      </c>
      <c r="K32" t="s">
        <v>102</v>
      </c>
      <c r="L32" t="s">
        <v>102</v>
      </c>
      <c r="M32" t="s">
        <v>102</v>
      </c>
      <c r="N32" t="s">
        <v>102</v>
      </c>
      <c r="O32" s="26">
        <v>1.6619999999999999</v>
      </c>
      <c r="P32" s="26" t="s">
        <v>102</v>
      </c>
      <c r="Q32" s="26">
        <v>7.4380000000000002E-2</v>
      </c>
      <c r="R32" s="26">
        <v>5.2849999999999997E-5</v>
      </c>
      <c r="S32" t="s">
        <v>102</v>
      </c>
      <c r="T32" s="26">
        <v>1.1809999999999999E-2</v>
      </c>
      <c r="U32" s="26">
        <v>2.2589999999999999</v>
      </c>
      <c r="V32" t="s">
        <v>102</v>
      </c>
      <c r="W32" s="26">
        <v>4.9929999999999998E-5</v>
      </c>
      <c r="X32">
        <v>4.0072927800000002</v>
      </c>
    </row>
    <row r="33" spans="1:24" x14ac:dyDescent="0.35">
      <c r="A33" t="s">
        <v>14</v>
      </c>
      <c r="J33" t="s">
        <v>102</v>
      </c>
      <c r="K33" t="s">
        <v>102</v>
      </c>
      <c r="L33" s="26">
        <v>1.401</v>
      </c>
      <c r="M33">
        <v>0</v>
      </c>
      <c r="N33" t="s">
        <v>102</v>
      </c>
      <c r="O33" t="s">
        <v>102</v>
      </c>
      <c r="P33" s="26" t="s">
        <v>102</v>
      </c>
      <c r="Q33" s="26">
        <v>1.2589999999999999</v>
      </c>
      <c r="R33" t="s">
        <v>102</v>
      </c>
      <c r="S33" t="s">
        <v>102</v>
      </c>
      <c r="T33" s="26">
        <v>0.38719999999999999</v>
      </c>
      <c r="U33" s="26">
        <v>0.19359999999999999</v>
      </c>
      <c r="V33" t="s">
        <v>102</v>
      </c>
      <c r="W33" s="26">
        <v>8.0579999999999996E-4</v>
      </c>
      <c r="X33">
        <v>3.2416057999999999</v>
      </c>
    </row>
    <row r="34" spans="1:24" x14ac:dyDescent="0.35">
      <c r="J34" s="26">
        <f>SUM(J27:J33,L27:L33,M27:M33,N27:N33,O27:O33,P27:P33,Q27:Q33)</f>
        <v>35.184979999999996</v>
      </c>
      <c r="K34" s="26">
        <f>SUM(K27:K33,R27:R33,S27:S33)</f>
        <v>34.288975389999997</v>
      </c>
      <c r="L34">
        <f>SUM(T26:V33)</f>
        <v>12.581693000000001</v>
      </c>
      <c r="M34" s="26">
        <f>SUM(W27:W33)</f>
        <v>0.18354780299999993</v>
      </c>
    </row>
    <row r="37" spans="1:24" x14ac:dyDescent="0.35">
      <c r="J37" t="s">
        <v>86</v>
      </c>
      <c r="K37" t="s">
        <v>85</v>
      </c>
      <c r="L37" t="s">
        <v>83</v>
      </c>
      <c r="M37" t="s">
        <v>84</v>
      </c>
    </row>
    <row r="38" spans="1:24" x14ac:dyDescent="0.35">
      <c r="I38" t="s">
        <v>655</v>
      </c>
      <c r="J38" s="23">
        <f>J12</f>
        <v>18.683769999999999</v>
      </c>
      <c r="K38" s="23">
        <f t="shared" ref="K38:M38" si="0">K12</f>
        <v>14.525955289999999</v>
      </c>
      <c r="L38" s="23">
        <f t="shared" si="0"/>
        <v>13.641072000000001</v>
      </c>
      <c r="M38" s="23">
        <f t="shared" si="0"/>
        <v>4.5633651999999998</v>
      </c>
    </row>
    <row r="39" spans="1:24" x14ac:dyDescent="0.35">
      <c r="I39" t="s">
        <v>656</v>
      </c>
      <c r="J39" s="23">
        <f>J23</f>
        <v>72.084440000000001</v>
      </c>
      <c r="K39" s="23">
        <f t="shared" ref="K39:M39" si="1">K23</f>
        <v>36.382985190000007</v>
      </c>
      <c r="L39" s="23">
        <f t="shared" si="1"/>
        <v>12.885527</v>
      </c>
      <c r="M39" s="23">
        <f t="shared" si="1"/>
        <v>23.872471815999997</v>
      </c>
    </row>
    <row r="40" spans="1:24" x14ac:dyDescent="0.35">
      <c r="I40" t="s">
        <v>657</v>
      </c>
      <c r="J40" s="23">
        <f>J23</f>
        <v>72.084440000000001</v>
      </c>
      <c r="K40" s="23">
        <f t="shared" ref="K40:M40" si="2">K23</f>
        <v>36.382985190000007</v>
      </c>
      <c r="L40" s="23">
        <f t="shared" si="2"/>
        <v>12.885527</v>
      </c>
      <c r="M40" s="23">
        <f t="shared" si="2"/>
        <v>23.872471815999997</v>
      </c>
    </row>
    <row r="41" spans="1:24" x14ac:dyDescent="0.35">
      <c r="J41" s="23"/>
      <c r="K41" s="23"/>
      <c r="L41" s="23"/>
      <c r="M41" s="23"/>
    </row>
    <row r="42" spans="1:24" x14ac:dyDescent="0.35">
      <c r="I42" t="s">
        <v>87</v>
      </c>
      <c r="J42" s="23">
        <f>J38*50%+J39*25%+J40*25%</f>
        <v>45.384104999999998</v>
      </c>
      <c r="K42" s="23">
        <f>K38*50%+K39*25%+K40*25%</f>
        <v>25.454470239999999</v>
      </c>
      <c r="L42" s="23">
        <f>L38*50%+L39*25%+L40*25%</f>
        <v>13.263299499999999</v>
      </c>
      <c r="M42" s="23">
        <f>M38*50%+M39*25%+M40*25%</f>
        <v>14.217918508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K92"/>
  <sheetViews>
    <sheetView topLeftCell="O1" workbookViewId="0">
      <selection activeCell="AC13" sqref="AC13"/>
    </sheetView>
  </sheetViews>
  <sheetFormatPr defaultRowHeight="14.5" x14ac:dyDescent="0.35"/>
  <cols>
    <col min="5" max="5" width="20.1796875" customWidth="1"/>
  </cols>
  <sheetData>
    <row r="3" spans="5:37" x14ac:dyDescent="0.35">
      <c r="E3" t="s">
        <v>567</v>
      </c>
      <c r="N3" t="s">
        <v>557</v>
      </c>
      <c r="W3" t="s">
        <v>566</v>
      </c>
      <c r="AE3" t="s">
        <v>562</v>
      </c>
    </row>
    <row r="4" spans="5:37" x14ac:dyDescent="0.35">
      <c r="F4" t="s">
        <v>544</v>
      </c>
      <c r="G4" t="s">
        <v>545</v>
      </c>
      <c r="H4" t="s">
        <v>546</v>
      </c>
      <c r="I4" t="s">
        <v>547</v>
      </c>
      <c r="J4" t="s">
        <v>548</v>
      </c>
      <c r="O4" t="s">
        <v>544</v>
      </c>
      <c r="P4" t="s">
        <v>545</v>
      </c>
      <c r="Q4" t="s">
        <v>546</v>
      </c>
      <c r="R4" t="s">
        <v>547</v>
      </c>
      <c r="S4" t="s">
        <v>548</v>
      </c>
      <c r="X4" t="s">
        <v>544</v>
      </c>
      <c r="Y4" t="s">
        <v>545</v>
      </c>
      <c r="Z4" t="s">
        <v>546</v>
      </c>
      <c r="AA4" t="s">
        <v>547</v>
      </c>
      <c r="AB4" t="s">
        <v>548</v>
      </c>
      <c r="AF4" t="s">
        <v>544</v>
      </c>
      <c r="AG4" t="s">
        <v>545</v>
      </c>
      <c r="AH4" t="s">
        <v>546</v>
      </c>
      <c r="AI4" t="s">
        <v>547</v>
      </c>
      <c r="AJ4" t="s">
        <v>548</v>
      </c>
    </row>
    <row r="5" spans="5:37" x14ac:dyDescent="0.35">
      <c r="E5" t="s">
        <v>549</v>
      </c>
      <c r="F5">
        <v>0.7</v>
      </c>
      <c r="G5">
        <v>0.6</v>
      </c>
      <c r="H5">
        <v>0.6</v>
      </c>
      <c r="I5">
        <v>0.6</v>
      </c>
      <c r="J5">
        <v>0.5</v>
      </c>
      <c r="N5" t="s">
        <v>549</v>
      </c>
      <c r="O5">
        <v>0.65</v>
      </c>
      <c r="P5">
        <v>0.4</v>
      </c>
      <c r="Q5">
        <v>0.4</v>
      </c>
      <c r="R5">
        <v>0.4</v>
      </c>
      <c r="S5">
        <v>0.5</v>
      </c>
      <c r="W5" t="s">
        <v>549</v>
      </c>
      <c r="X5">
        <v>1.2</v>
      </c>
      <c r="Y5">
        <v>2.5</v>
      </c>
      <c r="Z5">
        <v>2.5</v>
      </c>
      <c r="AA5">
        <v>2.2999999999999998</v>
      </c>
      <c r="AB5">
        <v>0.8</v>
      </c>
      <c r="AE5" t="s">
        <v>549</v>
      </c>
      <c r="AF5">
        <v>0.7</v>
      </c>
      <c r="AG5">
        <v>0.2</v>
      </c>
      <c r="AH5">
        <v>0.2</v>
      </c>
      <c r="AI5">
        <v>0.6</v>
      </c>
      <c r="AJ5">
        <v>0.2</v>
      </c>
    </row>
    <row r="6" spans="5:37" x14ac:dyDescent="0.35">
      <c r="E6" t="s">
        <v>550</v>
      </c>
      <c r="F6" s="26">
        <f>0.000000000000083*1.2</f>
        <v>9.96E-14</v>
      </c>
      <c r="G6" s="26">
        <v>1.13E-13</v>
      </c>
      <c r="H6" s="26">
        <f>0.000000000000014*1.2</f>
        <v>1.6799999999999998E-14</v>
      </c>
      <c r="I6" s="26">
        <f>0.000000000000027*1.2</f>
        <v>3.24E-14</v>
      </c>
      <c r="J6" s="26">
        <f>0.00000000000012*1.2</f>
        <v>1.4399999999999999E-13</v>
      </c>
      <c r="N6" t="s">
        <v>550</v>
      </c>
      <c r="O6" s="26">
        <f>0.000000000000083*1.2</f>
        <v>9.96E-14</v>
      </c>
      <c r="P6" s="26">
        <v>1.13E-13</v>
      </c>
      <c r="Q6" s="26">
        <f>0.000000000000014*1.2</f>
        <v>1.6799999999999998E-14</v>
      </c>
      <c r="R6" s="26">
        <f>0.000000000000027*1.2</f>
        <v>3.24E-14</v>
      </c>
      <c r="S6" s="26">
        <f>0.00000000000012*1.2</f>
        <v>1.4399999999999999E-13</v>
      </c>
      <c r="W6" t="s">
        <v>550</v>
      </c>
      <c r="X6" s="26">
        <f>0.000000000000083*1.2</f>
        <v>9.96E-14</v>
      </c>
      <c r="Y6" s="26">
        <v>1.13E-13</v>
      </c>
      <c r="Z6" s="26">
        <f>0.000000000000014*1.2</f>
        <v>1.6799999999999998E-14</v>
      </c>
      <c r="AA6" s="26">
        <f>0.000000000000027*1.2</f>
        <v>3.24E-14</v>
      </c>
      <c r="AB6" s="26">
        <f>0.00000000000012*1.2</f>
        <v>1.4399999999999999E-13</v>
      </c>
      <c r="AE6" t="s">
        <v>550</v>
      </c>
      <c r="AF6" s="26">
        <f>0.000000000000083*1.2</f>
        <v>9.96E-14</v>
      </c>
      <c r="AG6" s="26">
        <v>1.13E-13</v>
      </c>
      <c r="AH6" s="26">
        <f>0.000000000000014*1.2</f>
        <v>1.6799999999999998E-14</v>
      </c>
      <c r="AI6" s="26">
        <f>0.000000000000027*1.2</f>
        <v>3.24E-14</v>
      </c>
      <c r="AJ6" s="26">
        <f>0.00000000000012*1.2</f>
        <v>1.4399999999999999E-13</v>
      </c>
    </row>
    <row r="7" spans="5:37" x14ac:dyDescent="0.35">
      <c r="E7" t="s">
        <v>551</v>
      </c>
      <c r="F7">
        <v>4.7</v>
      </c>
      <c r="G7">
        <v>4.7</v>
      </c>
      <c r="H7">
        <v>4.7</v>
      </c>
      <c r="I7">
        <v>4.7</v>
      </c>
      <c r="J7">
        <v>4.7</v>
      </c>
      <c r="N7" t="s">
        <v>551</v>
      </c>
      <c r="O7">
        <v>4.7</v>
      </c>
      <c r="P7">
        <v>4.7</v>
      </c>
      <c r="Q7">
        <v>4.7</v>
      </c>
      <c r="R7">
        <v>4.7</v>
      </c>
      <c r="S7">
        <v>4.7</v>
      </c>
      <c r="W7" t="s">
        <v>551</v>
      </c>
      <c r="X7">
        <v>4.7</v>
      </c>
      <c r="Y7">
        <v>4.7</v>
      </c>
      <c r="Z7">
        <v>4.7</v>
      </c>
      <c r="AA7">
        <v>4.7</v>
      </c>
      <c r="AB7">
        <v>4.7</v>
      </c>
      <c r="AE7" t="s">
        <v>551</v>
      </c>
      <c r="AF7">
        <v>4.7</v>
      </c>
      <c r="AG7">
        <v>4.7</v>
      </c>
      <c r="AH7">
        <v>4.7</v>
      </c>
      <c r="AI7">
        <v>4.7</v>
      </c>
      <c r="AJ7">
        <v>4.7</v>
      </c>
    </row>
    <row r="8" spans="5:37" x14ac:dyDescent="0.35">
      <c r="F8" s="26">
        <f>F5*F6*F7*1000000000000</f>
        <v>0.32768399999999998</v>
      </c>
      <c r="G8" s="26">
        <f>G5*G6*G7*1000000000000</f>
        <v>0.31866000000000005</v>
      </c>
      <c r="H8" s="26">
        <f>H5*H6*H7*1000000000000</f>
        <v>4.7375999999999988E-2</v>
      </c>
      <c r="I8" s="26">
        <f>I5*I6*I7*1000000000000</f>
        <v>9.1368000000000005E-2</v>
      </c>
      <c r="J8" s="26">
        <f>J5*J6*J7*1000000000000</f>
        <v>0.33839999999999998</v>
      </c>
      <c r="K8" s="26">
        <f>SUM(F8:J8)</f>
        <v>1.123488</v>
      </c>
      <c r="O8" s="26">
        <f>O5*O6*O7*1000000000000</f>
        <v>0.30427799999999999</v>
      </c>
      <c r="P8" s="26">
        <f>P5*P6*P7*1000000000000</f>
        <v>0.21243999999999999</v>
      </c>
      <c r="Q8" s="26">
        <f>Q5*Q6*Q7*1000000000000</f>
        <v>3.1584000000000001E-2</v>
      </c>
      <c r="R8" s="26">
        <f>R5*R6*R7*1000000000000</f>
        <v>6.0912000000000008E-2</v>
      </c>
      <c r="S8" s="26">
        <f>S5*S6*S7*1000000000000</f>
        <v>0.33839999999999998</v>
      </c>
      <c r="T8" s="26">
        <f>SUM(O8:S8)</f>
        <v>0.94761399999999996</v>
      </c>
      <c r="X8" s="26">
        <f>X5*X6*X7*1000000000000</f>
        <v>0.56174400000000002</v>
      </c>
      <c r="Y8" s="26">
        <f>Y5*Y6*Y7*1000000000000</f>
        <v>1.32775</v>
      </c>
      <c r="Z8" s="26">
        <f>Z5*Z6*Z7*1000000000000</f>
        <v>0.19739999999999999</v>
      </c>
      <c r="AA8" s="26">
        <f>AA5*AA6*AA7*1000000000000</f>
        <v>0.35024399999999994</v>
      </c>
      <c r="AB8" s="26">
        <f>AB5*AB6*AB7*1000000000000</f>
        <v>0.54144000000000003</v>
      </c>
      <c r="AC8" s="26">
        <f>SUM(Z8:AB8,X8)</f>
        <v>1.650828</v>
      </c>
      <c r="AF8" s="26">
        <f>AF5*AF6*AF7*1000000000000</f>
        <v>0.32768399999999998</v>
      </c>
      <c r="AG8" s="26">
        <f>AG5*AG6*AG7*1000000000000</f>
        <v>0.10621999999999999</v>
      </c>
      <c r="AH8" s="26">
        <f>AH5*AH6*AH7*1000000000000</f>
        <v>1.5792E-2</v>
      </c>
      <c r="AI8" s="26">
        <f>AI5*AI6*AI7*1000000000000</f>
        <v>9.1368000000000005E-2</v>
      </c>
      <c r="AJ8" s="26">
        <f>AJ5*AJ6*AJ7*1000000000000</f>
        <v>0.13536000000000001</v>
      </c>
      <c r="AK8" s="26">
        <f>SUM(AF8:AJ8)</f>
        <v>0.67642400000000003</v>
      </c>
    </row>
    <row r="11" spans="5:37" x14ac:dyDescent="0.35">
      <c r="E11" t="s">
        <v>565</v>
      </c>
      <c r="N11" t="s">
        <v>557</v>
      </c>
    </row>
    <row r="12" spans="5:37" x14ac:dyDescent="0.35">
      <c r="F12" t="s">
        <v>552</v>
      </c>
      <c r="G12" t="s">
        <v>553</v>
      </c>
      <c r="H12" t="s">
        <v>554</v>
      </c>
      <c r="I12" t="s">
        <v>555</v>
      </c>
      <c r="J12" t="s">
        <v>556</v>
      </c>
      <c r="O12" t="s">
        <v>552</v>
      </c>
      <c r="P12" t="s">
        <v>553</v>
      </c>
      <c r="Q12" t="s">
        <v>554</v>
      </c>
      <c r="R12" t="s">
        <v>555</v>
      </c>
      <c r="S12" t="s">
        <v>556</v>
      </c>
      <c r="X12" t="s">
        <v>552</v>
      </c>
      <c r="Y12" t="s">
        <v>553</v>
      </c>
      <c r="Z12" t="s">
        <v>554</v>
      </c>
      <c r="AA12" t="s">
        <v>555</v>
      </c>
      <c r="AB12" t="s">
        <v>556</v>
      </c>
      <c r="AF12" t="s">
        <v>552</v>
      </c>
      <c r="AG12" t="s">
        <v>553</v>
      </c>
      <c r="AH12" t="s">
        <v>554</v>
      </c>
      <c r="AI12" t="s">
        <v>555</v>
      </c>
      <c r="AJ12" t="s">
        <v>556</v>
      </c>
    </row>
    <row r="13" spans="5:37" x14ac:dyDescent="0.35">
      <c r="E13" t="s">
        <v>549</v>
      </c>
      <c r="F13">
        <v>0.5</v>
      </c>
      <c r="G13">
        <v>0.4</v>
      </c>
      <c r="H13">
        <v>0.4</v>
      </c>
      <c r="I13">
        <v>0.6</v>
      </c>
      <c r="J13">
        <v>2.9</v>
      </c>
      <c r="N13" t="s">
        <v>549</v>
      </c>
      <c r="O13">
        <v>0.8</v>
      </c>
      <c r="P13">
        <v>0.45</v>
      </c>
      <c r="Q13">
        <v>0.45</v>
      </c>
      <c r="R13">
        <v>0.7</v>
      </c>
      <c r="S13">
        <v>2.9</v>
      </c>
      <c r="W13" t="s">
        <v>549</v>
      </c>
      <c r="X13">
        <v>0.7</v>
      </c>
      <c r="Y13">
        <v>2.5</v>
      </c>
      <c r="Z13">
        <v>2.5</v>
      </c>
      <c r="AA13">
        <v>1.3</v>
      </c>
      <c r="AB13">
        <v>2.6</v>
      </c>
      <c r="AE13" t="s">
        <v>549</v>
      </c>
      <c r="AF13">
        <v>1.5</v>
      </c>
      <c r="AG13">
        <v>0.2</v>
      </c>
      <c r="AH13">
        <v>0.2</v>
      </c>
      <c r="AI13">
        <v>1.5</v>
      </c>
      <c r="AJ13">
        <v>2.6</v>
      </c>
    </row>
    <row r="14" spans="5:37" x14ac:dyDescent="0.35">
      <c r="E14" t="s">
        <v>550</v>
      </c>
      <c r="F14" s="26">
        <f>0.00000000000026*1.2</f>
        <v>3.1199999999999998E-13</v>
      </c>
      <c r="G14" s="26">
        <f>0.000000000000113</f>
        <v>1.13E-13</v>
      </c>
      <c r="H14" s="26">
        <f>0.00000000000002*1.2</f>
        <v>2.3999999999999999E-14</v>
      </c>
      <c r="I14" s="26">
        <f>0.000000000000027*1.2</f>
        <v>3.24E-14</v>
      </c>
      <c r="J14" s="26"/>
      <c r="N14" t="s">
        <v>550</v>
      </c>
      <c r="O14" s="26">
        <f>0.00000000000026*1.2</f>
        <v>3.1199999999999998E-13</v>
      </c>
      <c r="P14" s="26">
        <f>0.000000000000113</f>
        <v>1.13E-13</v>
      </c>
      <c r="Q14" s="26">
        <f>0.00000000000002*1.2</f>
        <v>2.3999999999999999E-14</v>
      </c>
      <c r="R14" s="26">
        <f>0.000000000000027*1.2</f>
        <v>3.24E-14</v>
      </c>
      <c r="S14" s="26"/>
      <c r="W14" t="s">
        <v>550</v>
      </c>
      <c r="X14" s="26">
        <f>0.00000000000026*1.2</f>
        <v>3.1199999999999998E-13</v>
      </c>
      <c r="Y14" s="26">
        <f>0.000000000000113</f>
        <v>1.13E-13</v>
      </c>
      <c r="Z14" s="26">
        <f>0.00000000000002*1.2</f>
        <v>2.3999999999999999E-14</v>
      </c>
      <c r="AA14" s="26">
        <f>0.000000000000027*1.2</f>
        <v>3.24E-14</v>
      </c>
      <c r="AB14" s="26"/>
      <c r="AE14" t="s">
        <v>550</v>
      </c>
      <c r="AF14" s="26">
        <f>0.00000000000026*1.2</f>
        <v>3.1199999999999998E-13</v>
      </c>
      <c r="AG14" s="26">
        <f>0.000000000000113</f>
        <v>1.13E-13</v>
      </c>
      <c r="AH14" s="26">
        <f>0.00000000000002*1.2</f>
        <v>2.3999999999999999E-14</v>
      </c>
      <c r="AI14" s="26">
        <f>0.000000000000027*1.2</f>
        <v>3.24E-14</v>
      </c>
      <c r="AJ14" s="26"/>
    </row>
    <row r="15" spans="5:37" x14ac:dyDescent="0.35">
      <c r="E15" t="s">
        <v>551</v>
      </c>
      <c r="F15">
        <v>3.3</v>
      </c>
      <c r="G15">
        <v>5.3</v>
      </c>
      <c r="H15">
        <v>5.3</v>
      </c>
      <c r="I15">
        <v>5.3</v>
      </c>
      <c r="N15" t="s">
        <v>551</v>
      </c>
      <c r="O15">
        <v>5.3</v>
      </c>
      <c r="P15">
        <v>5.3</v>
      </c>
      <c r="Q15">
        <v>5.3</v>
      </c>
      <c r="R15">
        <v>5.3</v>
      </c>
      <c r="W15" t="s">
        <v>551</v>
      </c>
      <c r="X15">
        <v>3.3</v>
      </c>
      <c r="Y15">
        <v>3.3</v>
      </c>
      <c r="Z15">
        <v>3.3</v>
      </c>
      <c r="AA15">
        <v>3.3</v>
      </c>
      <c r="AE15" t="s">
        <v>551</v>
      </c>
      <c r="AF15">
        <v>3.3</v>
      </c>
      <c r="AG15">
        <v>3.3</v>
      </c>
      <c r="AH15">
        <v>3.3</v>
      </c>
      <c r="AI15">
        <v>3.3</v>
      </c>
    </row>
    <row r="16" spans="5:37" x14ac:dyDescent="0.35">
      <c r="F16" s="26">
        <f>F13*F14*F15*1000000000000</f>
        <v>0.51480000000000004</v>
      </c>
      <c r="G16" s="26">
        <f>G13*G14*G15*1000000000000</f>
        <v>0.23956</v>
      </c>
      <c r="H16" s="26">
        <f>H13*H14*H15*1000000000000</f>
        <v>5.0880000000000002E-2</v>
      </c>
      <c r="I16" s="26">
        <f>I13*I14*I15*1000000000000</f>
        <v>0.103032</v>
      </c>
      <c r="K16" s="26">
        <f>SUM(F16:J16)</f>
        <v>0.90827200000000008</v>
      </c>
      <c r="O16" s="26">
        <f>O13*O14*O15*1000000000000</f>
        <v>1.3228800000000001</v>
      </c>
      <c r="P16" s="26">
        <f>P13*P14*P15*1000000000000</f>
        <v>0.26950499999999999</v>
      </c>
      <c r="Q16" s="26">
        <f>Q13*Q14*Q15*1000000000000</f>
        <v>5.7240000000000006E-2</v>
      </c>
      <c r="R16" s="26">
        <f>R13*R14*R15*1000000000000</f>
        <v>0.12020399999999999</v>
      </c>
      <c r="T16" s="26">
        <f>SUM(O16:S16)</f>
        <v>1.7698290000000001</v>
      </c>
      <c r="X16" s="26">
        <f>X13*X14*X15*1000000000000</f>
        <v>0.72071999999999992</v>
      </c>
      <c r="Y16" s="26">
        <f>Y13*Y14*Y15*1000000000000</f>
        <v>0.93225000000000002</v>
      </c>
      <c r="Z16" s="26">
        <f>Z13*Z14*Z15*1000000000000</f>
        <v>0.19799999999999998</v>
      </c>
      <c r="AA16" s="26">
        <f>AA13*AA14*AA15*1000000000000</f>
        <v>0.13899600000000001</v>
      </c>
      <c r="AC16" s="26">
        <f>SUM(Z16:AB16,X16)</f>
        <v>1.0577159999999999</v>
      </c>
      <c r="AF16" s="26">
        <f>AF13*AF14*AF15*1000000000000</f>
        <v>1.5444</v>
      </c>
      <c r="AG16" s="26">
        <f>AG13*AG14*AG15*1000000000000</f>
        <v>7.4579999999999994E-2</v>
      </c>
      <c r="AH16" s="26">
        <f>AH13*AH14*AH15*1000000000000</f>
        <v>1.584E-2</v>
      </c>
      <c r="AI16" s="26">
        <f>AI13*AI14*AI15*1000000000000</f>
        <v>0.16037999999999999</v>
      </c>
      <c r="AK16" s="26">
        <f>SUM(AF16:AJ16)</f>
        <v>1.7952000000000001</v>
      </c>
    </row>
    <row r="21" spans="5:22" x14ac:dyDescent="0.35">
      <c r="P21">
        <f>0.5*0.35*42</f>
        <v>7.35</v>
      </c>
    </row>
    <row r="22" spans="5:22" x14ac:dyDescent="0.35">
      <c r="E22" t="s">
        <v>573</v>
      </c>
    </row>
    <row r="23" spans="5:22" x14ac:dyDescent="0.35">
      <c r="E23">
        <v>24</v>
      </c>
      <c r="F23">
        <v>9</v>
      </c>
      <c r="G23">
        <v>1</v>
      </c>
      <c r="H23">
        <v>4.7</v>
      </c>
      <c r="I23">
        <f>E23*F23*G23/400*3.45*(H23^2)</f>
        <v>41.153670000000012</v>
      </c>
    </row>
    <row r="24" spans="5:22" x14ac:dyDescent="0.35">
      <c r="E24">
        <v>60</v>
      </c>
      <c r="F24">
        <v>9.6999999999999993</v>
      </c>
      <c r="G24">
        <v>2</v>
      </c>
      <c r="H24">
        <v>4.7</v>
      </c>
      <c r="I24">
        <f>E24*F24*G24/400*3.45*(H24^2)</f>
        <v>221.77255500000004</v>
      </c>
    </row>
    <row r="29" spans="5:22" x14ac:dyDescent="0.35">
      <c r="E29" s="58" t="s">
        <v>666</v>
      </c>
    </row>
    <row r="30" spans="5:22" x14ac:dyDescent="0.35">
      <c r="F30" t="s">
        <v>659</v>
      </c>
      <c r="I30" t="s">
        <v>550</v>
      </c>
      <c r="J30" t="s">
        <v>549</v>
      </c>
      <c r="K30" t="s">
        <v>551</v>
      </c>
      <c r="P30" t="s">
        <v>659</v>
      </c>
      <c r="S30" t="s">
        <v>550</v>
      </c>
      <c r="T30" t="s">
        <v>549</v>
      </c>
      <c r="U30" t="s">
        <v>551</v>
      </c>
    </row>
    <row r="31" spans="5:22" x14ac:dyDescent="0.35">
      <c r="E31" t="s">
        <v>658</v>
      </c>
      <c r="F31">
        <v>0</v>
      </c>
      <c r="G31">
        <v>800</v>
      </c>
      <c r="H31">
        <v>1.44</v>
      </c>
      <c r="I31">
        <v>8.8000000000000007</v>
      </c>
      <c r="J31">
        <v>4.45</v>
      </c>
      <c r="K31">
        <v>4.7</v>
      </c>
      <c r="L31">
        <f>I31*J31*K31*F31/1000</f>
        <v>0</v>
      </c>
      <c r="O31" t="s">
        <v>667</v>
      </c>
      <c r="P31">
        <v>1</v>
      </c>
      <c r="Q31">
        <v>2000</v>
      </c>
      <c r="R31">
        <v>2</v>
      </c>
      <c r="S31">
        <v>18</v>
      </c>
      <c r="T31">
        <v>0.7</v>
      </c>
      <c r="U31">
        <v>5.3</v>
      </c>
      <c r="V31">
        <f>S31*T31*U31*P31/1000</f>
        <v>6.6780000000000006E-2</v>
      </c>
    </row>
    <row r="32" spans="5:22" x14ac:dyDescent="0.35">
      <c r="E32" t="s">
        <v>660</v>
      </c>
      <c r="F32">
        <v>0</v>
      </c>
      <c r="G32">
        <v>3800</v>
      </c>
      <c r="H32">
        <v>1.44</v>
      </c>
      <c r="I32">
        <f>G32*0.011</f>
        <v>41.8</v>
      </c>
      <c r="J32">
        <v>4.45</v>
      </c>
      <c r="K32">
        <v>4.7</v>
      </c>
      <c r="L32">
        <f t="shared" ref="L32:L33" si="0">I32*J32*K32*F32/1000</f>
        <v>0</v>
      </c>
    </row>
    <row r="33" spans="5:19" x14ac:dyDescent="0.35">
      <c r="E33" t="s">
        <v>661</v>
      </c>
      <c r="F33">
        <v>0</v>
      </c>
      <c r="G33">
        <v>3600</v>
      </c>
      <c r="H33">
        <v>1.44</v>
      </c>
      <c r="I33">
        <f>G33*0.011</f>
        <v>39.599999999999994</v>
      </c>
      <c r="J33">
        <v>4.45</v>
      </c>
      <c r="K33">
        <v>4.7</v>
      </c>
      <c r="L33">
        <f t="shared" si="0"/>
        <v>0</v>
      </c>
    </row>
    <row r="35" spans="5:19" x14ac:dyDescent="0.35">
      <c r="E35" t="s">
        <v>87</v>
      </c>
      <c r="L35">
        <f>SUM(L31:L34)</f>
        <v>0</v>
      </c>
    </row>
    <row r="36" spans="5:19" x14ac:dyDescent="0.35">
      <c r="O36" t="s">
        <v>680</v>
      </c>
      <c r="P36">
        <v>24</v>
      </c>
      <c r="Q36">
        <v>12</v>
      </c>
      <c r="R36">
        <v>1</v>
      </c>
      <c r="S36">
        <f t="shared" ref="S36:S38" si="1">P36*Q36*R36/400*3.45</f>
        <v>2.484</v>
      </c>
    </row>
    <row r="37" spans="5:19" x14ac:dyDescent="0.35">
      <c r="P37">
        <v>20</v>
      </c>
      <c r="Q37">
        <v>9.6999999999999993</v>
      </c>
      <c r="R37">
        <v>5</v>
      </c>
      <c r="S37">
        <f t="shared" si="1"/>
        <v>8.3662499999999991</v>
      </c>
    </row>
    <row r="38" spans="5:19" x14ac:dyDescent="0.35">
      <c r="E38" s="58" t="s">
        <v>663</v>
      </c>
      <c r="P38">
        <v>10</v>
      </c>
      <c r="Q38">
        <v>9.6999999999999993</v>
      </c>
      <c r="R38">
        <v>4</v>
      </c>
      <c r="S38">
        <f t="shared" si="1"/>
        <v>3.3465000000000003</v>
      </c>
    </row>
    <row r="39" spans="5:19" x14ac:dyDescent="0.35">
      <c r="F39" t="s">
        <v>659</v>
      </c>
      <c r="I39" t="s">
        <v>550</v>
      </c>
      <c r="J39" t="s">
        <v>549</v>
      </c>
      <c r="K39" t="s">
        <v>551</v>
      </c>
    </row>
    <row r="40" spans="5:19" x14ac:dyDescent="0.35">
      <c r="E40" t="s">
        <v>658</v>
      </c>
      <c r="F40">
        <v>1</v>
      </c>
      <c r="G40">
        <v>800</v>
      </c>
      <c r="H40">
        <v>1.44</v>
      </c>
      <c r="I40">
        <v>8.8000000000000007</v>
      </c>
      <c r="J40">
        <v>4.45</v>
      </c>
      <c r="K40">
        <v>4.7</v>
      </c>
      <c r="L40">
        <f>I40*J40*K40*F40/1000</f>
        <v>0.18405200000000002</v>
      </c>
    </row>
    <row r="41" spans="5:19" x14ac:dyDescent="0.35">
      <c r="E41" t="s">
        <v>660</v>
      </c>
      <c r="F41">
        <v>1</v>
      </c>
      <c r="G41">
        <v>3800</v>
      </c>
      <c r="H41">
        <v>1.44</v>
      </c>
      <c r="I41">
        <f>G41*0.011</f>
        <v>41.8</v>
      </c>
      <c r="J41">
        <v>4.45</v>
      </c>
      <c r="K41">
        <v>4.7</v>
      </c>
      <c r="L41">
        <f t="shared" ref="L41:L43" si="2">I41*J41*K41*F41/1000</f>
        <v>0.874247</v>
      </c>
    </row>
    <row r="42" spans="5:19" x14ac:dyDescent="0.35">
      <c r="E42" t="s">
        <v>661</v>
      </c>
      <c r="F42">
        <v>1</v>
      </c>
      <c r="G42">
        <v>3600</v>
      </c>
      <c r="H42">
        <v>1.44</v>
      </c>
      <c r="I42">
        <f>G42*0.011</f>
        <v>39.599999999999994</v>
      </c>
      <c r="J42">
        <v>4.45</v>
      </c>
      <c r="K42">
        <v>4.7</v>
      </c>
      <c r="L42">
        <f t="shared" si="2"/>
        <v>0.82823399999999991</v>
      </c>
    </row>
    <row r="43" spans="5:19" x14ac:dyDescent="0.35">
      <c r="E43" t="s">
        <v>664</v>
      </c>
      <c r="F43">
        <v>1</v>
      </c>
      <c r="G43">
        <v>3800</v>
      </c>
      <c r="H43">
        <v>2.44</v>
      </c>
      <c r="I43">
        <f>G43*0.011</f>
        <v>41.8</v>
      </c>
      <c r="J43">
        <v>4.45</v>
      </c>
      <c r="K43">
        <v>4.7</v>
      </c>
      <c r="L43">
        <f t="shared" si="2"/>
        <v>0.874247</v>
      </c>
    </row>
    <row r="44" spans="5:19" x14ac:dyDescent="0.35">
      <c r="E44" t="s">
        <v>665</v>
      </c>
      <c r="F44">
        <v>1</v>
      </c>
      <c r="G44">
        <v>750</v>
      </c>
      <c r="H44">
        <v>2.44</v>
      </c>
      <c r="I44">
        <f>G44*0.011</f>
        <v>8.25</v>
      </c>
      <c r="J44">
        <v>4.45</v>
      </c>
      <c r="K44">
        <v>4.7</v>
      </c>
      <c r="L44">
        <f t="shared" ref="L44" si="3">I44*J44*K44*F44/1000</f>
        <v>0.17254875</v>
      </c>
    </row>
    <row r="45" spans="5:19" x14ac:dyDescent="0.35">
      <c r="E45" t="s">
        <v>87</v>
      </c>
      <c r="L45">
        <f>SUM(L40:L43)</f>
        <v>2.76078</v>
      </c>
    </row>
    <row r="48" spans="5:19" x14ac:dyDescent="0.35">
      <c r="E48" s="58" t="s">
        <v>683</v>
      </c>
    </row>
    <row r="49" spans="4:14" x14ac:dyDescent="0.35">
      <c r="F49" t="s">
        <v>659</v>
      </c>
      <c r="I49" t="s">
        <v>550</v>
      </c>
      <c r="J49" t="s">
        <v>549</v>
      </c>
      <c r="K49" t="s">
        <v>551</v>
      </c>
    </row>
    <row r="50" spans="4:14" x14ac:dyDescent="0.35">
      <c r="E50" t="s">
        <v>658</v>
      </c>
      <c r="F50">
        <v>2</v>
      </c>
      <c r="G50">
        <v>800</v>
      </c>
      <c r="H50">
        <v>1.44</v>
      </c>
      <c r="I50">
        <v>8.8000000000000007</v>
      </c>
      <c r="J50">
        <v>4.45</v>
      </c>
      <c r="K50">
        <v>4.7</v>
      </c>
      <c r="L50">
        <f>I50*J50*K50*F50/1000</f>
        <v>0.36810400000000004</v>
      </c>
    </row>
    <row r="51" spans="4:14" x14ac:dyDescent="0.35">
      <c r="E51" t="s">
        <v>660</v>
      </c>
      <c r="F51">
        <v>1</v>
      </c>
      <c r="G51">
        <v>3800</v>
      </c>
      <c r="H51">
        <v>1.44</v>
      </c>
      <c r="I51">
        <f>G51*0.011</f>
        <v>41.8</v>
      </c>
      <c r="J51">
        <v>4.45</v>
      </c>
      <c r="K51">
        <v>4.7</v>
      </c>
      <c r="L51">
        <f t="shared" ref="L51:L53" si="4">I51*J51*K51*F51/1000</f>
        <v>0.874247</v>
      </c>
    </row>
    <row r="52" spans="4:14" x14ac:dyDescent="0.35">
      <c r="E52" t="s">
        <v>661</v>
      </c>
      <c r="F52">
        <v>1</v>
      </c>
      <c r="G52">
        <v>3600</v>
      </c>
      <c r="H52">
        <v>1.44</v>
      </c>
      <c r="I52">
        <f>G52*0.011</f>
        <v>39.599999999999994</v>
      </c>
      <c r="J52">
        <v>4.45</v>
      </c>
      <c r="K52">
        <v>4.7</v>
      </c>
      <c r="L52">
        <f t="shared" si="4"/>
        <v>0.82823399999999991</v>
      </c>
    </row>
    <row r="53" spans="4:14" x14ac:dyDescent="0.35">
      <c r="E53" t="s">
        <v>662</v>
      </c>
      <c r="F53">
        <v>1</v>
      </c>
      <c r="G53">
        <v>3600</v>
      </c>
      <c r="H53">
        <v>2.44</v>
      </c>
      <c r="I53">
        <f>G53*0.011</f>
        <v>39.599999999999994</v>
      </c>
      <c r="J53">
        <v>4.45</v>
      </c>
      <c r="K53">
        <v>4.7</v>
      </c>
      <c r="L53">
        <f t="shared" si="4"/>
        <v>0.82823399999999991</v>
      </c>
    </row>
    <row r="54" spans="4:14" x14ac:dyDescent="0.35">
      <c r="E54" t="s">
        <v>87</v>
      </c>
      <c r="L54">
        <f>SUM(L50:L53)</f>
        <v>2.8988189999999996</v>
      </c>
    </row>
    <row r="60" spans="4:14" ht="15" thickBot="1" x14ac:dyDescent="0.4"/>
    <row r="61" spans="4:14" x14ac:dyDescent="0.35">
      <c r="D61" s="233" t="s">
        <v>72</v>
      </c>
      <c r="E61" s="32" t="s">
        <v>516</v>
      </c>
      <c r="F61" s="113">
        <v>1.8738127500000001</v>
      </c>
      <c r="I61" s="40"/>
      <c r="J61" s="40"/>
      <c r="K61" s="40"/>
      <c r="L61" s="40"/>
    </row>
    <row r="62" spans="4:14" x14ac:dyDescent="0.35">
      <c r="D62" s="231"/>
      <c r="E62" s="33" t="s">
        <v>518</v>
      </c>
      <c r="F62" s="114">
        <v>0.298663031843375</v>
      </c>
      <c r="I62" s="40"/>
      <c r="J62" s="86"/>
      <c r="K62" s="40"/>
      <c r="L62" s="40"/>
    </row>
    <row r="63" spans="4:14" x14ac:dyDescent="0.35">
      <c r="D63" s="231"/>
      <c r="E63" s="33" t="s">
        <v>520</v>
      </c>
      <c r="F63" s="114">
        <v>2.4441033750000001</v>
      </c>
      <c r="I63" s="28" t="s">
        <v>510</v>
      </c>
      <c r="J63" s="28" t="s">
        <v>511</v>
      </c>
      <c r="K63" s="28" t="s">
        <v>512</v>
      </c>
      <c r="L63" s="29" t="s">
        <v>513</v>
      </c>
      <c r="M63" s="29" t="s">
        <v>514</v>
      </c>
      <c r="N63" s="28" t="s">
        <v>515</v>
      </c>
    </row>
    <row r="64" spans="4:14" x14ac:dyDescent="0.35">
      <c r="D64" s="231"/>
      <c r="E64" s="33" t="s">
        <v>522</v>
      </c>
      <c r="F64" s="114">
        <v>4.2218406925499998</v>
      </c>
      <c r="I64" s="19">
        <v>31.672560000000001</v>
      </c>
      <c r="J64" s="19">
        <v>23.950950800000005</v>
      </c>
      <c r="K64" s="19">
        <v>6.545041609000001</v>
      </c>
      <c r="L64" s="19">
        <v>10.882235433843373</v>
      </c>
      <c r="M64" s="19">
        <v>8.6338171042166678</v>
      </c>
      <c r="N64" s="19">
        <v>11.885183383333333</v>
      </c>
    </row>
    <row r="65" spans="4:12" x14ac:dyDescent="0.35">
      <c r="D65" s="231"/>
      <c r="E65" s="33" t="s">
        <v>524</v>
      </c>
      <c r="F65" s="114">
        <v>1.3206936434999998</v>
      </c>
      <c r="I65" s="40"/>
      <c r="J65" s="86"/>
      <c r="K65" s="40"/>
      <c r="L65" s="40"/>
    </row>
    <row r="66" spans="4:12" x14ac:dyDescent="0.35">
      <c r="D66" s="231"/>
      <c r="E66" s="33" t="s">
        <v>526</v>
      </c>
      <c r="F66" s="114">
        <v>0.30657157499999999</v>
      </c>
      <c r="I66" s="40"/>
      <c r="J66" s="86"/>
      <c r="K66" s="40"/>
      <c r="L66" s="40"/>
    </row>
    <row r="67" spans="4:12" ht="15" customHeight="1" x14ac:dyDescent="0.35">
      <c r="D67" s="231"/>
      <c r="E67" s="33" t="s">
        <v>528</v>
      </c>
      <c r="F67" s="114">
        <v>1.3956820000000001</v>
      </c>
      <c r="I67" s="40" t="s">
        <v>510</v>
      </c>
      <c r="J67" s="100">
        <f>I64</f>
        <v>31.672560000000001</v>
      </c>
      <c r="K67" s="40"/>
      <c r="L67" s="40"/>
    </row>
    <row r="68" spans="4:12" ht="15" customHeight="1" x14ac:dyDescent="0.35">
      <c r="D68" s="231"/>
      <c r="E68" s="33" t="s">
        <v>530</v>
      </c>
      <c r="F68" s="114">
        <v>1.1613852999999998</v>
      </c>
      <c r="I68" s="40" t="s">
        <v>511</v>
      </c>
      <c r="J68" s="100">
        <f>J64</f>
        <v>23.950950800000005</v>
      </c>
      <c r="K68" s="40"/>
      <c r="L68" s="40"/>
    </row>
    <row r="69" spans="4:12" ht="15" customHeight="1" x14ac:dyDescent="0.35">
      <c r="D69" s="231"/>
      <c r="E69" s="33" t="s">
        <v>685</v>
      </c>
      <c r="F69" s="114">
        <v>1.06</v>
      </c>
      <c r="I69" s="40" t="s">
        <v>708</v>
      </c>
      <c r="J69" s="100">
        <f>SUM(K64:M64)-J71</f>
        <v>21.661094147060041</v>
      </c>
      <c r="K69" s="40"/>
      <c r="L69" s="40"/>
    </row>
    <row r="70" spans="4:12" ht="15" customHeight="1" x14ac:dyDescent="0.35">
      <c r="D70" s="231"/>
      <c r="E70" s="33" t="s">
        <v>684</v>
      </c>
      <c r="F70" s="114">
        <v>1.33</v>
      </c>
      <c r="I70" s="42" t="s">
        <v>515</v>
      </c>
      <c r="J70" s="100">
        <f>N64</f>
        <v>11.885183383333333</v>
      </c>
      <c r="K70" s="40"/>
      <c r="L70" s="40"/>
    </row>
    <row r="71" spans="4:12" ht="15" customHeight="1" x14ac:dyDescent="0.35">
      <c r="D71" s="231"/>
      <c r="E71" s="33" t="s">
        <v>689</v>
      </c>
      <c r="F71" s="114">
        <v>1.272</v>
      </c>
      <c r="I71" s="42" t="s">
        <v>709</v>
      </c>
      <c r="J71" s="86">
        <v>4.4000000000000004</v>
      </c>
      <c r="K71" s="40"/>
      <c r="L71" s="40"/>
    </row>
    <row r="72" spans="4:12" ht="15" customHeight="1" x14ac:dyDescent="0.35">
      <c r="D72" s="231"/>
      <c r="E72" s="33" t="s">
        <v>690</v>
      </c>
      <c r="F72" s="114">
        <v>1.9799999999999998</v>
      </c>
      <c r="I72" s="40"/>
      <c r="J72" s="86"/>
      <c r="K72" s="40"/>
      <c r="L72" s="40"/>
    </row>
    <row r="73" spans="4:12" ht="15" customHeight="1" x14ac:dyDescent="0.35">
      <c r="D73" s="231"/>
      <c r="E73" s="33" t="s">
        <v>534</v>
      </c>
      <c r="F73" s="114">
        <v>6.7597000000000014</v>
      </c>
      <c r="I73" s="40"/>
      <c r="J73" s="86"/>
      <c r="K73" s="40"/>
      <c r="L73" s="40"/>
    </row>
    <row r="74" spans="4:12" ht="15" customHeight="1" x14ac:dyDescent="0.35">
      <c r="D74" s="231"/>
      <c r="E74" s="33" t="s">
        <v>535</v>
      </c>
      <c r="F74" s="114">
        <v>5.9996937499999987</v>
      </c>
      <c r="I74" s="40"/>
      <c r="J74" s="86"/>
      <c r="K74" s="40"/>
      <c r="L74" s="40"/>
    </row>
    <row r="75" spans="4:12" ht="15" customHeight="1" x14ac:dyDescent="0.35">
      <c r="D75" s="231"/>
      <c r="E75" s="33" t="s">
        <v>577</v>
      </c>
      <c r="F75" s="114">
        <v>4.5</v>
      </c>
      <c r="I75" s="40"/>
      <c r="J75" s="86"/>
      <c r="K75" s="40"/>
      <c r="L75" s="40"/>
    </row>
    <row r="76" spans="4:12" ht="15" customHeight="1" x14ac:dyDescent="0.35">
      <c r="D76" s="231"/>
      <c r="E76" s="33" t="s">
        <v>647</v>
      </c>
      <c r="F76" s="114">
        <v>1.7850000000000001</v>
      </c>
      <c r="I76" s="40"/>
      <c r="J76" s="86"/>
      <c r="K76" s="40"/>
      <c r="L76" s="40"/>
    </row>
    <row r="77" spans="4:12" ht="15" customHeight="1" x14ac:dyDescent="0.35">
      <c r="D77" s="231"/>
      <c r="E77" s="33" t="s">
        <v>564</v>
      </c>
      <c r="F77" s="114">
        <v>0.375</v>
      </c>
      <c r="I77" s="40"/>
      <c r="J77" s="86"/>
      <c r="K77" s="40"/>
      <c r="L77" s="40"/>
    </row>
    <row r="78" spans="4:12" ht="15" customHeight="1" x14ac:dyDescent="0.35">
      <c r="D78" s="231"/>
      <c r="E78" s="33" t="s">
        <v>71</v>
      </c>
      <c r="F78" s="114">
        <v>3.0750000000000011</v>
      </c>
      <c r="I78" s="40"/>
      <c r="J78" s="86"/>
      <c r="K78" s="40"/>
      <c r="L78" s="40"/>
    </row>
    <row r="79" spans="4:12" ht="15" customHeight="1" x14ac:dyDescent="0.35">
      <c r="D79" s="231"/>
      <c r="E79" s="33" t="s">
        <v>561</v>
      </c>
      <c r="F79" s="114">
        <v>11.100000000000001</v>
      </c>
      <c r="I79" s="40"/>
      <c r="J79" s="86"/>
      <c r="K79" s="40"/>
      <c r="L79" s="40"/>
    </row>
    <row r="80" spans="4:12" ht="15" customHeight="1" x14ac:dyDescent="0.35">
      <c r="D80" s="231"/>
      <c r="E80" s="33" t="s">
        <v>557</v>
      </c>
      <c r="F80" s="115">
        <v>4.5874999999999959</v>
      </c>
      <c r="I80" s="40"/>
      <c r="J80" s="86"/>
      <c r="K80" s="40"/>
      <c r="L80" s="40"/>
    </row>
    <row r="81" spans="4:12" ht="15" customHeight="1" x14ac:dyDescent="0.35">
      <c r="D81" s="231"/>
      <c r="E81" s="33" t="s">
        <v>558</v>
      </c>
      <c r="F81" s="114">
        <v>2.1000000000000023</v>
      </c>
      <c r="I81" s="40"/>
      <c r="J81" s="86"/>
      <c r="K81" s="40"/>
      <c r="L81" s="40"/>
    </row>
    <row r="82" spans="4:12" ht="15" customHeight="1" x14ac:dyDescent="0.35">
      <c r="D82" s="231"/>
      <c r="E82" s="33" t="s">
        <v>562</v>
      </c>
      <c r="F82" s="114">
        <v>4.82</v>
      </c>
      <c r="I82" s="40"/>
      <c r="J82" s="86"/>
      <c r="K82" s="40"/>
      <c r="L82" s="40"/>
    </row>
    <row r="83" spans="4:12" ht="15" customHeight="1" x14ac:dyDescent="0.35">
      <c r="D83" s="231"/>
      <c r="E83" s="33" t="s">
        <v>536</v>
      </c>
      <c r="F83" s="114">
        <v>1.5571874999999999</v>
      </c>
      <c r="I83" s="40"/>
      <c r="J83" s="86"/>
      <c r="K83" s="40"/>
      <c r="L83" s="40"/>
    </row>
    <row r="84" spans="4:12" ht="15" customHeight="1" x14ac:dyDescent="0.35">
      <c r="D84" s="231"/>
      <c r="E84" s="33" t="s">
        <v>538</v>
      </c>
      <c r="F84" s="114">
        <v>2.92920325</v>
      </c>
      <c r="I84" s="40"/>
      <c r="J84" s="86"/>
      <c r="K84" s="40"/>
      <c r="L84" s="40"/>
    </row>
    <row r="85" spans="4:12" ht="15.75" customHeight="1" thickBot="1" x14ac:dyDescent="0.4">
      <c r="D85" s="234"/>
      <c r="E85" s="35" t="s">
        <v>540</v>
      </c>
      <c r="F85" s="118">
        <v>2.585</v>
      </c>
      <c r="I85" s="40"/>
      <c r="J85" s="86"/>
      <c r="K85" s="40"/>
      <c r="L85" s="40"/>
    </row>
    <row r="86" spans="4:12" x14ac:dyDescent="0.35">
      <c r="D86" s="231" t="s">
        <v>706</v>
      </c>
      <c r="E86" s="116" t="s">
        <v>1</v>
      </c>
      <c r="F86" s="113">
        <v>5.9899594675000003</v>
      </c>
      <c r="I86" s="40"/>
      <c r="J86" s="86"/>
      <c r="K86" s="40"/>
      <c r="L86" s="40"/>
    </row>
    <row r="87" spans="4:12" x14ac:dyDescent="0.35">
      <c r="D87" s="231"/>
      <c r="E87" s="116" t="s">
        <v>2</v>
      </c>
      <c r="F87" s="114">
        <v>7.9654604999999998</v>
      </c>
      <c r="I87" s="40"/>
      <c r="J87" s="40"/>
      <c r="K87" s="40"/>
      <c r="L87" s="40"/>
    </row>
    <row r="88" spans="4:12" x14ac:dyDescent="0.35">
      <c r="D88" s="231"/>
      <c r="E88" s="116" t="s">
        <v>12</v>
      </c>
      <c r="F88" s="114">
        <v>1.9175766779250001</v>
      </c>
      <c r="I88" s="40"/>
      <c r="J88" s="40"/>
      <c r="K88" s="40"/>
      <c r="L88" s="40"/>
    </row>
    <row r="89" spans="4:12" x14ac:dyDescent="0.35">
      <c r="D89" s="231"/>
      <c r="E89" s="116" t="s">
        <v>13</v>
      </c>
      <c r="F89" s="114">
        <v>1.309826317075</v>
      </c>
    </row>
    <row r="90" spans="4:12" x14ac:dyDescent="0.35">
      <c r="D90" s="231"/>
      <c r="E90" s="116" t="s">
        <v>14</v>
      </c>
      <c r="F90" s="114">
        <v>4.2052569999999996</v>
      </c>
    </row>
    <row r="91" spans="4:12" ht="15" thickBot="1" x14ac:dyDescent="0.4">
      <c r="D91" s="232"/>
      <c r="E91" s="117" t="s">
        <v>15</v>
      </c>
      <c r="F91" s="118">
        <v>1.3436714999999999</v>
      </c>
    </row>
    <row r="92" spans="4:12" ht="15" thickBot="1" x14ac:dyDescent="0.4">
      <c r="D92" s="119" t="s">
        <v>707</v>
      </c>
      <c r="E92" s="120"/>
      <c r="F92" s="121">
        <v>22.68</v>
      </c>
    </row>
  </sheetData>
  <mergeCells count="2">
    <mergeCell ref="D86:D91"/>
    <mergeCell ref="D61:D8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4"/>
  <sheetViews>
    <sheetView topLeftCell="A7" zoomScaleNormal="100" workbookViewId="0">
      <selection activeCell="E33" sqref="E33"/>
    </sheetView>
  </sheetViews>
  <sheetFormatPr defaultRowHeight="14.5" x14ac:dyDescent="0.35"/>
  <cols>
    <col min="3" max="3" width="12.54296875" bestFit="1" customWidth="1"/>
    <col min="4" max="4" width="13" customWidth="1"/>
    <col min="5" max="5" width="12.453125" bestFit="1" customWidth="1"/>
    <col min="6" max="6" width="14.1796875" bestFit="1" customWidth="1"/>
    <col min="7" max="7" width="12.453125" bestFit="1" customWidth="1"/>
    <col min="8" max="8" width="14.1796875" bestFit="1" customWidth="1"/>
    <col min="9" max="9" width="12.26953125" bestFit="1" customWidth="1"/>
    <col min="10" max="10" width="14" bestFit="1" customWidth="1"/>
  </cols>
  <sheetData>
    <row r="6" spans="2:11" x14ac:dyDescent="0.35">
      <c r="C6" s="19" t="s">
        <v>20</v>
      </c>
      <c r="D6" s="20"/>
      <c r="E6" t="s">
        <v>80</v>
      </c>
      <c r="F6" t="s">
        <v>81</v>
      </c>
      <c r="I6" t="s">
        <v>82</v>
      </c>
    </row>
    <row r="7" spans="2:11" x14ac:dyDescent="0.35">
      <c r="C7" s="21">
        <v>92.88</v>
      </c>
      <c r="D7" s="20" t="s">
        <v>76</v>
      </c>
      <c r="E7">
        <v>1.2</v>
      </c>
      <c r="F7">
        <f>C7*E7</f>
        <v>111.45599999999999</v>
      </c>
      <c r="H7" t="s">
        <v>83</v>
      </c>
      <c r="I7" s="23">
        <f>F7/(128/20)</f>
        <v>17.414999999999996</v>
      </c>
    </row>
    <row r="8" spans="2:11" x14ac:dyDescent="0.35">
      <c r="C8" s="21">
        <v>15.56</v>
      </c>
      <c r="D8" s="20" t="s">
        <v>77</v>
      </c>
      <c r="E8">
        <v>3.3</v>
      </c>
      <c r="F8">
        <f t="shared" ref="F8:F10" si="0">C8*E8</f>
        <v>51.347999999999999</v>
      </c>
      <c r="H8" t="s">
        <v>84</v>
      </c>
      <c r="I8" s="23">
        <f t="shared" ref="I8:I10" si="1">F8/(128/20)</f>
        <v>8.0231249999999985</v>
      </c>
    </row>
    <row r="9" spans="2:11" x14ac:dyDescent="0.35">
      <c r="C9" s="21">
        <v>33.92</v>
      </c>
      <c r="D9" s="20" t="s">
        <v>78</v>
      </c>
      <c r="E9">
        <v>5.3</v>
      </c>
      <c r="F9">
        <f t="shared" si="0"/>
        <v>179.77600000000001</v>
      </c>
      <c r="H9" t="s">
        <v>85</v>
      </c>
      <c r="I9" s="23">
        <f t="shared" si="1"/>
        <v>28.09</v>
      </c>
    </row>
    <row r="10" spans="2:11" x14ac:dyDescent="0.35">
      <c r="C10" s="21">
        <v>52.12</v>
      </c>
      <c r="D10" s="20" t="s">
        <v>79</v>
      </c>
      <c r="E10">
        <v>4.7</v>
      </c>
      <c r="F10">
        <f t="shared" si="0"/>
        <v>244.964</v>
      </c>
      <c r="H10" t="s">
        <v>86</v>
      </c>
      <c r="I10" s="23">
        <f t="shared" si="1"/>
        <v>38.275624999999998</v>
      </c>
    </row>
    <row r="15" spans="2:11" x14ac:dyDescent="0.35">
      <c r="C15" t="s">
        <v>4</v>
      </c>
      <c r="D15" t="s">
        <v>5</v>
      </c>
      <c r="E15" t="s">
        <v>6</v>
      </c>
      <c r="F15" t="s">
        <v>7</v>
      </c>
      <c r="G15" t="s">
        <v>8</v>
      </c>
      <c r="H15" t="s">
        <v>9</v>
      </c>
      <c r="I15" t="s">
        <v>10</v>
      </c>
      <c r="J15" t="s">
        <v>11</v>
      </c>
      <c r="K15" t="s">
        <v>87</v>
      </c>
    </row>
    <row r="16" spans="2:11" x14ac:dyDescent="0.35">
      <c r="B16" t="s">
        <v>83</v>
      </c>
      <c r="C16" s="23">
        <v>13.332915777777778</v>
      </c>
      <c r="D16" s="23">
        <v>5.5768340000000007</v>
      </c>
      <c r="E16" s="23">
        <v>15.147969333333332</v>
      </c>
      <c r="F16" s="23">
        <v>6.2876801111111131</v>
      </c>
      <c r="G16" s="23">
        <v>18.288902800000002</v>
      </c>
      <c r="H16" s="23">
        <v>14.189885463333333</v>
      </c>
      <c r="I16" s="23">
        <v>4.207601068999999</v>
      </c>
      <c r="J16" s="23">
        <v>13.018798679999998</v>
      </c>
    </row>
    <row r="17" spans="2:11" x14ac:dyDescent="0.35">
      <c r="B17" t="s">
        <v>84</v>
      </c>
      <c r="C17" s="23">
        <v>1.5238942710303029</v>
      </c>
      <c r="D17" s="23">
        <v>0.57271475846464659</v>
      </c>
      <c r="E17" s="23">
        <v>8.0554435539393943</v>
      </c>
      <c r="F17" s="23">
        <v>3.9316747893333339</v>
      </c>
      <c r="G17" s="23">
        <v>4.4246577658181838E-2</v>
      </c>
      <c r="H17" s="23">
        <v>0.29478062834424235</v>
      </c>
      <c r="I17" s="23">
        <v>0.28700157757090911</v>
      </c>
      <c r="J17" s="23">
        <v>0.85500632417939393</v>
      </c>
    </row>
    <row r="18" spans="2:11" x14ac:dyDescent="0.35">
      <c r="B18" t="s">
        <v>85</v>
      </c>
      <c r="C18" s="23">
        <v>3.0127747504680249</v>
      </c>
      <c r="D18" s="23">
        <v>2.5271220037017361</v>
      </c>
      <c r="E18" s="23">
        <v>7.0155441834586156</v>
      </c>
      <c r="F18" s="23">
        <v>3.6544115493916989</v>
      </c>
      <c r="G18" s="23">
        <v>5.1862205382941617</v>
      </c>
      <c r="H18" s="23">
        <v>8.004867984283683</v>
      </c>
      <c r="I18" s="23">
        <v>0.9156599048003321</v>
      </c>
      <c r="J18" s="23">
        <v>3.4410527517161213</v>
      </c>
    </row>
    <row r="19" spans="2:11" x14ac:dyDescent="0.35">
      <c r="B19" t="s">
        <v>86</v>
      </c>
      <c r="C19" s="23">
        <v>4.1295260612765956</v>
      </c>
      <c r="D19" s="23">
        <v>3.3344863673758862</v>
      </c>
      <c r="E19" s="23">
        <v>16.197726052198579</v>
      </c>
      <c r="F19" s="23">
        <v>8.1364307239716318</v>
      </c>
      <c r="G19" s="23">
        <v>5.2289221312851062</v>
      </c>
      <c r="H19" s="23">
        <v>9.2989028849702127</v>
      </c>
      <c r="I19" s="23">
        <v>1.0582762928425531</v>
      </c>
      <c r="J19" s="23">
        <v>4.0154543890468082</v>
      </c>
    </row>
    <row r="20" spans="2:11" x14ac:dyDescent="0.35">
      <c r="C20" t="s">
        <v>4</v>
      </c>
      <c r="D20" t="s">
        <v>5</v>
      </c>
      <c r="E20" t="s">
        <v>6</v>
      </c>
      <c r="F20" t="s">
        <v>7</v>
      </c>
      <c r="G20" t="s">
        <v>8</v>
      </c>
      <c r="H20" t="s">
        <v>9</v>
      </c>
      <c r="I20" t="s">
        <v>10</v>
      </c>
      <c r="J20" t="s">
        <v>11</v>
      </c>
      <c r="K20" t="s">
        <v>87</v>
      </c>
    </row>
    <row r="21" spans="2:11" x14ac:dyDescent="0.35">
      <c r="B21" t="s">
        <v>83</v>
      </c>
      <c r="C21" s="23">
        <f>C16*$E$7/(128/20)</f>
        <v>2.4999217083333334</v>
      </c>
      <c r="D21" s="23">
        <f t="shared" ref="D21:J21" si="2">D16*$E$7/(128/20)</f>
        <v>1.0456563750000001</v>
      </c>
      <c r="E21" s="23">
        <f t="shared" si="2"/>
        <v>2.8402442499999996</v>
      </c>
      <c r="F21" s="23">
        <f t="shared" si="2"/>
        <v>1.1789400208333336</v>
      </c>
      <c r="G21" s="23">
        <f t="shared" si="2"/>
        <v>3.429169275</v>
      </c>
      <c r="H21" s="23">
        <f t="shared" si="2"/>
        <v>2.6606035243749995</v>
      </c>
      <c r="I21" s="23">
        <f t="shared" si="2"/>
        <v>0.78892520043749981</v>
      </c>
      <c r="J21" s="23">
        <f t="shared" si="2"/>
        <v>2.4410247524999993</v>
      </c>
      <c r="K21" s="23">
        <f>SUM(C21:J21)</f>
        <v>16.884485106479165</v>
      </c>
    </row>
    <row r="22" spans="2:11" x14ac:dyDescent="0.35">
      <c r="B22" t="s">
        <v>84</v>
      </c>
      <c r="C22" s="23">
        <f>C17*$E$8/(128/20)</f>
        <v>0.78575798349999981</v>
      </c>
      <c r="D22" s="23">
        <f t="shared" ref="D22:J22" si="3">D17*$E$8/(128/20)</f>
        <v>0.29530604733333338</v>
      </c>
      <c r="E22" s="23">
        <f t="shared" si="3"/>
        <v>4.1535880824999998</v>
      </c>
      <c r="F22" s="23">
        <f t="shared" si="3"/>
        <v>2.0272698132500002</v>
      </c>
      <c r="G22" s="23">
        <f t="shared" si="3"/>
        <v>2.2814641605000009E-2</v>
      </c>
      <c r="H22" s="23">
        <f t="shared" si="3"/>
        <v>0.15199626148999995</v>
      </c>
      <c r="I22" s="23">
        <f t="shared" si="3"/>
        <v>0.14798518843499997</v>
      </c>
      <c r="J22" s="23">
        <f t="shared" si="3"/>
        <v>0.44086263590499997</v>
      </c>
      <c r="K22" s="23">
        <f>SUM(C22:J22)</f>
        <v>8.0255806540183325</v>
      </c>
    </row>
    <row r="23" spans="2:11" x14ac:dyDescent="0.35">
      <c r="B23" t="s">
        <v>85</v>
      </c>
      <c r="C23" s="23">
        <f>C18*$E$9/(128/20)</f>
        <v>2.494954090231333</v>
      </c>
      <c r="D23" s="23">
        <f t="shared" ref="D23:J23" si="4">D18*$E$9/(128/20)</f>
        <v>2.0927729093154999</v>
      </c>
      <c r="E23" s="23">
        <f t="shared" si="4"/>
        <v>5.8097475269266656</v>
      </c>
      <c r="F23" s="23">
        <f t="shared" si="4"/>
        <v>3.0263095643400004</v>
      </c>
      <c r="G23" s="23">
        <f t="shared" si="4"/>
        <v>4.2948388832748519</v>
      </c>
      <c r="H23" s="23">
        <f t="shared" si="4"/>
        <v>6.6290312994849243</v>
      </c>
      <c r="I23" s="23">
        <f t="shared" si="4"/>
        <v>0.75828085866277495</v>
      </c>
      <c r="J23" s="23">
        <f t="shared" si="4"/>
        <v>2.8496218100149129</v>
      </c>
      <c r="K23" s="23">
        <f>SUM(C23:J23)</f>
        <v>27.955556942250965</v>
      </c>
    </row>
    <row r="24" spans="2:11" x14ac:dyDescent="0.35">
      <c r="B24" t="s">
        <v>86</v>
      </c>
      <c r="C24" s="23">
        <f>C19*$E$10/(128/20)</f>
        <v>3.0326207012499999</v>
      </c>
      <c r="D24" s="23">
        <f t="shared" ref="D24:H24" si="5">D19*$E$10/(128/20)</f>
        <v>2.4487634260416664</v>
      </c>
      <c r="E24" s="23">
        <f t="shared" si="5"/>
        <v>11.895205069583332</v>
      </c>
      <c r="F24" s="23">
        <f t="shared" si="5"/>
        <v>5.9751913129166674</v>
      </c>
      <c r="G24" s="23">
        <f t="shared" si="5"/>
        <v>3.8399896901625001</v>
      </c>
      <c r="H24" s="23">
        <f t="shared" si="5"/>
        <v>6.8288818061500001</v>
      </c>
      <c r="I24" s="23">
        <f>I19*$E$10/(128/20)</f>
        <v>0.77717165255624998</v>
      </c>
      <c r="J24" s="23">
        <f>J19*$E$10/(128/20)</f>
        <v>2.9488493169562493</v>
      </c>
      <c r="K24" s="23">
        <f>SUM(C24:J24)</f>
        <v>37.746672975616661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9"/>
  <sheetViews>
    <sheetView topLeftCell="A27" zoomScale="85" zoomScaleNormal="85" workbookViewId="0">
      <selection activeCell="X79" sqref="X79"/>
    </sheetView>
  </sheetViews>
  <sheetFormatPr defaultRowHeight="14.5" x14ac:dyDescent="0.35"/>
  <cols>
    <col min="1" max="1" width="19.1796875" customWidth="1"/>
    <col min="3" max="3" width="13.81640625" bestFit="1" customWidth="1"/>
    <col min="4" max="4" width="20.453125" bestFit="1" customWidth="1"/>
    <col min="5" max="5" width="15" customWidth="1"/>
    <col min="10" max="10" width="15.26953125" bestFit="1" customWidth="1"/>
    <col min="11" max="11" width="15.7265625" bestFit="1" customWidth="1"/>
    <col min="12" max="12" width="12.453125" bestFit="1" customWidth="1"/>
    <col min="13" max="13" width="12.81640625" bestFit="1" customWidth="1"/>
    <col min="14" max="14" width="14.1796875" bestFit="1" customWidth="1"/>
    <col min="15" max="15" width="9" customWidth="1"/>
    <col min="16" max="16" width="15.7265625" bestFit="1" customWidth="1"/>
  </cols>
  <sheetData>
    <row r="1" spans="1:26" x14ac:dyDescent="0.35">
      <c r="A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84</v>
      </c>
      <c r="X1" t="s">
        <v>509</v>
      </c>
      <c r="Z1" s="39">
        <f>SUM(X2,X534,X633,X682,X1260,X1261)+SUM(X723,X857,X992,X1126)/4</f>
        <v>59.550732496999998</v>
      </c>
    </row>
    <row r="2" spans="1:26" x14ac:dyDescent="0.35">
      <c r="A2" t="s">
        <v>2</v>
      </c>
      <c r="J2" t="s">
        <v>102</v>
      </c>
      <c r="K2" s="26">
        <v>1.0129999999999999</v>
      </c>
      <c r="L2" t="s">
        <v>102</v>
      </c>
      <c r="M2" t="s">
        <v>102</v>
      </c>
      <c r="N2" t="s">
        <v>102</v>
      </c>
      <c r="O2" t="s">
        <v>102</v>
      </c>
      <c r="P2" t="s">
        <v>102</v>
      </c>
      <c r="Q2" s="26">
        <v>2.419E-2</v>
      </c>
      <c r="R2" s="26">
        <v>1.4300000000000001E-4</v>
      </c>
      <c r="S2" t="s">
        <v>102</v>
      </c>
      <c r="T2" s="26">
        <v>7.3210000000000003E-3</v>
      </c>
      <c r="U2" s="26">
        <v>7.8310000000000004</v>
      </c>
      <c r="V2" t="s">
        <v>102</v>
      </c>
      <c r="W2" s="26">
        <v>0.66379999999999995</v>
      </c>
      <c r="X2">
        <v>9.5394539999999992</v>
      </c>
    </row>
    <row r="3" spans="1:26" x14ac:dyDescent="0.35">
      <c r="A3" t="s">
        <v>2</v>
      </c>
      <c r="B3" t="s">
        <v>109</v>
      </c>
      <c r="J3" t="s">
        <v>102</v>
      </c>
      <c r="K3" t="s">
        <v>102</v>
      </c>
      <c r="L3" t="s">
        <v>102</v>
      </c>
      <c r="M3" t="s">
        <v>102</v>
      </c>
      <c r="N3" t="s">
        <v>102</v>
      </c>
      <c r="O3" t="s">
        <v>102</v>
      </c>
      <c r="P3" t="s">
        <v>102</v>
      </c>
      <c r="Q3" t="s">
        <v>102</v>
      </c>
      <c r="R3" t="s">
        <v>102</v>
      </c>
      <c r="S3" t="s">
        <v>102</v>
      </c>
      <c r="T3" t="s">
        <v>102</v>
      </c>
      <c r="U3" s="26">
        <v>3.9050000000000001E-3</v>
      </c>
      <c r="V3" t="s">
        <v>102</v>
      </c>
      <c r="W3" t="s">
        <v>102</v>
      </c>
      <c r="X3">
        <v>3.9050000000000001E-3</v>
      </c>
    </row>
    <row r="4" spans="1:26" x14ac:dyDescent="0.35">
      <c r="A4" t="s">
        <v>2</v>
      </c>
      <c r="B4" t="s">
        <v>110</v>
      </c>
      <c r="J4" t="s">
        <v>102</v>
      </c>
      <c r="K4" t="s">
        <v>102</v>
      </c>
      <c r="L4" t="s">
        <v>102</v>
      </c>
      <c r="M4" t="s">
        <v>102</v>
      </c>
      <c r="N4" t="s">
        <v>102</v>
      </c>
      <c r="O4" t="s">
        <v>102</v>
      </c>
      <c r="P4" t="s">
        <v>102</v>
      </c>
      <c r="Q4" t="s">
        <v>102</v>
      </c>
      <c r="R4" t="s">
        <v>102</v>
      </c>
      <c r="S4" t="s">
        <v>102</v>
      </c>
      <c r="T4" t="s">
        <v>102</v>
      </c>
      <c r="U4" s="26">
        <v>1.473E-4</v>
      </c>
      <c r="V4" t="s">
        <v>102</v>
      </c>
      <c r="W4" t="s">
        <v>102</v>
      </c>
      <c r="X4">
        <v>1.473E-4</v>
      </c>
    </row>
    <row r="5" spans="1:26" x14ac:dyDescent="0.35">
      <c r="A5" t="s">
        <v>2</v>
      </c>
      <c r="B5" t="s">
        <v>111</v>
      </c>
      <c r="J5" t="s">
        <v>102</v>
      </c>
      <c r="K5" t="s">
        <v>102</v>
      </c>
      <c r="L5" t="s">
        <v>102</v>
      </c>
      <c r="M5" t="s">
        <v>102</v>
      </c>
      <c r="N5" t="s">
        <v>102</v>
      </c>
      <c r="O5" t="s">
        <v>102</v>
      </c>
      <c r="P5" t="s">
        <v>102</v>
      </c>
      <c r="Q5" t="s">
        <v>102</v>
      </c>
      <c r="R5" t="s">
        <v>102</v>
      </c>
      <c r="S5" t="s">
        <v>102</v>
      </c>
      <c r="T5" t="s">
        <v>102</v>
      </c>
      <c r="U5" s="26">
        <v>7.5529999999999998E-4</v>
      </c>
      <c r="V5" t="s">
        <v>102</v>
      </c>
      <c r="W5" t="s">
        <v>102</v>
      </c>
      <c r="X5">
        <v>7.5529999999999998E-4</v>
      </c>
    </row>
    <row r="6" spans="1:26" x14ac:dyDescent="0.35">
      <c r="A6" t="s">
        <v>2</v>
      </c>
      <c r="B6" t="s">
        <v>112</v>
      </c>
      <c r="J6" t="s">
        <v>102</v>
      </c>
      <c r="K6" t="s">
        <v>102</v>
      </c>
      <c r="L6" t="s">
        <v>102</v>
      </c>
      <c r="M6" t="s">
        <v>102</v>
      </c>
      <c r="N6" t="s">
        <v>102</v>
      </c>
      <c r="O6" t="s">
        <v>102</v>
      </c>
      <c r="P6" t="s">
        <v>102</v>
      </c>
      <c r="Q6" t="s">
        <v>102</v>
      </c>
      <c r="R6" t="s">
        <v>102</v>
      </c>
      <c r="S6" t="s">
        <v>102</v>
      </c>
      <c r="T6" t="s">
        <v>102</v>
      </c>
      <c r="U6" s="26">
        <v>9.6379999999999995E-5</v>
      </c>
      <c r="V6" t="s">
        <v>102</v>
      </c>
      <c r="W6" t="s">
        <v>102</v>
      </c>
      <c r="X6" s="26">
        <v>9.6379999999999995E-5</v>
      </c>
    </row>
    <row r="7" spans="1:26" x14ac:dyDescent="0.35">
      <c r="A7" t="s">
        <v>2</v>
      </c>
      <c r="B7" t="s">
        <v>113</v>
      </c>
      <c r="J7" t="s">
        <v>102</v>
      </c>
      <c r="K7" t="s">
        <v>102</v>
      </c>
      <c r="L7" t="s">
        <v>102</v>
      </c>
      <c r="M7" t="s">
        <v>102</v>
      </c>
      <c r="N7" t="s">
        <v>102</v>
      </c>
      <c r="O7" t="s">
        <v>102</v>
      </c>
      <c r="P7" t="s">
        <v>102</v>
      </c>
      <c r="Q7" t="s">
        <v>102</v>
      </c>
      <c r="R7" t="s">
        <v>102</v>
      </c>
      <c r="S7" t="s">
        <v>102</v>
      </c>
      <c r="T7" t="s">
        <v>102</v>
      </c>
      <c r="U7" s="26">
        <v>7.5279999999999998E-4</v>
      </c>
      <c r="V7" t="s">
        <v>102</v>
      </c>
      <c r="W7" t="s">
        <v>102</v>
      </c>
      <c r="X7" s="26">
        <v>7.5279999999999998E-4</v>
      </c>
    </row>
    <row r="8" spans="1:26" x14ac:dyDescent="0.35">
      <c r="A8" t="s">
        <v>2</v>
      </c>
      <c r="B8" t="s">
        <v>114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s="26">
        <v>1.473E-4</v>
      </c>
      <c r="V8" t="s">
        <v>102</v>
      </c>
      <c r="W8" t="s">
        <v>102</v>
      </c>
      <c r="X8" s="26">
        <v>1.473E-4</v>
      </c>
    </row>
    <row r="9" spans="1:26" x14ac:dyDescent="0.35">
      <c r="A9" t="s">
        <v>2</v>
      </c>
      <c r="B9" t="s">
        <v>115</v>
      </c>
      <c r="J9" t="s">
        <v>102</v>
      </c>
      <c r="K9" t="s">
        <v>102</v>
      </c>
      <c r="L9" t="s">
        <v>102</v>
      </c>
      <c r="M9" t="s">
        <v>102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 s="26">
        <v>1.473E-4</v>
      </c>
      <c r="V9" t="s">
        <v>102</v>
      </c>
      <c r="W9" t="s">
        <v>102</v>
      </c>
      <c r="X9">
        <v>1.473E-4</v>
      </c>
    </row>
    <row r="10" spans="1:26" x14ac:dyDescent="0.35">
      <c r="A10" t="s">
        <v>2</v>
      </c>
      <c r="B10" t="s">
        <v>116</v>
      </c>
      <c r="J10" t="s">
        <v>102</v>
      </c>
      <c r="K10" t="s">
        <v>102</v>
      </c>
      <c r="L10" t="s">
        <v>102</v>
      </c>
      <c r="M10" t="s">
        <v>102</v>
      </c>
      <c r="N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  <c r="T10" t="s">
        <v>102</v>
      </c>
      <c r="U10" s="26">
        <v>1.473E-4</v>
      </c>
      <c r="V10" t="s">
        <v>102</v>
      </c>
      <c r="W10" t="s">
        <v>102</v>
      </c>
      <c r="X10">
        <v>1.473E-4</v>
      </c>
    </row>
    <row r="11" spans="1:26" x14ac:dyDescent="0.35">
      <c r="A11" t="s">
        <v>2</v>
      </c>
      <c r="B11" t="s">
        <v>117</v>
      </c>
      <c r="J11" t="s">
        <v>102</v>
      </c>
      <c r="K11" t="s">
        <v>102</v>
      </c>
      <c r="L11" t="s">
        <v>102</v>
      </c>
      <c r="M11" t="s">
        <v>102</v>
      </c>
      <c r="N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  <c r="T11" t="s">
        <v>102</v>
      </c>
      <c r="U11" s="26">
        <v>9.6390000000000004E-5</v>
      </c>
      <c r="V11" t="s">
        <v>102</v>
      </c>
      <c r="W11" t="s">
        <v>102</v>
      </c>
      <c r="X11" s="26">
        <v>9.6390000000000004E-5</v>
      </c>
    </row>
    <row r="12" spans="1:26" x14ac:dyDescent="0.35">
      <c r="A12" t="s">
        <v>2</v>
      </c>
      <c r="B12" t="s">
        <v>118</v>
      </c>
      <c r="J12" t="s">
        <v>102</v>
      </c>
      <c r="K12" t="s">
        <v>102</v>
      </c>
      <c r="L12" t="s">
        <v>102</v>
      </c>
      <c r="M12" t="s">
        <v>102</v>
      </c>
      <c r="N12" t="s">
        <v>102</v>
      </c>
      <c r="O12" t="s">
        <v>102</v>
      </c>
      <c r="P12" t="s">
        <v>102</v>
      </c>
      <c r="Q12" t="s">
        <v>102</v>
      </c>
      <c r="R12" t="s">
        <v>102</v>
      </c>
      <c r="S12" t="s">
        <v>102</v>
      </c>
      <c r="T12" t="s">
        <v>102</v>
      </c>
      <c r="U12" s="26">
        <v>6.9609999999999995E-4</v>
      </c>
      <c r="V12" t="s">
        <v>102</v>
      </c>
      <c r="W12" t="s">
        <v>102</v>
      </c>
      <c r="X12">
        <v>6.9609999999999995E-4</v>
      </c>
    </row>
    <row r="13" spans="1:26" x14ac:dyDescent="0.35">
      <c r="A13" t="s">
        <v>2</v>
      </c>
      <c r="B13" t="s">
        <v>119</v>
      </c>
      <c r="J13" t="s">
        <v>102</v>
      </c>
      <c r="K13" t="s">
        <v>102</v>
      </c>
      <c r="L13" t="s">
        <v>102</v>
      </c>
      <c r="M13" t="s">
        <v>102</v>
      </c>
      <c r="N13" t="s">
        <v>102</v>
      </c>
      <c r="O13" t="s">
        <v>102</v>
      </c>
      <c r="P13" t="s">
        <v>102</v>
      </c>
      <c r="Q13" t="s">
        <v>102</v>
      </c>
      <c r="R13" t="s">
        <v>102</v>
      </c>
      <c r="S13" t="s">
        <v>102</v>
      </c>
      <c r="T13" t="s">
        <v>102</v>
      </c>
      <c r="U13" s="26">
        <v>6.9640000000000001E-4</v>
      </c>
      <c r="V13" t="s">
        <v>102</v>
      </c>
      <c r="W13" t="s">
        <v>102</v>
      </c>
      <c r="X13">
        <v>6.9640000000000001E-4</v>
      </c>
    </row>
    <row r="14" spans="1:26" x14ac:dyDescent="0.35">
      <c r="A14" t="s">
        <v>2</v>
      </c>
      <c r="B14" t="s">
        <v>120</v>
      </c>
      <c r="J14" t="s">
        <v>102</v>
      </c>
      <c r="K14" t="s">
        <v>102</v>
      </c>
      <c r="L14" t="s">
        <v>102</v>
      </c>
      <c r="M14" t="s">
        <v>102</v>
      </c>
      <c r="N14" t="s">
        <v>102</v>
      </c>
      <c r="O14" t="s">
        <v>102</v>
      </c>
      <c r="P14" t="s">
        <v>102</v>
      </c>
      <c r="Q14" t="s">
        <v>102</v>
      </c>
      <c r="R14" t="s">
        <v>102</v>
      </c>
      <c r="S14" t="s">
        <v>102</v>
      </c>
      <c r="T14" t="s">
        <v>102</v>
      </c>
      <c r="U14" s="26">
        <v>9.4350000000000003E-5</v>
      </c>
      <c r="V14" t="s">
        <v>102</v>
      </c>
      <c r="W14" t="s">
        <v>102</v>
      </c>
      <c r="X14" s="26">
        <v>9.4350000000000003E-5</v>
      </c>
    </row>
    <row r="15" spans="1:26" x14ac:dyDescent="0.35">
      <c r="A15" t="s">
        <v>2</v>
      </c>
      <c r="B15" t="s">
        <v>121</v>
      </c>
      <c r="J15" t="s">
        <v>102</v>
      </c>
      <c r="K15" t="s">
        <v>102</v>
      </c>
      <c r="L15" t="s">
        <v>102</v>
      </c>
      <c r="M15" t="s">
        <v>102</v>
      </c>
      <c r="N15" t="s">
        <v>102</v>
      </c>
      <c r="O15" t="s">
        <v>102</v>
      </c>
      <c r="P15" t="s">
        <v>102</v>
      </c>
      <c r="Q15" t="s">
        <v>102</v>
      </c>
      <c r="R15" t="s">
        <v>102</v>
      </c>
      <c r="S15" t="s">
        <v>102</v>
      </c>
      <c r="T15" t="s">
        <v>102</v>
      </c>
      <c r="U15" s="26">
        <v>6.9919999999999997E-4</v>
      </c>
      <c r="V15" t="s">
        <v>102</v>
      </c>
      <c r="W15" t="s">
        <v>102</v>
      </c>
      <c r="X15">
        <v>6.9919999999999997E-4</v>
      </c>
    </row>
    <row r="16" spans="1:26" x14ac:dyDescent="0.35">
      <c r="A16" t="s">
        <v>2</v>
      </c>
      <c r="B16" t="s">
        <v>122</v>
      </c>
      <c r="J16" t="s">
        <v>102</v>
      </c>
      <c r="K16" t="s">
        <v>102</v>
      </c>
      <c r="L16" t="s">
        <v>102</v>
      </c>
      <c r="M16" t="s">
        <v>102</v>
      </c>
      <c r="N16" t="s">
        <v>102</v>
      </c>
      <c r="O16" t="s">
        <v>102</v>
      </c>
      <c r="P16" t="s">
        <v>102</v>
      </c>
      <c r="Q16" t="s">
        <v>102</v>
      </c>
      <c r="R16" t="s">
        <v>102</v>
      </c>
      <c r="S16" t="s">
        <v>102</v>
      </c>
      <c r="T16" t="s">
        <v>102</v>
      </c>
      <c r="U16" s="26">
        <v>1.473E-4</v>
      </c>
      <c r="V16" t="s">
        <v>102</v>
      </c>
      <c r="W16" t="s">
        <v>102</v>
      </c>
      <c r="X16">
        <v>1.473E-4</v>
      </c>
    </row>
    <row r="17" spans="1:24" x14ac:dyDescent="0.35">
      <c r="A17" t="s">
        <v>2</v>
      </c>
      <c r="B17" t="s">
        <v>123</v>
      </c>
      <c r="J17" t="s">
        <v>102</v>
      </c>
      <c r="K17" t="s">
        <v>102</v>
      </c>
      <c r="L17" t="s">
        <v>102</v>
      </c>
      <c r="M17" t="s">
        <v>102</v>
      </c>
      <c r="N17" t="s">
        <v>102</v>
      </c>
      <c r="O17" t="s">
        <v>102</v>
      </c>
      <c r="P17" t="s">
        <v>102</v>
      </c>
      <c r="Q17" t="s">
        <v>102</v>
      </c>
      <c r="R17" t="s">
        <v>102</v>
      </c>
      <c r="S17" t="s">
        <v>102</v>
      </c>
      <c r="T17" t="s">
        <v>102</v>
      </c>
      <c r="U17" s="26">
        <v>1.473E-4</v>
      </c>
      <c r="V17" t="s">
        <v>102</v>
      </c>
      <c r="W17" t="s">
        <v>102</v>
      </c>
      <c r="X17">
        <v>1.473E-4</v>
      </c>
    </row>
    <row r="18" spans="1:24" x14ac:dyDescent="0.35">
      <c r="A18" t="s">
        <v>2</v>
      </c>
      <c r="B18" t="s">
        <v>124</v>
      </c>
      <c r="J18" t="s">
        <v>102</v>
      </c>
      <c r="K18" t="s">
        <v>102</v>
      </c>
      <c r="L18" t="s">
        <v>102</v>
      </c>
      <c r="M18" t="s">
        <v>102</v>
      </c>
      <c r="N18" t="s">
        <v>102</v>
      </c>
      <c r="O18" t="s">
        <v>102</v>
      </c>
      <c r="P18" t="s">
        <v>102</v>
      </c>
      <c r="Q18" t="s">
        <v>102</v>
      </c>
      <c r="R18" t="s">
        <v>102</v>
      </c>
      <c r="S18" t="s">
        <v>102</v>
      </c>
      <c r="T18" t="s">
        <v>102</v>
      </c>
      <c r="U18" s="26">
        <v>1.473E-4</v>
      </c>
      <c r="V18" t="s">
        <v>102</v>
      </c>
      <c r="W18" t="s">
        <v>102</v>
      </c>
      <c r="X18">
        <v>1.473E-4</v>
      </c>
    </row>
    <row r="19" spans="1:24" x14ac:dyDescent="0.35">
      <c r="A19" t="s">
        <v>2</v>
      </c>
      <c r="B19" t="s">
        <v>125</v>
      </c>
      <c r="J19" t="s">
        <v>102</v>
      </c>
      <c r="K19" t="s">
        <v>102</v>
      </c>
      <c r="L19" t="s">
        <v>102</v>
      </c>
      <c r="M19" t="s">
        <v>102</v>
      </c>
      <c r="N19" t="s">
        <v>102</v>
      </c>
      <c r="O19" t="s">
        <v>102</v>
      </c>
      <c r="P19" t="s">
        <v>102</v>
      </c>
      <c r="Q19" t="s">
        <v>102</v>
      </c>
      <c r="R19" t="s">
        <v>102</v>
      </c>
      <c r="S19" t="s">
        <v>102</v>
      </c>
      <c r="T19" t="s">
        <v>102</v>
      </c>
      <c r="U19" s="26">
        <v>1.473E-4</v>
      </c>
      <c r="V19" t="s">
        <v>102</v>
      </c>
      <c r="W19" t="s">
        <v>102</v>
      </c>
      <c r="X19">
        <v>1.473E-4</v>
      </c>
    </row>
    <row r="20" spans="1:24" x14ac:dyDescent="0.35">
      <c r="A20" t="s">
        <v>2</v>
      </c>
      <c r="B20" t="s">
        <v>126</v>
      </c>
      <c r="J20" t="s">
        <v>102</v>
      </c>
      <c r="K20" t="s">
        <v>102</v>
      </c>
      <c r="L20" t="s">
        <v>102</v>
      </c>
      <c r="M20" t="s">
        <v>102</v>
      </c>
      <c r="N20" t="s">
        <v>102</v>
      </c>
      <c r="O20" t="s">
        <v>102</v>
      </c>
      <c r="P20" t="s">
        <v>102</v>
      </c>
      <c r="Q20" t="s">
        <v>102</v>
      </c>
      <c r="R20" t="s">
        <v>102</v>
      </c>
      <c r="S20" t="s">
        <v>102</v>
      </c>
      <c r="T20" t="s">
        <v>102</v>
      </c>
      <c r="U20" s="26">
        <v>1.473E-4</v>
      </c>
      <c r="V20" t="s">
        <v>102</v>
      </c>
      <c r="W20" t="s">
        <v>102</v>
      </c>
      <c r="X20">
        <v>1.473E-4</v>
      </c>
    </row>
    <row r="21" spans="1:24" x14ac:dyDescent="0.35">
      <c r="A21" t="s">
        <v>2</v>
      </c>
      <c r="B21" t="s">
        <v>127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  <c r="R21" t="s">
        <v>102</v>
      </c>
      <c r="S21" t="s">
        <v>102</v>
      </c>
      <c r="T21" t="s">
        <v>102</v>
      </c>
      <c r="U21" s="26">
        <v>6.9720000000000003E-4</v>
      </c>
      <c r="V21" t="s">
        <v>102</v>
      </c>
      <c r="W21" t="s">
        <v>102</v>
      </c>
      <c r="X21">
        <v>6.9720000000000003E-4</v>
      </c>
    </row>
    <row r="22" spans="1:24" x14ac:dyDescent="0.35">
      <c r="A22" t="s">
        <v>2</v>
      </c>
      <c r="B22" t="s">
        <v>128</v>
      </c>
      <c r="J22" t="s">
        <v>102</v>
      </c>
      <c r="K22" t="s">
        <v>102</v>
      </c>
      <c r="L22" t="s">
        <v>102</v>
      </c>
      <c r="M22" t="s">
        <v>102</v>
      </c>
      <c r="N22" t="s">
        <v>102</v>
      </c>
      <c r="O22" t="s">
        <v>102</v>
      </c>
      <c r="P22" t="s">
        <v>102</v>
      </c>
      <c r="Q22" t="s">
        <v>102</v>
      </c>
      <c r="R22" t="s">
        <v>102</v>
      </c>
      <c r="S22" t="s">
        <v>102</v>
      </c>
      <c r="T22" t="s">
        <v>102</v>
      </c>
      <c r="U22" s="26">
        <v>1.473E-4</v>
      </c>
      <c r="V22" t="s">
        <v>102</v>
      </c>
      <c r="W22" t="s">
        <v>102</v>
      </c>
      <c r="X22">
        <v>1.473E-4</v>
      </c>
    </row>
    <row r="23" spans="1:24" x14ac:dyDescent="0.35">
      <c r="A23" t="s">
        <v>2</v>
      </c>
      <c r="B23" t="s">
        <v>129</v>
      </c>
      <c r="J23" t="s">
        <v>102</v>
      </c>
      <c r="K23" t="s">
        <v>102</v>
      </c>
      <c r="L23" t="s">
        <v>102</v>
      </c>
      <c r="M23" t="s">
        <v>102</v>
      </c>
      <c r="N23" t="s">
        <v>102</v>
      </c>
      <c r="O23" t="s">
        <v>102</v>
      </c>
      <c r="P23" t="s">
        <v>102</v>
      </c>
      <c r="Q23" t="s">
        <v>102</v>
      </c>
      <c r="R23" t="s">
        <v>102</v>
      </c>
      <c r="S23" t="s">
        <v>102</v>
      </c>
      <c r="T23" t="s">
        <v>102</v>
      </c>
      <c r="U23" s="26">
        <v>1.473E-4</v>
      </c>
      <c r="V23" t="s">
        <v>102</v>
      </c>
      <c r="W23" t="s">
        <v>102</v>
      </c>
      <c r="X23">
        <v>1.473E-4</v>
      </c>
    </row>
    <row r="24" spans="1:24" x14ac:dyDescent="0.35">
      <c r="A24" t="s">
        <v>2</v>
      </c>
      <c r="B24" t="s">
        <v>130</v>
      </c>
      <c r="J24" t="s">
        <v>102</v>
      </c>
      <c r="K24" t="s">
        <v>102</v>
      </c>
      <c r="L24" t="s">
        <v>102</v>
      </c>
      <c r="M24" t="s">
        <v>102</v>
      </c>
      <c r="N24" t="s">
        <v>102</v>
      </c>
      <c r="O24" t="s">
        <v>102</v>
      </c>
      <c r="P24" t="s">
        <v>102</v>
      </c>
      <c r="Q24" t="s">
        <v>102</v>
      </c>
      <c r="R24" t="s">
        <v>102</v>
      </c>
      <c r="S24" t="s">
        <v>102</v>
      </c>
      <c r="T24" t="s">
        <v>102</v>
      </c>
      <c r="U24" s="26">
        <v>1.473E-4</v>
      </c>
      <c r="V24" t="s">
        <v>102</v>
      </c>
      <c r="W24" t="s">
        <v>102</v>
      </c>
      <c r="X24">
        <v>1.473E-4</v>
      </c>
    </row>
    <row r="25" spans="1:24" x14ac:dyDescent="0.35">
      <c r="A25" t="s">
        <v>2</v>
      </c>
      <c r="B25" t="s">
        <v>131</v>
      </c>
      <c r="J25" t="s">
        <v>102</v>
      </c>
      <c r="K25" t="s">
        <v>102</v>
      </c>
      <c r="L25" t="s">
        <v>102</v>
      </c>
      <c r="M25" t="s">
        <v>102</v>
      </c>
      <c r="N25" t="s">
        <v>102</v>
      </c>
      <c r="O25" t="s">
        <v>102</v>
      </c>
      <c r="P25" t="s">
        <v>102</v>
      </c>
      <c r="Q25" t="s">
        <v>102</v>
      </c>
      <c r="R25" t="s">
        <v>102</v>
      </c>
      <c r="S25" t="s">
        <v>102</v>
      </c>
      <c r="T25" t="s">
        <v>102</v>
      </c>
      <c r="U25" s="26">
        <v>9.6399999999999999E-5</v>
      </c>
      <c r="V25" t="s">
        <v>102</v>
      </c>
      <c r="W25" t="s">
        <v>102</v>
      </c>
      <c r="X25" s="26">
        <v>9.6399999999999999E-5</v>
      </c>
    </row>
    <row r="26" spans="1:24" x14ac:dyDescent="0.35">
      <c r="A26" t="s">
        <v>2</v>
      </c>
      <c r="B26" t="s">
        <v>132</v>
      </c>
      <c r="J26" t="s">
        <v>102</v>
      </c>
      <c r="K26" t="s">
        <v>102</v>
      </c>
      <c r="L26" t="s">
        <v>102</v>
      </c>
      <c r="M26" t="s">
        <v>102</v>
      </c>
      <c r="N26" t="s">
        <v>102</v>
      </c>
      <c r="O26" t="s">
        <v>102</v>
      </c>
      <c r="P26" t="s">
        <v>102</v>
      </c>
      <c r="Q26" t="s">
        <v>102</v>
      </c>
      <c r="R26" t="s">
        <v>102</v>
      </c>
      <c r="S26" t="s">
        <v>102</v>
      </c>
      <c r="T26" t="s">
        <v>102</v>
      </c>
      <c r="U26" t="s">
        <v>102</v>
      </c>
      <c r="V26" t="s">
        <v>102</v>
      </c>
      <c r="W26" t="s">
        <v>102</v>
      </c>
      <c r="X26">
        <v>0</v>
      </c>
    </row>
    <row r="27" spans="1:24" x14ac:dyDescent="0.35">
      <c r="A27" t="s">
        <v>2</v>
      </c>
      <c r="B27" t="s">
        <v>133</v>
      </c>
      <c r="J27" t="s">
        <v>102</v>
      </c>
      <c r="K27" t="s">
        <v>102</v>
      </c>
      <c r="L27" t="s">
        <v>102</v>
      </c>
      <c r="M27" t="s">
        <v>102</v>
      </c>
      <c r="N27" t="s">
        <v>102</v>
      </c>
      <c r="O27" t="s">
        <v>102</v>
      </c>
      <c r="P27" t="s">
        <v>102</v>
      </c>
      <c r="Q27" t="s">
        <v>102</v>
      </c>
      <c r="R27" t="s">
        <v>102</v>
      </c>
      <c r="S27" t="s">
        <v>102</v>
      </c>
      <c r="T27" t="s">
        <v>102</v>
      </c>
      <c r="U27" s="26">
        <v>7.1140000000000005E-4</v>
      </c>
      <c r="V27" t="s">
        <v>102</v>
      </c>
      <c r="W27" t="s">
        <v>102</v>
      </c>
      <c r="X27">
        <v>7.1140000000000005E-4</v>
      </c>
    </row>
    <row r="28" spans="1:24" x14ac:dyDescent="0.35">
      <c r="A28" t="s">
        <v>2</v>
      </c>
      <c r="B28" t="s">
        <v>134</v>
      </c>
      <c r="J28" t="s">
        <v>102</v>
      </c>
      <c r="K28" t="s">
        <v>102</v>
      </c>
      <c r="L28" t="s">
        <v>102</v>
      </c>
      <c r="M28" t="s">
        <v>102</v>
      </c>
      <c r="N28" t="s">
        <v>102</v>
      </c>
      <c r="O28" t="s">
        <v>102</v>
      </c>
      <c r="P28" t="s">
        <v>102</v>
      </c>
      <c r="Q28" t="s">
        <v>102</v>
      </c>
      <c r="R28" t="s">
        <v>102</v>
      </c>
      <c r="S28" t="s">
        <v>102</v>
      </c>
      <c r="T28" t="s">
        <v>102</v>
      </c>
      <c r="U28" s="26">
        <v>9.4350000000000003E-5</v>
      </c>
      <c r="V28" t="s">
        <v>102</v>
      </c>
      <c r="W28" t="s">
        <v>102</v>
      </c>
      <c r="X28" s="26">
        <v>9.4350000000000003E-5</v>
      </c>
    </row>
    <row r="29" spans="1:24" x14ac:dyDescent="0.35">
      <c r="A29" t="s">
        <v>2</v>
      </c>
      <c r="B29" t="s">
        <v>135</v>
      </c>
      <c r="J29" t="s">
        <v>102</v>
      </c>
      <c r="K29" t="s">
        <v>102</v>
      </c>
      <c r="L29" t="s">
        <v>102</v>
      </c>
      <c r="M29" t="s">
        <v>102</v>
      </c>
      <c r="N29" t="s">
        <v>102</v>
      </c>
      <c r="O29" t="s">
        <v>102</v>
      </c>
      <c r="P29" t="s">
        <v>102</v>
      </c>
      <c r="Q29" t="s">
        <v>102</v>
      </c>
      <c r="R29" t="s">
        <v>102</v>
      </c>
      <c r="S29" t="s">
        <v>102</v>
      </c>
      <c r="T29" t="s">
        <v>102</v>
      </c>
      <c r="U29" s="26">
        <v>7.1049999999999998E-4</v>
      </c>
      <c r="V29" t="s">
        <v>102</v>
      </c>
      <c r="W29" t="s">
        <v>102</v>
      </c>
      <c r="X29">
        <v>7.1049999999999998E-4</v>
      </c>
    </row>
    <row r="30" spans="1:24" x14ac:dyDescent="0.35">
      <c r="A30" t="s">
        <v>2</v>
      </c>
      <c r="B30" t="s">
        <v>136</v>
      </c>
      <c r="J30" t="s">
        <v>102</v>
      </c>
      <c r="K30" t="s">
        <v>102</v>
      </c>
      <c r="L30" t="s">
        <v>102</v>
      </c>
      <c r="M30" t="s">
        <v>102</v>
      </c>
      <c r="N30" t="s">
        <v>102</v>
      </c>
      <c r="O30" t="s">
        <v>102</v>
      </c>
      <c r="P30" t="s">
        <v>102</v>
      </c>
      <c r="Q30" t="s">
        <v>102</v>
      </c>
      <c r="R30" t="s">
        <v>102</v>
      </c>
      <c r="S30" t="s">
        <v>102</v>
      </c>
      <c r="T30" t="s">
        <v>102</v>
      </c>
      <c r="U30" s="26">
        <v>7.1100000000000004E-4</v>
      </c>
      <c r="V30" t="s">
        <v>102</v>
      </c>
      <c r="W30" t="s">
        <v>102</v>
      </c>
      <c r="X30">
        <v>7.1100000000000004E-4</v>
      </c>
    </row>
    <row r="31" spans="1:24" x14ac:dyDescent="0.35">
      <c r="A31" t="s">
        <v>2</v>
      </c>
      <c r="B31" t="s">
        <v>137</v>
      </c>
      <c r="J31" t="s">
        <v>102</v>
      </c>
      <c r="K31" t="s">
        <v>102</v>
      </c>
      <c r="L31" t="s">
        <v>102</v>
      </c>
      <c r="M31" t="s">
        <v>102</v>
      </c>
      <c r="N31" t="s">
        <v>102</v>
      </c>
      <c r="O31" t="s">
        <v>102</v>
      </c>
      <c r="P31" t="s">
        <v>102</v>
      </c>
      <c r="Q31" t="s">
        <v>102</v>
      </c>
      <c r="R31" t="s">
        <v>102</v>
      </c>
      <c r="S31" t="s">
        <v>102</v>
      </c>
      <c r="T31" t="s">
        <v>102</v>
      </c>
      <c r="U31" s="26">
        <v>1.473E-4</v>
      </c>
      <c r="V31" t="s">
        <v>102</v>
      </c>
      <c r="W31" t="s">
        <v>102</v>
      </c>
      <c r="X31">
        <v>1.473E-4</v>
      </c>
    </row>
    <row r="32" spans="1:24" x14ac:dyDescent="0.35">
      <c r="A32" t="s">
        <v>2</v>
      </c>
      <c r="B32" t="s">
        <v>138</v>
      </c>
      <c r="J32" t="s">
        <v>102</v>
      </c>
      <c r="K32" t="s">
        <v>102</v>
      </c>
      <c r="L32" t="s">
        <v>102</v>
      </c>
      <c r="M32" t="s">
        <v>102</v>
      </c>
      <c r="N32" t="s">
        <v>102</v>
      </c>
      <c r="O32" t="s">
        <v>102</v>
      </c>
      <c r="P32" t="s">
        <v>102</v>
      </c>
      <c r="Q32" t="s">
        <v>102</v>
      </c>
      <c r="R32" t="s">
        <v>102</v>
      </c>
      <c r="S32" t="s">
        <v>102</v>
      </c>
      <c r="T32" t="s">
        <v>102</v>
      </c>
      <c r="U32" s="26">
        <v>1.473E-4</v>
      </c>
      <c r="V32" t="s">
        <v>102</v>
      </c>
      <c r="W32" t="s">
        <v>102</v>
      </c>
      <c r="X32">
        <v>1.473E-4</v>
      </c>
    </row>
    <row r="33" spans="1:24" x14ac:dyDescent="0.35">
      <c r="A33" t="s">
        <v>2</v>
      </c>
      <c r="B33" t="s">
        <v>139</v>
      </c>
      <c r="J33" t="s">
        <v>102</v>
      </c>
      <c r="K33" t="s">
        <v>102</v>
      </c>
      <c r="L33" t="s">
        <v>102</v>
      </c>
      <c r="M33" t="s">
        <v>102</v>
      </c>
      <c r="N33" t="s">
        <v>102</v>
      </c>
      <c r="O33" t="s">
        <v>102</v>
      </c>
      <c r="P33" t="s">
        <v>102</v>
      </c>
      <c r="Q33" t="s">
        <v>102</v>
      </c>
      <c r="R33" t="s">
        <v>102</v>
      </c>
      <c r="S33" t="s">
        <v>102</v>
      </c>
      <c r="T33" t="s">
        <v>102</v>
      </c>
      <c r="U33" s="26">
        <v>1.473E-4</v>
      </c>
      <c r="V33" t="s">
        <v>102</v>
      </c>
      <c r="W33" t="s">
        <v>102</v>
      </c>
      <c r="X33">
        <v>1.473E-4</v>
      </c>
    </row>
    <row r="34" spans="1:24" x14ac:dyDescent="0.35">
      <c r="A34" t="s">
        <v>2</v>
      </c>
      <c r="B34" t="s">
        <v>140</v>
      </c>
      <c r="J34" t="s">
        <v>102</v>
      </c>
      <c r="K34" t="s">
        <v>102</v>
      </c>
      <c r="L34" t="s">
        <v>102</v>
      </c>
      <c r="M34" t="s">
        <v>102</v>
      </c>
      <c r="N34" t="s">
        <v>102</v>
      </c>
      <c r="O34" t="s">
        <v>102</v>
      </c>
      <c r="P34" t="s">
        <v>102</v>
      </c>
      <c r="Q34" t="s">
        <v>102</v>
      </c>
      <c r="R34" t="s">
        <v>102</v>
      </c>
      <c r="S34" t="s">
        <v>102</v>
      </c>
      <c r="T34" t="s">
        <v>102</v>
      </c>
      <c r="U34" s="26">
        <v>1.473E-4</v>
      </c>
      <c r="V34" t="s">
        <v>102</v>
      </c>
      <c r="W34" t="s">
        <v>102</v>
      </c>
      <c r="X34">
        <v>1.473E-4</v>
      </c>
    </row>
    <row r="35" spans="1:24" x14ac:dyDescent="0.35">
      <c r="A35" t="s">
        <v>2</v>
      </c>
      <c r="B35" t="s">
        <v>141</v>
      </c>
      <c r="J35" t="s">
        <v>102</v>
      </c>
      <c r="K35" t="s">
        <v>102</v>
      </c>
      <c r="L35" t="s">
        <v>102</v>
      </c>
      <c r="M35" t="s">
        <v>102</v>
      </c>
      <c r="N35" t="s">
        <v>102</v>
      </c>
      <c r="O35" t="s">
        <v>102</v>
      </c>
      <c r="P35" t="s">
        <v>102</v>
      </c>
      <c r="Q35" s="26">
        <v>1.205E-2</v>
      </c>
      <c r="R35" t="s">
        <v>102</v>
      </c>
      <c r="S35" t="s">
        <v>102</v>
      </c>
      <c r="T35" s="26">
        <v>5.6240000000000001E-4</v>
      </c>
      <c r="U35" s="26">
        <v>8.4520000000000005E-4</v>
      </c>
      <c r="V35" t="s">
        <v>102</v>
      </c>
      <c r="W35" s="26">
        <v>1.541E-5</v>
      </c>
      <c r="X35">
        <v>1.3473010000000001E-2</v>
      </c>
    </row>
    <row r="36" spans="1:24" x14ac:dyDescent="0.35">
      <c r="A36" t="s">
        <v>2</v>
      </c>
      <c r="B36" t="s">
        <v>141</v>
      </c>
      <c r="C36" t="s">
        <v>142</v>
      </c>
      <c r="J36" t="s">
        <v>102</v>
      </c>
      <c r="K36" t="s">
        <v>102</v>
      </c>
      <c r="L36" t="s">
        <v>102</v>
      </c>
      <c r="M36" t="s">
        <v>102</v>
      </c>
      <c r="N36" t="s">
        <v>102</v>
      </c>
      <c r="O36" t="s">
        <v>102</v>
      </c>
      <c r="P36" t="s">
        <v>102</v>
      </c>
      <c r="Q36" s="26">
        <v>4.9020000000000001E-3</v>
      </c>
      <c r="R36" t="s">
        <v>102</v>
      </c>
      <c r="S36" t="s">
        <v>102</v>
      </c>
      <c r="T36" s="26">
        <v>5.6190000000000005E-4</v>
      </c>
      <c r="U36" s="26">
        <v>8.4520000000000005E-4</v>
      </c>
      <c r="V36" t="s">
        <v>102</v>
      </c>
      <c r="W36" s="26">
        <v>1.734E-5</v>
      </c>
      <c r="X36">
        <v>6.32644E-3</v>
      </c>
    </row>
    <row r="37" spans="1:24" x14ac:dyDescent="0.35">
      <c r="A37" t="s">
        <v>2</v>
      </c>
      <c r="B37" t="s">
        <v>143</v>
      </c>
      <c r="J37" t="s">
        <v>102</v>
      </c>
      <c r="K37" t="s">
        <v>102</v>
      </c>
      <c r="L37" t="s">
        <v>102</v>
      </c>
      <c r="M37" t="s">
        <v>102</v>
      </c>
      <c r="N37" t="s">
        <v>102</v>
      </c>
      <c r="O37" t="s">
        <v>102</v>
      </c>
      <c r="P37" t="s">
        <v>102</v>
      </c>
      <c r="Q37" s="26">
        <v>1.205E-2</v>
      </c>
      <c r="R37" t="s">
        <v>102</v>
      </c>
      <c r="S37" t="s">
        <v>102</v>
      </c>
      <c r="T37" s="26">
        <v>5.6249999999999996E-4</v>
      </c>
      <c r="U37" s="26">
        <v>8.4429999999999998E-4</v>
      </c>
      <c r="V37" t="s">
        <v>102</v>
      </c>
      <c r="W37" s="26">
        <v>1.6390000000000001E-5</v>
      </c>
      <c r="X37">
        <v>1.3473189999999999E-2</v>
      </c>
    </row>
    <row r="38" spans="1:24" x14ac:dyDescent="0.35">
      <c r="A38" t="s">
        <v>2</v>
      </c>
      <c r="B38" t="s">
        <v>143</v>
      </c>
      <c r="C38" t="s">
        <v>142</v>
      </c>
      <c r="J38" t="s">
        <v>102</v>
      </c>
      <c r="K38" t="s">
        <v>102</v>
      </c>
      <c r="L38" t="s">
        <v>102</v>
      </c>
      <c r="M38" t="s">
        <v>102</v>
      </c>
      <c r="N38" t="s">
        <v>102</v>
      </c>
      <c r="O38" t="s">
        <v>102</v>
      </c>
      <c r="P38" t="s">
        <v>102</v>
      </c>
      <c r="Q38" s="26">
        <v>4.8989999999999997E-3</v>
      </c>
      <c r="R38" t="s">
        <v>102</v>
      </c>
      <c r="S38" t="s">
        <v>102</v>
      </c>
      <c r="T38" s="26">
        <v>5.62E-4</v>
      </c>
      <c r="U38" s="26">
        <v>8.4429999999999998E-4</v>
      </c>
      <c r="V38" t="s">
        <v>102</v>
      </c>
      <c r="W38" s="26">
        <v>1.6699999999999999E-5</v>
      </c>
      <c r="X38">
        <v>6.3220000000000004E-3</v>
      </c>
    </row>
    <row r="39" spans="1:24" x14ac:dyDescent="0.35">
      <c r="A39" t="s">
        <v>2</v>
      </c>
      <c r="B39" t="s">
        <v>144</v>
      </c>
      <c r="J39" t="s">
        <v>102</v>
      </c>
      <c r="K39" t="s">
        <v>102</v>
      </c>
      <c r="L39" t="s">
        <v>102</v>
      </c>
      <c r="M39" t="s">
        <v>102</v>
      </c>
      <c r="N39" t="s">
        <v>102</v>
      </c>
      <c r="O39" t="s">
        <v>102</v>
      </c>
      <c r="P39" t="s">
        <v>102</v>
      </c>
      <c r="Q39" t="s">
        <v>102</v>
      </c>
      <c r="R39" t="s">
        <v>102</v>
      </c>
      <c r="S39" t="s">
        <v>102</v>
      </c>
      <c r="T39" t="s">
        <v>102</v>
      </c>
      <c r="U39" s="26">
        <v>2.4380000000000001E-3</v>
      </c>
      <c r="V39" t="s">
        <v>102</v>
      </c>
      <c r="W39" t="s">
        <v>102</v>
      </c>
      <c r="X39">
        <v>2.4380000000000001E-3</v>
      </c>
    </row>
    <row r="40" spans="1:24" x14ac:dyDescent="0.35">
      <c r="A40" t="s">
        <v>2</v>
      </c>
      <c r="B40" t="s">
        <v>145</v>
      </c>
      <c r="J40" t="s">
        <v>102</v>
      </c>
      <c r="K40" s="26">
        <v>5.79E-2</v>
      </c>
      <c r="L40" t="s">
        <v>102</v>
      </c>
      <c r="M40" t="s">
        <v>102</v>
      </c>
      <c r="N40" t="s">
        <v>102</v>
      </c>
      <c r="O40" t="s">
        <v>102</v>
      </c>
      <c r="P40" t="s">
        <v>102</v>
      </c>
      <c r="Q40" s="26">
        <v>4.6639999999999997E-6</v>
      </c>
      <c r="R40" s="26">
        <v>7.1550000000000001E-6</v>
      </c>
      <c r="S40" t="s">
        <v>102</v>
      </c>
      <c r="T40" s="26">
        <v>3.2959999999999999E-4</v>
      </c>
      <c r="U40" s="26">
        <v>0.41070000000000001</v>
      </c>
      <c r="V40" t="s">
        <v>102</v>
      </c>
      <c r="W40" s="26">
        <v>3.6659999999999998E-2</v>
      </c>
      <c r="X40">
        <v>0.505601419</v>
      </c>
    </row>
    <row r="41" spans="1:24" x14ac:dyDescent="0.35">
      <c r="A41" t="s">
        <v>2</v>
      </c>
      <c r="B41" t="s">
        <v>145</v>
      </c>
      <c r="C41" t="s">
        <v>146</v>
      </c>
      <c r="J41" t="s">
        <v>102</v>
      </c>
      <c r="K41" s="26">
        <v>5.79E-2</v>
      </c>
      <c r="L41" t="s">
        <v>102</v>
      </c>
      <c r="M41" t="s">
        <v>102</v>
      </c>
      <c r="N41" t="s">
        <v>102</v>
      </c>
      <c r="O41" t="s">
        <v>102</v>
      </c>
      <c r="P41" t="s">
        <v>102</v>
      </c>
      <c r="Q41" t="s">
        <v>102</v>
      </c>
      <c r="R41" t="s">
        <v>102</v>
      </c>
      <c r="S41" t="s">
        <v>102</v>
      </c>
      <c r="T41" s="26">
        <v>5.4040000000000003E-6</v>
      </c>
      <c r="U41" s="26">
        <v>1.059E-3</v>
      </c>
      <c r="V41" t="s">
        <v>102</v>
      </c>
      <c r="W41" s="26">
        <v>3.6639999999999999E-2</v>
      </c>
      <c r="X41">
        <v>9.5604404000000004E-2</v>
      </c>
    </row>
    <row r="42" spans="1:24" x14ac:dyDescent="0.35">
      <c r="A42" t="s">
        <v>2</v>
      </c>
      <c r="B42" t="s">
        <v>145</v>
      </c>
      <c r="C42" t="s">
        <v>146</v>
      </c>
      <c r="D42" t="s">
        <v>147</v>
      </c>
      <c r="J42" t="s">
        <v>102</v>
      </c>
      <c r="K42" t="s">
        <v>102</v>
      </c>
      <c r="L42" t="s">
        <v>102</v>
      </c>
      <c r="M42" t="s">
        <v>102</v>
      </c>
      <c r="N42" t="s">
        <v>102</v>
      </c>
      <c r="O42" t="s">
        <v>102</v>
      </c>
      <c r="P42" t="s">
        <v>102</v>
      </c>
      <c r="Q42" t="s">
        <v>102</v>
      </c>
      <c r="R42" t="s">
        <v>102</v>
      </c>
      <c r="S42" t="s">
        <v>102</v>
      </c>
      <c r="T42" s="26">
        <v>7.1529999999999996E-9</v>
      </c>
      <c r="U42" s="26">
        <v>5.3739999999999997E-6</v>
      </c>
      <c r="V42" t="s">
        <v>102</v>
      </c>
      <c r="W42" s="26">
        <v>1.007E-7</v>
      </c>
      <c r="X42" s="26">
        <v>5.4818529999999997E-6</v>
      </c>
    </row>
    <row r="43" spans="1:24" x14ac:dyDescent="0.35">
      <c r="A43" t="s">
        <v>2</v>
      </c>
      <c r="B43" t="s">
        <v>145</v>
      </c>
      <c r="C43" t="s">
        <v>146</v>
      </c>
      <c r="D43" t="s">
        <v>148</v>
      </c>
      <c r="J43" t="s">
        <v>102</v>
      </c>
      <c r="K43" t="s">
        <v>102</v>
      </c>
      <c r="L43" t="s">
        <v>102</v>
      </c>
      <c r="M43" t="s">
        <v>102</v>
      </c>
      <c r="N43" t="s">
        <v>102</v>
      </c>
      <c r="O43" t="s">
        <v>102</v>
      </c>
      <c r="P43" t="s">
        <v>102</v>
      </c>
      <c r="Q43" t="s">
        <v>102</v>
      </c>
      <c r="R43" t="s">
        <v>102</v>
      </c>
      <c r="S43" t="s">
        <v>102</v>
      </c>
      <c r="T43" s="26">
        <v>7.1470000000000002E-9</v>
      </c>
      <c r="U43" s="26">
        <v>5.3739999999999997E-6</v>
      </c>
      <c r="V43" t="s">
        <v>102</v>
      </c>
      <c r="W43" s="26">
        <v>1.007E-7</v>
      </c>
      <c r="X43" s="26">
        <v>5.481847E-6</v>
      </c>
    </row>
    <row r="44" spans="1:24" x14ac:dyDescent="0.35">
      <c r="A44" t="s">
        <v>2</v>
      </c>
      <c r="B44" t="s">
        <v>145</v>
      </c>
      <c r="C44" t="s">
        <v>146</v>
      </c>
      <c r="D44" t="s">
        <v>149</v>
      </c>
      <c r="J44" t="s">
        <v>102</v>
      </c>
      <c r="K44" t="s">
        <v>102</v>
      </c>
      <c r="L44" t="s">
        <v>102</v>
      </c>
      <c r="M44" t="s">
        <v>102</v>
      </c>
      <c r="N44" t="s">
        <v>102</v>
      </c>
      <c r="O44" t="s">
        <v>102</v>
      </c>
      <c r="P44" t="s">
        <v>102</v>
      </c>
      <c r="Q44" t="s">
        <v>102</v>
      </c>
      <c r="R44" t="s">
        <v>102</v>
      </c>
      <c r="S44" t="s">
        <v>102</v>
      </c>
      <c r="T44" s="26">
        <v>-1.418E-8</v>
      </c>
      <c r="U44" s="26">
        <v>3.4929999999999998E-4</v>
      </c>
      <c r="V44" t="s">
        <v>102</v>
      </c>
      <c r="W44" s="26">
        <v>2.4060000000000002E-3</v>
      </c>
      <c r="X44">
        <v>2.7552858199999999E-3</v>
      </c>
    </row>
    <row r="45" spans="1:24" x14ac:dyDescent="0.35">
      <c r="A45" t="s">
        <v>2</v>
      </c>
      <c r="B45" t="s">
        <v>145</v>
      </c>
      <c r="C45" t="s">
        <v>146</v>
      </c>
      <c r="D45" t="s">
        <v>150</v>
      </c>
      <c r="J45" t="s">
        <v>102</v>
      </c>
      <c r="K45" t="s">
        <v>102</v>
      </c>
      <c r="L45" t="s">
        <v>102</v>
      </c>
      <c r="M45" t="s">
        <v>102</v>
      </c>
      <c r="N45" t="s">
        <v>102</v>
      </c>
      <c r="O45" t="s">
        <v>102</v>
      </c>
      <c r="P45" t="s">
        <v>102</v>
      </c>
      <c r="Q45" t="s">
        <v>102</v>
      </c>
      <c r="R45" t="s">
        <v>102</v>
      </c>
      <c r="S45" t="s">
        <v>102</v>
      </c>
      <c r="T45" s="26">
        <v>4.0659999999999998E-9</v>
      </c>
      <c r="U45" s="26">
        <v>3.4929999999999998E-4</v>
      </c>
      <c r="V45" t="s">
        <v>102</v>
      </c>
      <c r="W45" s="26">
        <v>2.4060000000000002E-3</v>
      </c>
      <c r="X45">
        <v>2.7553040659999998E-3</v>
      </c>
    </row>
    <row r="46" spans="1:24" x14ac:dyDescent="0.35">
      <c r="A46" t="s">
        <v>2</v>
      </c>
      <c r="B46" t="s">
        <v>145</v>
      </c>
      <c r="C46" t="s">
        <v>146</v>
      </c>
      <c r="D46" t="s">
        <v>151</v>
      </c>
      <c r="J46" t="s">
        <v>102</v>
      </c>
      <c r="K46" t="s">
        <v>102</v>
      </c>
      <c r="L46" t="s">
        <v>102</v>
      </c>
      <c r="M46" t="s">
        <v>102</v>
      </c>
      <c r="N46" t="s">
        <v>102</v>
      </c>
      <c r="O46" t="s">
        <v>102</v>
      </c>
      <c r="P46" t="s">
        <v>102</v>
      </c>
      <c r="Q46" t="s">
        <v>102</v>
      </c>
      <c r="R46" t="s">
        <v>102</v>
      </c>
      <c r="S46" t="s">
        <v>102</v>
      </c>
      <c r="T46" s="26">
        <v>-6.4929999999999998E-9</v>
      </c>
      <c r="U46" s="26">
        <v>3.4919999999999998E-4</v>
      </c>
      <c r="V46" t="s">
        <v>102</v>
      </c>
      <c r="W46" s="26">
        <v>2.4069999999999999E-3</v>
      </c>
      <c r="X46">
        <v>2.7561935069999998E-3</v>
      </c>
    </row>
    <row r="47" spans="1:24" x14ac:dyDescent="0.35">
      <c r="A47" t="s">
        <v>2</v>
      </c>
      <c r="B47" t="s">
        <v>145</v>
      </c>
      <c r="C47" t="s">
        <v>152</v>
      </c>
      <c r="J47" t="s">
        <v>102</v>
      </c>
      <c r="K47" t="s">
        <v>102</v>
      </c>
      <c r="L47" t="s">
        <v>102</v>
      </c>
      <c r="M47" t="s">
        <v>102</v>
      </c>
      <c r="N47" t="s">
        <v>102</v>
      </c>
      <c r="O47" t="s">
        <v>102</v>
      </c>
      <c r="P47" t="s">
        <v>102</v>
      </c>
      <c r="Q47" t="s">
        <v>102</v>
      </c>
      <c r="R47" t="s">
        <v>102</v>
      </c>
      <c r="S47" t="s">
        <v>102</v>
      </c>
      <c r="T47" t="s">
        <v>102</v>
      </c>
      <c r="U47" s="26">
        <v>1.473E-4</v>
      </c>
      <c r="V47" t="s">
        <v>102</v>
      </c>
      <c r="W47" t="s">
        <v>102</v>
      </c>
      <c r="X47" s="26">
        <v>1.473E-4</v>
      </c>
    </row>
    <row r="48" spans="1:24" x14ac:dyDescent="0.35">
      <c r="A48" t="s">
        <v>2</v>
      </c>
      <c r="B48" t="s">
        <v>145</v>
      </c>
      <c r="C48" t="s">
        <v>153</v>
      </c>
      <c r="J48" t="s">
        <v>102</v>
      </c>
      <c r="K48" t="s">
        <v>102</v>
      </c>
      <c r="L48" t="s">
        <v>102</v>
      </c>
      <c r="M48" t="s">
        <v>102</v>
      </c>
      <c r="N48" t="s">
        <v>102</v>
      </c>
      <c r="O48" t="s">
        <v>102</v>
      </c>
      <c r="P48" t="s">
        <v>102</v>
      </c>
      <c r="Q48" t="s">
        <v>102</v>
      </c>
      <c r="R48" t="s">
        <v>102</v>
      </c>
      <c r="S48" t="s">
        <v>102</v>
      </c>
      <c r="T48" t="s">
        <v>102</v>
      </c>
      <c r="U48" s="26">
        <v>9.8079999999999996E-5</v>
      </c>
      <c r="V48" t="s">
        <v>102</v>
      </c>
      <c r="W48" t="s">
        <v>102</v>
      </c>
      <c r="X48" s="26">
        <v>9.8079999999999996E-5</v>
      </c>
    </row>
    <row r="49" spans="1:24" x14ac:dyDescent="0.35">
      <c r="A49" t="s">
        <v>2</v>
      </c>
      <c r="B49" t="s">
        <v>145</v>
      </c>
      <c r="C49" t="s">
        <v>154</v>
      </c>
      <c r="J49" t="s">
        <v>102</v>
      </c>
      <c r="K49" t="s">
        <v>102</v>
      </c>
      <c r="L49" t="s">
        <v>102</v>
      </c>
      <c r="M49" t="s">
        <v>102</v>
      </c>
      <c r="N49" t="s">
        <v>102</v>
      </c>
      <c r="O49" t="s">
        <v>102</v>
      </c>
      <c r="P49" t="s">
        <v>102</v>
      </c>
      <c r="Q49" t="s">
        <v>102</v>
      </c>
      <c r="R49" t="s">
        <v>102</v>
      </c>
      <c r="S49" t="s">
        <v>102</v>
      </c>
      <c r="T49" t="s">
        <v>102</v>
      </c>
      <c r="U49" s="26">
        <v>9.8220000000000005E-5</v>
      </c>
      <c r="V49" t="s">
        <v>102</v>
      </c>
      <c r="W49" t="s">
        <v>102</v>
      </c>
      <c r="X49" s="26">
        <v>9.8220000000000005E-5</v>
      </c>
    </row>
    <row r="50" spans="1:24" x14ac:dyDescent="0.35">
      <c r="A50" t="s">
        <v>2</v>
      </c>
      <c r="B50" t="s">
        <v>145</v>
      </c>
      <c r="C50" t="s">
        <v>155</v>
      </c>
      <c r="J50" t="s">
        <v>102</v>
      </c>
      <c r="K50" t="s">
        <v>102</v>
      </c>
      <c r="L50" t="s">
        <v>102</v>
      </c>
      <c r="M50" t="s">
        <v>102</v>
      </c>
      <c r="N50" t="s">
        <v>102</v>
      </c>
      <c r="O50" t="s">
        <v>102</v>
      </c>
      <c r="P50" t="s">
        <v>102</v>
      </c>
      <c r="Q50" t="s">
        <v>102</v>
      </c>
      <c r="R50" t="s">
        <v>102</v>
      </c>
      <c r="S50" t="s">
        <v>102</v>
      </c>
      <c r="T50" t="s">
        <v>102</v>
      </c>
      <c r="U50" s="26">
        <v>1.473E-4</v>
      </c>
      <c r="V50" t="s">
        <v>102</v>
      </c>
      <c r="W50" t="s">
        <v>102</v>
      </c>
      <c r="X50" s="26">
        <v>1.473E-4</v>
      </c>
    </row>
    <row r="51" spans="1:24" x14ac:dyDescent="0.35">
      <c r="A51" t="s">
        <v>2</v>
      </c>
      <c r="B51" t="s">
        <v>145</v>
      </c>
      <c r="C51" t="s">
        <v>156</v>
      </c>
      <c r="J51" t="s">
        <v>102</v>
      </c>
      <c r="K51" t="s">
        <v>102</v>
      </c>
      <c r="L51" t="s">
        <v>102</v>
      </c>
      <c r="M51" t="s">
        <v>102</v>
      </c>
      <c r="N51" t="s">
        <v>102</v>
      </c>
      <c r="O51" t="s">
        <v>102</v>
      </c>
      <c r="P51" t="s">
        <v>102</v>
      </c>
      <c r="Q51" t="s">
        <v>102</v>
      </c>
      <c r="R51" t="s">
        <v>102</v>
      </c>
      <c r="S51" t="s">
        <v>102</v>
      </c>
      <c r="T51" t="s">
        <v>102</v>
      </c>
      <c r="U51" s="26">
        <v>6.4539999999999997E-3</v>
      </c>
      <c r="V51" t="s">
        <v>102</v>
      </c>
      <c r="W51" t="s">
        <v>102</v>
      </c>
      <c r="X51">
        <v>6.4539999999999997E-3</v>
      </c>
    </row>
    <row r="52" spans="1:24" x14ac:dyDescent="0.35">
      <c r="A52" t="s">
        <v>2</v>
      </c>
      <c r="B52" t="s">
        <v>145</v>
      </c>
      <c r="C52" t="s">
        <v>157</v>
      </c>
      <c r="J52" t="s">
        <v>102</v>
      </c>
      <c r="K52" t="s">
        <v>102</v>
      </c>
      <c r="L52" t="s">
        <v>102</v>
      </c>
      <c r="M52" t="s">
        <v>102</v>
      </c>
      <c r="N52" t="s">
        <v>102</v>
      </c>
      <c r="O52" t="s">
        <v>102</v>
      </c>
      <c r="P52" t="s">
        <v>102</v>
      </c>
      <c r="Q52" t="s">
        <v>102</v>
      </c>
      <c r="R52" t="s">
        <v>102</v>
      </c>
      <c r="S52" t="s">
        <v>102</v>
      </c>
      <c r="T52" t="s">
        <v>102</v>
      </c>
      <c r="U52" s="26">
        <v>7.8370000000000002E-3</v>
      </c>
      <c r="V52" t="s">
        <v>102</v>
      </c>
      <c r="W52" t="s">
        <v>102</v>
      </c>
      <c r="X52">
        <v>7.8370000000000002E-3</v>
      </c>
    </row>
    <row r="53" spans="1:24" x14ac:dyDescent="0.35">
      <c r="A53" t="s">
        <v>2</v>
      </c>
      <c r="B53" t="s">
        <v>145</v>
      </c>
      <c r="C53" t="s">
        <v>158</v>
      </c>
      <c r="J53" t="s">
        <v>102</v>
      </c>
      <c r="K53" t="s">
        <v>102</v>
      </c>
      <c r="L53" t="s">
        <v>102</v>
      </c>
      <c r="M53" t="s">
        <v>102</v>
      </c>
      <c r="N53" t="s">
        <v>102</v>
      </c>
      <c r="O53" t="s">
        <v>102</v>
      </c>
      <c r="P53" t="s">
        <v>102</v>
      </c>
      <c r="Q53" t="s">
        <v>102</v>
      </c>
      <c r="R53" t="s">
        <v>102</v>
      </c>
      <c r="S53" t="s">
        <v>102</v>
      </c>
      <c r="T53" t="s">
        <v>102</v>
      </c>
      <c r="U53" s="26">
        <v>1.227E-2</v>
      </c>
      <c r="V53" t="s">
        <v>102</v>
      </c>
      <c r="W53" t="s">
        <v>102</v>
      </c>
      <c r="X53">
        <v>1.227E-2</v>
      </c>
    </row>
    <row r="54" spans="1:24" x14ac:dyDescent="0.35">
      <c r="A54" t="s">
        <v>2</v>
      </c>
      <c r="B54" t="s">
        <v>145</v>
      </c>
      <c r="C54" t="s">
        <v>159</v>
      </c>
      <c r="J54" t="s">
        <v>102</v>
      </c>
      <c r="K54" t="s">
        <v>102</v>
      </c>
      <c r="L54" t="s">
        <v>102</v>
      </c>
      <c r="M54" t="s">
        <v>102</v>
      </c>
      <c r="N54" t="s">
        <v>102</v>
      </c>
      <c r="O54" t="s">
        <v>102</v>
      </c>
      <c r="P54" t="s">
        <v>102</v>
      </c>
      <c r="Q54" t="s">
        <v>102</v>
      </c>
      <c r="R54" t="s">
        <v>102</v>
      </c>
      <c r="S54" t="s">
        <v>102</v>
      </c>
      <c r="T54" t="s">
        <v>102</v>
      </c>
      <c r="U54" s="26">
        <v>1.405E-2</v>
      </c>
      <c r="V54" t="s">
        <v>102</v>
      </c>
      <c r="W54" t="s">
        <v>102</v>
      </c>
      <c r="X54">
        <v>1.405E-2</v>
      </c>
    </row>
    <row r="55" spans="1:24" x14ac:dyDescent="0.35">
      <c r="A55" t="s">
        <v>2</v>
      </c>
      <c r="B55" t="s">
        <v>145</v>
      </c>
      <c r="C55" t="s">
        <v>160</v>
      </c>
      <c r="J55" t="s">
        <v>102</v>
      </c>
      <c r="K55" t="s">
        <v>102</v>
      </c>
      <c r="L55" t="s">
        <v>102</v>
      </c>
      <c r="M55" t="s">
        <v>102</v>
      </c>
      <c r="N55" t="s">
        <v>102</v>
      </c>
      <c r="O55" t="s">
        <v>102</v>
      </c>
      <c r="P55" t="s">
        <v>102</v>
      </c>
      <c r="Q55" t="s">
        <v>102</v>
      </c>
      <c r="R55" t="s">
        <v>102</v>
      </c>
      <c r="S55" t="s">
        <v>102</v>
      </c>
      <c r="T55" t="s">
        <v>102</v>
      </c>
      <c r="U55" s="26">
        <v>6.9100000000000003E-3</v>
      </c>
      <c r="V55" t="s">
        <v>102</v>
      </c>
      <c r="W55" t="s">
        <v>102</v>
      </c>
      <c r="X55">
        <v>6.9100000000000003E-3</v>
      </c>
    </row>
    <row r="56" spans="1:24" x14ac:dyDescent="0.35">
      <c r="A56" t="s">
        <v>2</v>
      </c>
      <c r="B56" t="s">
        <v>145</v>
      </c>
      <c r="C56" t="s">
        <v>161</v>
      </c>
      <c r="J56" t="s">
        <v>102</v>
      </c>
      <c r="K56" t="s">
        <v>102</v>
      </c>
      <c r="L56" t="s">
        <v>102</v>
      </c>
      <c r="M56" t="s">
        <v>102</v>
      </c>
      <c r="N56" t="s">
        <v>102</v>
      </c>
      <c r="O56" t="s">
        <v>102</v>
      </c>
      <c r="P56" t="s">
        <v>102</v>
      </c>
      <c r="Q56" t="s">
        <v>102</v>
      </c>
      <c r="R56" t="s">
        <v>102</v>
      </c>
      <c r="S56" t="s">
        <v>102</v>
      </c>
      <c r="T56" t="s">
        <v>102</v>
      </c>
      <c r="U56" s="26">
        <v>1.3299999999999999E-2</v>
      </c>
      <c r="V56" t="s">
        <v>102</v>
      </c>
      <c r="W56" t="s">
        <v>102</v>
      </c>
      <c r="X56">
        <v>1.3299999999999999E-2</v>
      </c>
    </row>
    <row r="57" spans="1:24" x14ac:dyDescent="0.35">
      <c r="A57" t="s">
        <v>2</v>
      </c>
      <c r="B57" t="s">
        <v>145</v>
      </c>
      <c r="C57" t="s">
        <v>162</v>
      </c>
      <c r="J57" t="s">
        <v>102</v>
      </c>
      <c r="K57" t="s">
        <v>102</v>
      </c>
      <c r="L57" t="s">
        <v>102</v>
      </c>
      <c r="M57" t="s">
        <v>102</v>
      </c>
      <c r="N57" t="s">
        <v>102</v>
      </c>
      <c r="O57" t="s">
        <v>102</v>
      </c>
      <c r="P57" t="s">
        <v>102</v>
      </c>
      <c r="Q57" t="s">
        <v>102</v>
      </c>
      <c r="R57" t="s">
        <v>102</v>
      </c>
      <c r="S57" t="s">
        <v>102</v>
      </c>
      <c r="T57" t="s">
        <v>102</v>
      </c>
      <c r="U57" s="26">
        <v>1.473E-4</v>
      </c>
      <c r="V57" t="s">
        <v>102</v>
      </c>
      <c r="W57" t="s">
        <v>102</v>
      </c>
      <c r="X57" s="26">
        <v>1.473E-4</v>
      </c>
    </row>
    <row r="58" spans="1:24" x14ac:dyDescent="0.35">
      <c r="A58" t="s">
        <v>2</v>
      </c>
      <c r="B58" t="s">
        <v>145</v>
      </c>
      <c r="C58" t="s">
        <v>163</v>
      </c>
      <c r="J58" t="s">
        <v>102</v>
      </c>
      <c r="K58" t="s">
        <v>102</v>
      </c>
      <c r="L58" t="s">
        <v>102</v>
      </c>
      <c r="M58" t="s">
        <v>102</v>
      </c>
      <c r="N58" t="s">
        <v>102</v>
      </c>
      <c r="O58" t="s">
        <v>102</v>
      </c>
      <c r="P58" t="s">
        <v>102</v>
      </c>
      <c r="Q58" t="s">
        <v>102</v>
      </c>
      <c r="R58" t="s">
        <v>102</v>
      </c>
      <c r="S58" t="s">
        <v>102</v>
      </c>
      <c r="T58" t="s">
        <v>102</v>
      </c>
      <c r="U58" s="26">
        <v>6.4050000000000001E-3</v>
      </c>
      <c r="V58" t="s">
        <v>102</v>
      </c>
      <c r="W58" t="s">
        <v>102</v>
      </c>
      <c r="X58">
        <v>6.4050000000000001E-3</v>
      </c>
    </row>
    <row r="59" spans="1:24" x14ac:dyDescent="0.35">
      <c r="A59" t="s">
        <v>2</v>
      </c>
      <c r="B59" t="s">
        <v>145</v>
      </c>
      <c r="C59" t="s">
        <v>164</v>
      </c>
      <c r="J59" t="s">
        <v>102</v>
      </c>
      <c r="K59" t="s">
        <v>102</v>
      </c>
      <c r="L59" t="s">
        <v>102</v>
      </c>
      <c r="M59" t="s">
        <v>102</v>
      </c>
      <c r="N59" t="s">
        <v>102</v>
      </c>
      <c r="O59" t="s">
        <v>102</v>
      </c>
      <c r="P59" t="s">
        <v>102</v>
      </c>
      <c r="Q59" t="s">
        <v>102</v>
      </c>
      <c r="R59" t="s">
        <v>102</v>
      </c>
      <c r="S59" t="s">
        <v>102</v>
      </c>
      <c r="T59" t="s">
        <v>102</v>
      </c>
      <c r="U59" s="26">
        <v>1.2789999999999999E-2</v>
      </c>
      <c r="V59" t="s">
        <v>102</v>
      </c>
      <c r="W59" t="s">
        <v>102</v>
      </c>
      <c r="X59">
        <v>1.2789999999999999E-2</v>
      </c>
    </row>
    <row r="60" spans="1:24" x14ac:dyDescent="0.35">
      <c r="A60" t="s">
        <v>2</v>
      </c>
      <c r="B60" t="s">
        <v>145</v>
      </c>
      <c r="C60" t="s">
        <v>165</v>
      </c>
      <c r="J60" t="s">
        <v>102</v>
      </c>
      <c r="K60" t="s">
        <v>102</v>
      </c>
      <c r="L60" t="s">
        <v>102</v>
      </c>
      <c r="M60" t="s">
        <v>102</v>
      </c>
      <c r="N60" t="s">
        <v>102</v>
      </c>
      <c r="O60" t="s">
        <v>102</v>
      </c>
      <c r="P60" t="s">
        <v>102</v>
      </c>
      <c r="Q60" t="s">
        <v>102</v>
      </c>
      <c r="R60" t="s">
        <v>102</v>
      </c>
      <c r="S60" t="s">
        <v>102</v>
      </c>
      <c r="T60" t="s">
        <v>102</v>
      </c>
      <c r="U60" s="26">
        <v>6.6759999999999996E-3</v>
      </c>
      <c r="V60" t="s">
        <v>102</v>
      </c>
      <c r="W60" t="s">
        <v>102</v>
      </c>
      <c r="X60">
        <v>6.6759999999999996E-3</v>
      </c>
    </row>
    <row r="61" spans="1:24" x14ac:dyDescent="0.35">
      <c r="A61" t="s">
        <v>2</v>
      </c>
      <c r="B61" t="s">
        <v>145</v>
      </c>
      <c r="C61" t="s">
        <v>166</v>
      </c>
      <c r="J61" t="s">
        <v>102</v>
      </c>
      <c r="K61" t="s">
        <v>102</v>
      </c>
      <c r="L61" t="s">
        <v>102</v>
      </c>
      <c r="M61" t="s">
        <v>102</v>
      </c>
      <c r="N61" t="s">
        <v>102</v>
      </c>
      <c r="O61" t="s">
        <v>102</v>
      </c>
      <c r="P61" t="s">
        <v>102</v>
      </c>
      <c r="Q61" t="s">
        <v>102</v>
      </c>
      <c r="R61" t="s">
        <v>102</v>
      </c>
      <c r="S61" t="s">
        <v>102</v>
      </c>
      <c r="T61" t="s">
        <v>102</v>
      </c>
      <c r="U61" s="26">
        <v>6.3480000000000003E-3</v>
      </c>
      <c r="V61" t="s">
        <v>102</v>
      </c>
      <c r="W61" t="s">
        <v>102</v>
      </c>
      <c r="X61">
        <v>6.3480000000000003E-3</v>
      </c>
    </row>
    <row r="62" spans="1:24" x14ac:dyDescent="0.35">
      <c r="A62" t="s">
        <v>2</v>
      </c>
      <c r="B62" t="s">
        <v>145</v>
      </c>
      <c r="C62" t="s">
        <v>167</v>
      </c>
      <c r="J62" t="s">
        <v>102</v>
      </c>
      <c r="K62" t="s">
        <v>102</v>
      </c>
      <c r="L62" t="s">
        <v>102</v>
      </c>
      <c r="M62" t="s">
        <v>102</v>
      </c>
      <c r="N62" t="s">
        <v>102</v>
      </c>
      <c r="O62" t="s">
        <v>102</v>
      </c>
      <c r="P62" t="s">
        <v>102</v>
      </c>
      <c r="Q62" t="s">
        <v>102</v>
      </c>
      <c r="R62" t="s">
        <v>102</v>
      </c>
      <c r="S62" t="s">
        <v>102</v>
      </c>
      <c r="T62" t="s">
        <v>102</v>
      </c>
      <c r="U62" s="26">
        <v>1.3809999999999999E-2</v>
      </c>
      <c r="V62" t="s">
        <v>102</v>
      </c>
      <c r="W62" t="s">
        <v>102</v>
      </c>
      <c r="X62">
        <v>1.3809999999999999E-2</v>
      </c>
    </row>
    <row r="63" spans="1:24" x14ac:dyDescent="0.35">
      <c r="A63" t="s">
        <v>2</v>
      </c>
      <c r="B63" t="s">
        <v>145</v>
      </c>
      <c r="C63" t="s">
        <v>168</v>
      </c>
      <c r="J63" t="s">
        <v>102</v>
      </c>
      <c r="K63" t="s">
        <v>102</v>
      </c>
      <c r="L63" t="s">
        <v>102</v>
      </c>
      <c r="M63" t="s">
        <v>102</v>
      </c>
      <c r="N63" t="s">
        <v>102</v>
      </c>
      <c r="O63" t="s">
        <v>102</v>
      </c>
      <c r="P63" t="s">
        <v>102</v>
      </c>
      <c r="Q63" t="s">
        <v>102</v>
      </c>
      <c r="R63" t="s">
        <v>102</v>
      </c>
      <c r="S63" t="s">
        <v>102</v>
      </c>
      <c r="T63" t="s">
        <v>102</v>
      </c>
      <c r="U63" s="26">
        <v>7.4139999999999996E-3</v>
      </c>
      <c r="V63" t="s">
        <v>102</v>
      </c>
      <c r="W63" t="s">
        <v>102</v>
      </c>
      <c r="X63">
        <v>7.4139999999999996E-3</v>
      </c>
    </row>
    <row r="64" spans="1:24" x14ac:dyDescent="0.35">
      <c r="A64" t="s">
        <v>2</v>
      </c>
      <c r="B64" t="s">
        <v>145</v>
      </c>
      <c r="C64" t="s">
        <v>169</v>
      </c>
      <c r="J64" t="s">
        <v>102</v>
      </c>
      <c r="K64" t="s">
        <v>102</v>
      </c>
      <c r="L64" t="s">
        <v>102</v>
      </c>
      <c r="M64" t="s">
        <v>102</v>
      </c>
      <c r="N64" t="s">
        <v>102</v>
      </c>
      <c r="O64" t="s">
        <v>102</v>
      </c>
      <c r="P64" t="s">
        <v>102</v>
      </c>
      <c r="Q64" t="s">
        <v>102</v>
      </c>
      <c r="R64" t="s">
        <v>102</v>
      </c>
      <c r="S64" t="s">
        <v>102</v>
      </c>
      <c r="T64" t="s">
        <v>102</v>
      </c>
      <c r="U64" t="s">
        <v>170</v>
      </c>
      <c r="V64" t="s">
        <v>102</v>
      </c>
      <c r="W64" t="s">
        <v>102</v>
      </c>
      <c r="X64">
        <v>0</v>
      </c>
    </row>
    <row r="65" spans="1:24" x14ac:dyDescent="0.35">
      <c r="A65" t="s">
        <v>2</v>
      </c>
      <c r="B65" t="s">
        <v>145</v>
      </c>
      <c r="C65" t="s">
        <v>171</v>
      </c>
      <c r="J65" t="s">
        <v>102</v>
      </c>
      <c r="K65" t="s">
        <v>102</v>
      </c>
      <c r="L65" t="s">
        <v>102</v>
      </c>
      <c r="M65" t="s">
        <v>102</v>
      </c>
      <c r="N65" t="s">
        <v>102</v>
      </c>
      <c r="O65" t="s">
        <v>102</v>
      </c>
      <c r="P65" t="s">
        <v>102</v>
      </c>
      <c r="Q65" t="s">
        <v>102</v>
      </c>
      <c r="R65" t="s">
        <v>102</v>
      </c>
      <c r="S65" t="s">
        <v>102</v>
      </c>
      <c r="T65" t="s">
        <v>102</v>
      </c>
      <c r="U65" s="26">
        <v>1.745E-2</v>
      </c>
      <c r="V65" t="s">
        <v>102</v>
      </c>
      <c r="W65" t="s">
        <v>102</v>
      </c>
      <c r="X65">
        <v>1.745E-2</v>
      </c>
    </row>
    <row r="66" spans="1:24" x14ac:dyDescent="0.35">
      <c r="A66" t="s">
        <v>2</v>
      </c>
      <c r="B66" t="s">
        <v>145</v>
      </c>
      <c r="C66" t="s">
        <v>172</v>
      </c>
      <c r="J66" t="s">
        <v>102</v>
      </c>
      <c r="K66" t="s">
        <v>102</v>
      </c>
      <c r="L66" t="s">
        <v>102</v>
      </c>
      <c r="M66" t="s">
        <v>102</v>
      </c>
      <c r="N66" t="s">
        <v>102</v>
      </c>
      <c r="O66" t="s">
        <v>102</v>
      </c>
      <c r="P66" t="s">
        <v>102</v>
      </c>
      <c r="Q66" t="s">
        <v>102</v>
      </c>
      <c r="R66" t="s">
        <v>102</v>
      </c>
      <c r="S66" t="s">
        <v>102</v>
      </c>
      <c r="T66" t="s">
        <v>102</v>
      </c>
      <c r="U66" s="26">
        <v>6.3670000000000003E-3</v>
      </c>
      <c r="V66" t="s">
        <v>102</v>
      </c>
      <c r="W66" t="s">
        <v>102</v>
      </c>
      <c r="X66">
        <v>6.3670000000000003E-3</v>
      </c>
    </row>
    <row r="67" spans="1:24" x14ac:dyDescent="0.35">
      <c r="A67" t="s">
        <v>2</v>
      </c>
      <c r="B67" t="s">
        <v>145</v>
      </c>
      <c r="C67" t="s">
        <v>173</v>
      </c>
      <c r="J67" t="s">
        <v>102</v>
      </c>
      <c r="K67" t="s">
        <v>102</v>
      </c>
      <c r="L67" t="s">
        <v>102</v>
      </c>
      <c r="M67" t="s">
        <v>102</v>
      </c>
      <c r="N67" t="s">
        <v>102</v>
      </c>
      <c r="O67" t="s">
        <v>102</v>
      </c>
      <c r="P67" t="s">
        <v>102</v>
      </c>
      <c r="Q67" t="s">
        <v>102</v>
      </c>
      <c r="R67" t="s">
        <v>102</v>
      </c>
      <c r="S67" t="s">
        <v>102</v>
      </c>
      <c r="T67" t="s">
        <v>102</v>
      </c>
      <c r="U67" s="26">
        <v>6.5909999999999996E-3</v>
      </c>
      <c r="V67" t="s">
        <v>102</v>
      </c>
      <c r="W67" t="s">
        <v>102</v>
      </c>
      <c r="X67">
        <v>6.5909999999999996E-3</v>
      </c>
    </row>
    <row r="68" spans="1:24" x14ac:dyDescent="0.35">
      <c r="A68" t="s">
        <v>2</v>
      </c>
      <c r="B68" t="s">
        <v>145</v>
      </c>
      <c r="C68" t="s">
        <v>174</v>
      </c>
      <c r="J68" t="s">
        <v>102</v>
      </c>
      <c r="K68" t="s">
        <v>102</v>
      </c>
      <c r="L68" t="s">
        <v>102</v>
      </c>
      <c r="M68" t="s">
        <v>102</v>
      </c>
      <c r="N68" t="s">
        <v>102</v>
      </c>
      <c r="O68" t="s">
        <v>102</v>
      </c>
      <c r="P68" t="s">
        <v>102</v>
      </c>
      <c r="Q68" t="s">
        <v>102</v>
      </c>
      <c r="R68" t="s">
        <v>102</v>
      </c>
      <c r="S68" t="s">
        <v>102</v>
      </c>
      <c r="T68" t="s">
        <v>102</v>
      </c>
      <c r="U68" s="26">
        <v>7.8050000000000003E-3</v>
      </c>
      <c r="V68" t="s">
        <v>102</v>
      </c>
      <c r="W68" t="s">
        <v>102</v>
      </c>
      <c r="X68">
        <v>7.8050000000000003E-3</v>
      </c>
    </row>
    <row r="69" spans="1:24" x14ac:dyDescent="0.35">
      <c r="A69" t="s">
        <v>2</v>
      </c>
      <c r="B69" t="s">
        <v>145</v>
      </c>
      <c r="C69" t="s">
        <v>175</v>
      </c>
      <c r="J69" t="s">
        <v>102</v>
      </c>
      <c r="K69" t="s">
        <v>102</v>
      </c>
      <c r="L69" t="s">
        <v>102</v>
      </c>
      <c r="M69" t="s">
        <v>102</v>
      </c>
      <c r="N69" t="s">
        <v>102</v>
      </c>
      <c r="O69" t="s">
        <v>102</v>
      </c>
      <c r="P69" t="s">
        <v>102</v>
      </c>
      <c r="Q69" t="s">
        <v>102</v>
      </c>
      <c r="R69" t="s">
        <v>102</v>
      </c>
      <c r="S69" t="s">
        <v>102</v>
      </c>
      <c r="T69" t="s">
        <v>102</v>
      </c>
      <c r="U69" s="26">
        <v>1.34E-2</v>
      </c>
      <c r="V69" t="s">
        <v>102</v>
      </c>
      <c r="W69" t="s">
        <v>102</v>
      </c>
      <c r="X69">
        <v>1.34E-2</v>
      </c>
    </row>
    <row r="70" spans="1:24" x14ac:dyDescent="0.35">
      <c r="A70" t="s">
        <v>2</v>
      </c>
      <c r="B70" t="s">
        <v>145</v>
      </c>
      <c r="C70" t="s">
        <v>176</v>
      </c>
      <c r="J70" t="s">
        <v>102</v>
      </c>
      <c r="K70" t="s">
        <v>102</v>
      </c>
      <c r="L70" t="s">
        <v>102</v>
      </c>
      <c r="M70" t="s">
        <v>102</v>
      </c>
      <c r="N70" t="s">
        <v>102</v>
      </c>
      <c r="O70" t="s">
        <v>102</v>
      </c>
      <c r="P70" t="s">
        <v>102</v>
      </c>
      <c r="Q70" t="s">
        <v>102</v>
      </c>
      <c r="R70" t="s">
        <v>102</v>
      </c>
      <c r="S70" t="s">
        <v>102</v>
      </c>
      <c r="T70" t="s">
        <v>102</v>
      </c>
      <c r="U70" s="26">
        <v>7.3629999999999998E-3</v>
      </c>
      <c r="V70" t="s">
        <v>102</v>
      </c>
      <c r="W70" t="s">
        <v>102</v>
      </c>
      <c r="X70">
        <v>7.3629999999999998E-3</v>
      </c>
    </row>
    <row r="71" spans="1:24" x14ac:dyDescent="0.35">
      <c r="A71" t="s">
        <v>2</v>
      </c>
      <c r="B71" t="s">
        <v>145</v>
      </c>
      <c r="C71" t="s">
        <v>177</v>
      </c>
      <c r="J71" t="s">
        <v>102</v>
      </c>
      <c r="K71" t="s">
        <v>102</v>
      </c>
      <c r="L71" t="s">
        <v>102</v>
      </c>
      <c r="M71" t="s">
        <v>102</v>
      </c>
      <c r="N71" t="s">
        <v>102</v>
      </c>
      <c r="O71" t="s">
        <v>102</v>
      </c>
      <c r="P71" t="s">
        <v>102</v>
      </c>
      <c r="Q71" t="s">
        <v>102</v>
      </c>
      <c r="R71" t="s">
        <v>102</v>
      </c>
      <c r="S71" t="s">
        <v>102</v>
      </c>
      <c r="T71" t="s">
        <v>102</v>
      </c>
      <c r="U71" s="26">
        <v>6.6280000000000002E-3</v>
      </c>
      <c r="V71" t="s">
        <v>102</v>
      </c>
      <c r="W71" t="s">
        <v>102</v>
      </c>
      <c r="X71">
        <v>6.6280000000000002E-3</v>
      </c>
    </row>
    <row r="72" spans="1:24" x14ac:dyDescent="0.35">
      <c r="A72" t="s">
        <v>2</v>
      </c>
      <c r="B72" t="s">
        <v>145</v>
      </c>
      <c r="C72" t="s">
        <v>178</v>
      </c>
      <c r="J72" t="s">
        <v>102</v>
      </c>
      <c r="K72" t="s">
        <v>102</v>
      </c>
      <c r="L72" t="s">
        <v>102</v>
      </c>
      <c r="M72" t="s">
        <v>102</v>
      </c>
      <c r="N72" t="s">
        <v>102</v>
      </c>
      <c r="O72" t="s">
        <v>102</v>
      </c>
      <c r="P72" t="s">
        <v>102</v>
      </c>
      <c r="Q72" t="s">
        <v>102</v>
      </c>
      <c r="R72" t="s">
        <v>102</v>
      </c>
      <c r="S72" t="s">
        <v>102</v>
      </c>
      <c r="T72" t="s">
        <v>102</v>
      </c>
      <c r="U72" s="26">
        <v>1.473E-4</v>
      </c>
      <c r="V72" t="s">
        <v>102</v>
      </c>
      <c r="W72" t="s">
        <v>102</v>
      </c>
      <c r="X72" s="26">
        <v>1.473E-4</v>
      </c>
    </row>
    <row r="73" spans="1:24" x14ac:dyDescent="0.35">
      <c r="A73" t="s">
        <v>2</v>
      </c>
      <c r="B73" t="s">
        <v>145</v>
      </c>
      <c r="C73" t="s">
        <v>179</v>
      </c>
      <c r="J73" t="s">
        <v>102</v>
      </c>
      <c r="K73" t="s">
        <v>102</v>
      </c>
      <c r="L73" t="s">
        <v>102</v>
      </c>
      <c r="M73" t="s">
        <v>102</v>
      </c>
      <c r="N73" t="s">
        <v>102</v>
      </c>
      <c r="O73" t="s">
        <v>102</v>
      </c>
      <c r="P73" t="s">
        <v>102</v>
      </c>
      <c r="Q73" t="s">
        <v>102</v>
      </c>
      <c r="R73" t="s">
        <v>102</v>
      </c>
      <c r="S73" t="s">
        <v>102</v>
      </c>
      <c r="T73" t="s">
        <v>102</v>
      </c>
      <c r="U73" s="26">
        <v>5.8960000000000002E-3</v>
      </c>
      <c r="V73" t="s">
        <v>102</v>
      </c>
      <c r="W73" t="s">
        <v>102</v>
      </c>
      <c r="X73">
        <v>5.8960000000000002E-3</v>
      </c>
    </row>
    <row r="74" spans="1:24" x14ac:dyDescent="0.35">
      <c r="A74" t="s">
        <v>2</v>
      </c>
      <c r="B74" t="s">
        <v>145</v>
      </c>
      <c r="C74" t="s">
        <v>180</v>
      </c>
      <c r="J74" t="s">
        <v>102</v>
      </c>
      <c r="K74" t="s">
        <v>102</v>
      </c>
      <c r="L74" t="s">
        <v>102</v>
      </c>
      <c r="M74" t="s">
        <v>102</v>
      </c>
      <c r="N74" t="s">
        <v>102</v>
      </c>
      <c r="O74" t="s">
        <v>102</v>
      </c>
      <c r="P74" t="s">
        <v>102</v>
      </c>
      <c r="Q74" t="s">
        <v>102</v>
      </c>
      <c r="R74" t="s">
        <v>102</v>
      </c>
      <c r="S74" t="s">
        <v>102</v>
      </c>
      <c r="T74" t="s">
        <v>102</v>
      </c>
      <c r="U74" s="26">
        <v>6.535E-3</v>
      </c>
      <c r="V74" t="s">
        <v>102</v>
      </c>
      <c r="W74" t="s">
        <v>102</v>
      </c>
      <c r="X74">
        <v>6.535E-3</v>
      </c>
    </row>
    <row r="75" spans="1:24" x14ac:dyDescent="0.35">
      <c r="A75" t="s">
        <v>2</v>
      </c>
      <c r="B75" t="s">
        <v>145</v>
      </c>
      <c r="C75" t="s">
        <v>181</v>
      </c>
      <c r="J75" t="s">
        <v>102</v>
      </c>
      <c r="K75" t="s">
        <v>102</v>
      </c>
      <c r="L75" t="s">
        <v>102</v>
      </c>
      <c r="M75" t="s">
        <v>102</v>
      </c>
      <c r="N75" t="s">
        <v>102</v>
      </c>
      <c r="O75" t="s">
        <v>102</v>
      </c>
      <c r="P75" t="s">
        <v>102</v>
      </c>
      <c r="Q75" t="s">
        <v>102</v>
      </c>
      <c r="R75" t="s">
        <v>102</v>
      </c>
      <c r="S75" t="s">
        <v>102</v>
      </c>
      <c r="T75" t="s">
        <v>102</v>
      </c>
      <c r="U75" s="26">
        <v>6.3160000000000004E-3</v>
      </c>
      <c r="V75" t="s">
        <v>102</v>
      </c>
      <c r="W75" t="s">
        <v>102</v>
      </c>
      <c r="X75">
        <v>6.3160000000000004E-3</v>
      </c>
    </row>
    <row r="76" spans="1:24" x14ac:dyDescent="0.35">
      <c r="A76" t="s">
        <v>2</v>
      </c>
      <c r="B76" t="s">
        <v>145</v>
      </c>
      <c r="C76" t="s">
        <v>182</v>
      </c>
      <c r="J76" t="s">
        <v>102</v>
      </c>
      <c r="K76" t="s">
        <v>102</v>
      </c>
      <c r="L76" t="s">
        <v>102</v>
      </c>
      <c r="M76" t="s">
        <v>102</v>
      </c>
      <c r="N76" t="s">
        <v>102</v>
      </c>
      <c r="O76" t="s">
        <v>102</v>
      </c>
      <c r="P76" t="s">
        <v>102</v>
      </c>
      <c r="Q76" t="s">
        <v>102</v>
      </c>
      <c r="R76" t="s">
        <v>102</v>
      </c>
      <c r="S76" t="s">
        <v>102</v>
      </c>
      <c r="T76" t="s">
        <v>102</v>
      </c>
      <c r="U76" s="26">
        <v>9.6620000000000007E-5</v>
      </c>
      <c r="V76" t="s">
        <v>102</v>
      </c>
      <c r="W76" t="s">
        <v>102</v>
      </c>
      <c r="X76" s="26">
        <v>9.6620000000000007E-5</v>
      </c>
    </row>
    <row r="77" spans="1:24" x14ac:dyDescent="0.35">
      <c r="A77" t="s">
        <v>2</v>
      </c>
      <c r="B77" t="s">
        <v>145</v>
      </c>
      <c r="C77" t="s">
        <v>183</v>
      </c>
      <c r="J77" t="s">
        <v>102</v>
      </c>
      <c r="K77" t="s">
        <v>102</v>
      </c>
      <c r="L77" t="s">
        <v>102</v>
      </c>
      <c r="M77" t="s">
        <v>102</v>
      </c>
      <c r="N77" t="s">
        <v>102</v>
      </c>
      <c r="O77" t="s">
        <v>102</v>
      </c>
      <c r="P77" t="s">
        <v>102</v>
      </c>
      <c r="Q77" t="s">
        <v>102</v>
      </c>
      <c r="R77" t="s">
        <v>102</v>
      </c>
      <c r="S77" t="s">
        <v>102</v>
      </c>
      <c r="T77" t="s">
        <v>102</v>
      </c>
      <c r="U77" s="26">
        <v>1.473E-4</v>
      </c>
      <c r="V77" t="s">
        <v>102</v>
      </c>
      <c r="W77" t="s">
        <v>102</v>
      </c>
      <c r="X77" s="26">
        <v>1.473E-4</v>
      </c>
    </row>
    <row r="78" spans="1:24" x14ac:dyDescent="0.35">
      <c r="A78" t="s">
        <v>2</v>
      </c>
      <c r="B78" t="s">
        <v>145</v>
      </c>
      <c r="C78" t="s">
        <v>184</v>
      </c>
      <c r="J78" t="s">
        <v>102</v>
      </c>
      <c r="K78" t="s">
        <v>102</v>
      </c>
      <c r="L78" t="s">
        <v>102</v>
      </c>
      <c r="M78" t="s">
        <v>102</v>
      </c>
      <c r="N78" t="s">
        <v>102</v>
      </c>
      <c r="O78" t="s">
        <v>102</v>
      </c>
      <c r="P78" t="s">
        <v>102</v>
      </c>
      <c r="Q78" t="s">
        <v>102</v>
      </c>
      <c r="R78" t="s">
        <v>102</v>
      </c>
      <c r="S78" t="s">
        <v>102</v>
      </c>
      <c r="T78" t="s">
        <v>102</v>
      </c>
      <c r="U78" s="26">
        <v>1.473E-4</v>
      </c>
      <c r="V78" t="s">
        <v>102</v>
      </c>
      <c r="W78" t="s">
        <v>102</v>
      </c>
      <c r="X78" s="26">
        <v>1.473E-4</v>
      </c>
    </row>
    <row r="79" spans="1:24" x14ac:dyDescent="0.35">
      <c r="A79" t="s">
        <v>2</v>
      </c>
      <c r="B79" t="s">
        <v>145</v>
      </c>
      <c r="C79" t="s">
        <v>185</v>
      </c>
      <c r="J79" t="s">
        <v>102</v>
      </c>
      <c r="K79" t="s">
        <v>102</v>
      </c>
      <c r="L79" t="s">
        <v>102</v>
      </c>
      <c r="M79" t="s">
        <v>102</v>
      </c>
      <c r="N79" t="s">
        <v>102</v>
      </c>
      <c r="O79" t="s">
        <v>102</v>
      </c>
      <c r="P79" t="s">
        <v>102</v>
      </c>
      <c r="Q79" t="s">
        <v>102</v>
      </c>
      <c r="R79" t="s">
        <v>102</v>
      </c>
      <c r="S79" t="s">
        <v>102</v>
      </c>
      <c r="T79" t="s">
        <v>102</v>
      </c>
      <c r="U79" s="26">
        <v>1.473E-4</v>
      </c>
      <c r="V79" t="s">
        <v>102</v>
      </c>
      <c r="W79" t="s">
        <v>102</v>
      </c>
      <c r="X79" s="26">
        <v>1.473E-4</v>
      </c>
    </row>
    <row r="80" spans="1:24" x14ac:dyDescent="0.35">
      <c r="A80" t="s">
        <v>2</v>
      </c>
      <c r="B80" t="s">
        <v>145</v>
      </c>
      <c r="C80" t="s">
        <v>186</v>
      </c>
      <c r="J80" t="s">
        <v>102</v>
      </c>
      <c r="K80" t="s">
        <v>102</v>
      </c>
      <c r="L80" t="s">
        <v>102</v>
      </c>
      <c r="M80" t="s">
        <v>102</v>
      </c>
      <c r="N80" t="s">
        <v>102</v>
      </c>
      <c r="O80" t="s">
        <v>102</v>
      </c>
      <c r="P80" t="s">
        <v>102</v>
      </c>
      <c r="Q80" t="s">
        <v>102</v>
      </c>
      <c r="R80" t="s">
        <v>102</v>
      </c>
      <c r="S80" t="s">
        <v>102</v>
      </c>
      <c r="T80" t="s">
        <v>102</v>
      </c>
      <c r="U80" s="26">
        <v>1.473E-4</v>
      </c>
      <c r="V80" t="s">
        <v>102</v>
      </c>
      <c r="W80" t="s">
        <v>102</v>
      </c>
      <c r="X80" s="26">
        <v>1.473E-4</v>
      </c>
    </row>
    <row r="81" spans="1:24" x14ac:dyDescent="0.35">
      <c r="A81" t="s">
        <v>2</v>
      </c>
      <c r="B81" t="s">
        <v>145</v>
      </c>
      <c r="C81" t="s">
        <v>187</v>
      </c>
      <c r="J81" t="s">
        <v>102</v>
      </c>
      <c r="K81" t="s">
        <v>102</v>
      </c>
      <c r="L81" t="s">
        <v>102</v>
      </c>
      <c r="M81" t="s">
        <v>102</v>
      </c>
      <c r="N81" t="s">
        <v>102</v>
      </c>
      <c r="O81" t="s">
        <v>102</v>
      </c>
      <c r="P81" t="s">
        <v>102</v>
      </c>
      <c r="Q81" t="s">
        <v>102</v>
      </c>
      <c r="R81" t="s">
        <v>102</v>
      </c>
      <c r="S81" t="s">
        <v>102</v>
      </c>
      <c r="T81" t="s">
        <v>102</v>
      </c>
      <c r="U81" s="26">
        <v>1.473E-4</v>
      </c>
      <c r="V81" t="s">
        <v>102</v>
      </c>
      <c r="W81" t="s">
        <v>102</v>
      </c>
      <c r="X81" s="26">
        <v>1.473E-4</v>
      </c>
    </row>
    <row r="82" spans="1:24" x14ac:dyDescent="0.35">
      <c r="A82" t="s">
        <v>2</v>
      </c>
      <c r="B82" t="s">
        <v>145</v>
      </c>
      <c r="C82" t="s">
        <v>188</v>
      </c>
      <c r="J82" t="s">
        <v>102</v>
      </c>
      <c r="K82" t="s">
        <v>102</v>
      </c>
      <c r="L82" t="s">
        <v>102</v>
      </c>
      <c r="M82" t="s">
        <v>102</v>
      </c>
      <c r="N82" t="s">
        <v>102</v>
      </c>
      <c r="O82" t="s">
        <v>102</v>
      </c>
      <c r="P82" t="s">
        <v>102</v>
      </c>
      <c r="Q82" t="s">
        <v>102</v>
      </c>
      <c r="R82" t="s">
        <v>102</v>
      </c>
      <c r="S82" t="s">
        <v>102</v>
      </c>
      <c r="T82" t="s">
        <v>102</v>
      </c>
      <c r="U82" s="26">
        <v>1.473E-4</v>
      </c>
      <c r="V82" t="s">
        <v>102</v>
      </c>
      <c r="W82" t="s">
        <v>102</v>
      </c>
      <c r="X82" s="26">
        <v>1.473E-4</v>
      </c>
    </row>
    <row r="83" spans="1:24" x14ac:dyDescent="0.35">
      <c r="A83" t="s">
        <v>2</v>
      </c>
      <c r="B83" t="s">
        <v>145</v>
      </c>
      <c r="C83" t="s">
        <v>189</v>
      </c>
      <c r="J83" t="s">
        <v>102</v>
      </c>
      <c r="K83" t="s">
        <v>102</v>
      </c>
      <c r="L83" t="s">
        <v>102</v>
      </c>
      <c r="M83" t="s">
        <v>102</v>
      </c>
      <c r="N83" t="s">
        <v>102</v>
      </c>
      <c r="O83" t="s">
        <v>102</v>
      </c>
      <c r="P83" t="s">
        <v>102</v>
      </c>
      <c r="Q83" t="s">
        <v>102</v>
      </c>
      <c r="R83" t="s">
        <v>102</v>
      </c>
      <c r="S83" t="s">
        <v>102</v>
      </c>
      <c r="T83" t="s">
        <v>102</v>
      </c>
      <c r="U83" s="26">
        <v>1.473E-4</v>
      </c>
      <c r="V83" t="s">
        <v>102</v>
      </c>
      <c r="W83" t="s">
        <v>102</v>
      </c>
      <c r="X83" s="26">
        <v>1.473E-4</v>
      </c>
    </row>
    <row r="84" spans="1:24" x14ac:dyDescent="0.35">
      <c r="A84" t="s">
        <v>2</v>
      </c>
      <c r="B84" t="s">
        <v>145</v>
      </c>
      <c r="C84" t="s">
        <v>190</v>
      </c>
      <c r="J84" t="s">
        <v>102</v>
      </c>
      <c r="K84" t="s">
        <v>102</v>
      </c>
      <c r="L84" t="s">
        <v>102</v>
      </c>
      <c r="M84" t="s">
        <v>102</v>
      </c>
      <c r="N84" t="s">
        <v>102</v>
      </c>
      <c r="O84" t="s">
        <v>102</v>
      </c>
      <c r="P84" t="s">
        <v>102</v>
      </c>
      <c r="Q84" t="s">
        <v>102</v>
      </c>
      <c r="R84" t="s">
        <v>102</v>
      </c>
      <c r="S84" t="s">
        <v>102</v>
      </c>
      <c r="T84" t="s">
        <v>102</v>
      </c>
      <c r="U84" s="26">
        <v>1.626E-2</v>
      </c>
      <c r="V84" t="s">
        <v>102</v>
      </c>
      <c r="W84" t="s">
        <v>102</v>
      </c>
      <c r="X84">
        <v>1.626E-2</v>
      </c>
    </row>
    <row r="85" spans="1:24" x14ac:dyDescent="0.35">
      <c r="A85" t="s">
        <v>2</v>
      </c>
      <c r="B85" t="s">
        <v>145</v>
      </c>
      <c r="C85" t="s">
        <v>191</v>
      </c>
      <c r="J85" t="s">
        <v>102</v>
      </c>
      <c r="K85" t="s">
        <v>102</v>
      </c>
      <c r="L85" t="s">
        <v>102</v>
      </c>
      <c r="M85" t="s">
        <v>102</v>
      </c>
      <c r="N85" t="s">
        <v>102</v>
      </c>
      <c r="O85" t="s">
        <v>102</v>
      </c>
      <c r="P85" t="s">
        <v>102</v>
      </c>
      <c r="Q85" t="s">
        <v>102</v>
      </c>
      <c r="R85" t="s">
        <v>102</v>
      </c>
      <c r="S85" t="s">
        <v>102</v>
      </c>
      <c r="T85" t="s">
        <v>102</v>
      </c>
      <c r="U85" s="26">
        <v>6.4920000000000004E-3</v>
      </c>
      <c r="V85" t="s">
        <v>102</v>
      </c>
      <c r="W85" t="s">
        <v>102</v>
      </c>
      <c r="X85">
        <v>6.4920000000000004E-3</v>
      </c>
    </row>
    <row r="86" spans="1:24" x14ac:dyDescent="0.35">
      <c r="A86" t="s">
        <v>2</v>
      </c>
      <c r="B86" t="s">
        <v>145</v>
      </c>
      <c r="C86" t="s">
        <v>192</v>
      </c>
      <c r="J86" t="s">
        <v>102</v>
      </c>
      <c r="K86" t="s">
        <v>102</v>
      </c>
      <c r="L86" t="s">
        <v>102</v>
      </c>
      <c r="M86" t="s">
        <v>102</v>
      </c>
      <c r="N86" t="s">
        <v>102</v>
      </c>
      <c r="O86" t="s">
        <v>102</v>
      </c>
      <c r="P86" t="s">
        <v>102</v>
      </c>
      <c r="Q86" t="s">
        <v>102</v>
      </c>
      <c r="R86" t="s">
        <v>102</v>
      </c>
      <c r="S86" t="s">
        <v>102</v>
      </c>
      <c r="T86" t="s">
        <v>102</v>
      </c>
      <c r="U86" s="26">
        <v>1.473E-4</v>
      </c>
      <c r="V86" t="s">
        <v>102</v>
      </c>
      <c r="W86" t="s">
        <v>102</v>
      </c>
      <c r="X86" s="26">
        <v>1.473E-4</v>
      </c>
    </row>
    <row r="87" spans="1:24" x14ac:dyDescent="0.35">
      <c r="A87" t="s">
        <v>2</v>
      </c>
      <c r="B87" t="s">
        <v>145</v>
      </c>
      <c r="C87" t="s">
        <v>193</v>
      </c>
      <c r="J87" t="s">
        <v>102</v>
      </c>
      <c r="K87" t="s">
        <v>102</v>
      </c>
      <c r="L87" t="s">
        <v>102</v>
      </c>
      <c r="M87" t="s">
        <v>102</v>
      </c>
      <c r="N87" t="s">
        <v>102</v>
      </c>
      <c r="O87" t="s">
        <v>102</v>
      </c>
      <c r="P87" t="s">
        <v>102</v>
      </c>
      <c r="Q87" t="s">
        <v>102</v>
      </c>
      <c r="R87" t="s">
        <v>102</v>
      </c>
      <c r="S87" t="s">
        <v>102</v>
      </c>
      <c r="T87" t="s">
        <v>102</v>
      </c>
      <c r="U87" s="26">
        <v>1.5599999999999999E-2</v>
      </c>
      <c r="V87" t="s">
        <v>102</v>
      </c>
      <c r="W87" t="s">
        <v>102</v>
      </c>
      <c r="X87">
        <v>1.5599999999999999E-2</v>
      </c>
    </row>
    <row r="88" spans="1:24" x14ac:dyDescent="0.35">
      <c r="A88" t="s">
        <v>2</v>
      </c>
      <c r="B88" t="s">
        <v>145</v>
      </c>
      <c r="C88" t="s">
        <v>194</v>
      </c>
      <c r="J88" t="s">
        <v>102</v>
      </c>
      <c r="K88" t="s">
        <v>102</v>
      </c>
      <c r="L88" t="s">
        <v>102</v>
      </c>
      <c r="M88" t="s">
        <v>102</v>
      </c>
      <c r="N88" t="s">
        <v>102</v>
      </c>
      <c r="O88" t="s">
        <v>102</v>
      </c>
      <c r="P88" t="s">
        <v>102</v>
      </c>
      <c r="Q88" t="s">
        <v>102</v>
      </c>
      <c r="R88" t="s">
        <v>102</v>
      </c>
      <c r="S88" t="s">
        <v>102</v>
      </c>
      <c r="T88" t="s">
        <v>102</v>
      </c>
      <c r="U88" s="26">
        <v>1.473E-4</v>
      </c>
      <c r="V88" t="s">
        <v>102</v>
      </c>
      <c r="W88" t="s">
        <v>102</v>
      </c>
      <c r="X88" s="26">
        <v>1.473E-4</v>
      </c>
    </row>
    <row r="89" spans="1:24" x14ac:dyDescent="0.35">
      <c r="A89" t="s">
        <v>2</v>
      </c>
      <c r="B89" t="s">
        <v>145</v>
      </c>
      <c r="C89" t="s">
        <v>195</v>
      </c>
      <c r="J89" t="s">
        <v>102</v>
      </c>
      <c r="K89" t="s">
        <v>102</v>
      </c>
      <c r="L89" t="s">
        <v>102</v>
      </c>
      <c r="M89" t="s">
        <v>102</v>
      </c>
      <c r="N89" t="s">
        <v>102</v>
      </c>
      <c r="O89" t="s">
        <v>102</v>
      </c>
      <c r="P89" t="s">
        <v>102</v>
      </c>
      <c r="Q89" t="s">
        <v>102</v>
      </c>
      <c r="R89" t="s">
        <v>102</v>
      </c>
      <c r="S89" t="s">
        <v>102</v>
      </c>
      <c r="T89" t="s">
        <v>102</v>
      </c>
      <c r="U89" s="26">
        <v>9.4380000000000001E-5</v>
      </c>
      <c r="V89" t="s">
        <v>102</v>
      </c>
      <c r="W89" t="s">
        <v>102</v>
      </c>
      <c r="X89" s="26">
        <v>9.4380000000000001E-5</v>
      </c>
    </row>
    <row r="90" spans="1:24" x14ac:dyDescent="0.35">
      <c r="A90" t="s">
        <v>2</v>
      </c>
      <c r="B90" t="s">
        <v>145</v>
      </c>
      <c r="C90" t="s">
        <v>196</v>
      </c>
      <c r="J90" t="s">
        <v>102</v>
      </c>
      <c r="K90" t="s">
        <v>102</v>
      </c>
      <c r="L90" t="s">
        <v>102</v>
      </c>
      <c r="M90" t="s">
        <v>102</v>
      </c>
      <c r="N90" t="s">
        <v>102</v>
      </c>
      <c r="O90" t="s">
        <v>102</v>
      </c>
      <c r="P90" t="s">
        <v>102</v>
      </c>
      <c r="Q90" t="s">
        <v>102</v>
      </c>
      <c r="R90" t="s">
        <v>102</v>
      </c>
      <c r="S90" t="s">
        <v>102</v>
      </c>
      <c r="T90" t="s">
        <v>102</v>
      </c>
      <c r="U90" s="26">
        <v>9.4380000000000001E-5</v>
      </c>
      <c r="V90" t="s">
        <v>102</v>
      </c>
      <c r="W90" t="s">
        <v>102</v>
      </c>
      <c r="X90" s="26">
        <v>9.4380000000000001E-5</v>
      </c>
    </row>
    <row r="91" spans="1:24" x14ac:dyDescent="0.35">
      <c r="A91" t="s">
        <v>2</v>
      </c>
      <c r="B91" t="s">
        <v>145</v>
      </c>
      <c r="C91" t="s">
        <v>197</v>
      </c>
      <c r="J91" t="s">
        <v>102</v>
      </c>
      <c r="K91" t="s">
        <v>102</v>
      </c>
      <c r="L91" t="s">
        <v>102</v>
      </c>
      <c r="M91" t="s">
        <v>102</v>
      </c>
      <c r="N91" t="s">
        <v>102</v>
      </c>
      <c r="O91" t="s">
        <v>102</v>
      </c>
      <c r="P91" t="s">
        <v>102</v>
      </c>
      <c r="Q91" t="s">
        <v>102</v>
      </c>
      <c r="R91" t="s">
        <v>102</v>
      </c>
      <c r="S91" t="s">
        <v>102</v>
      </c>
      <c r="T91" t="s">
        <v>102</v>
      </c>
      <c r="U91" s="26">
        <v>9.5229999999999995E-5</v>
      </c>
      <c r="V91" t="s">
        <v>102</v>
      </c>
      <c r="W91" t="s">
        <v>102</v>
      </c>
      <c r="X91" s="26">
        <v>9.5229999999999995E-5</v>
      </c>
    </row>
    <row r="92" spans="1:24" x14ac:dyDescent="0.35">
      <c r="A92" t="s">
        <v>2</v>
      </c>
      <c r="B92" t="s">
        <v>145</v>
      </c>
      <c r="C92" t="s">
        <v>198</v>
      </c>
      <c r="J92" t="s">
        <v>102</v>
      </c>
      <c r="K92" t="s">
        <v>102</v>
      </c>
      <c r="L92" t="s">
        <v>102</v>
      </c>
      <c r="M92" t="s">
        <v>102</v>
      </c>
      <c r="N92" t="s">
        <v>102</v>
      </c>
      <c r="O92" t="s">
        <v>102</v>
      </c>
      <c r="P92" t="s">
        <v>102</v>
      </c>
      <c r="Q92" t="s">
        <v>102</v>
      </c>
      <c r="R92" t="s">
        <v>102</v>
      </c>
      <c r="S92" t="s">
        <v>102</v>
      </c>
      <c r="T92" t="s">
        <v>102</v>
      </c>
      <c r="U92" s="26">
        <v>1.473E-4</v>
      </c>
      <c r="V92" t="s">
        <v>102</v>
      </c>
      <c r="W92" t="s">
        <v>102</v>
      </c>
      <c r="X92" s="26">
        <v>1.473E-4</v>
      </c>
    </row>
    <row r="93" spans="1:24" x14ac:dyDescent="0.35">
      <c r="A93" t="s">
        <v>2</v>
      </c>
      <c r="B93" t="s">
        <v>145</v>
      </c>
      <c r="C93" t="s">
        <v>199</v>
      </c>
      <c r="J93" t="s">
        <v>102</v>
      </c>
      <c r="K93" t="s">
        <v>102</v>
      </c>
      <c r="L93" t="s">
        <v>102</v>
      </c>
      <c r="M93" t="s">
        <v>102</v>
      </c>
      <c r="N93" t="s">
        <v>102</v>
      </c>
      <c r="O93" t="s">
        <v>102</v>
      </c>
      <c r="P93" t="s">
        <v>102</v>
      </c>
      <c r="Q93" t="s">
        <v>102</v>
      </c>
      <c r="R93" t="s">
        <v>102</v>
      </c>
      <c r="S93" t="s">
        <v>102</v>
      </c>
      <c r="T93" t="s">
        <v>102</v>
      </c>
      <c r="U93" s="26">
        <v>6.306E-3</v>
      </c>
      <c r="V93" t="s">
        <v>102</v>
      </c>
      <c r="W93" t="s">
        <v>102</v>
      </c>
      <c r="X93">
        <v>6.306E-3</v>
      </c>
    </row>
    <row r="94" spans="1:24" x14ac:dyDescent="0.35">
      <c r="A94" t="s">
        <v>2</v>
      </c>
      <c r="B94" t="s">
        <v>145</v>
      </c>
      <c r="C94" t="s">
        <v>200</v>
      </c>
      <c r="J94" t="s">
        <v>102</v>
      </c>
      <c r="K94" t="s">
        <v>102</v>
      </c>
      <c r="L94" t="s">
        <v>102</v>
      </c>
      <c r="M94" t="s">
        <v>102</v>
      </c>
      <c r="N94" t="s">
        <v>102</v>
      </c>
      <c r="O94" t="s">
        <v>102</v>
      </c>
      <c r="P94" t="s">
        <v>102</v>
      </c>
      <c r="Q94" t="s">
        <v>102</v>
      </c>
      <c r="R94" t="s">
        <v>102</v>
      </c>
      <c r="S94" t="s">
        <v>102</v>
      </c>
      <c r="T94" t="s">
        <v>102</v>
      </c>
      <c r="U94" s="26">
        <v>5.587E-3</v>
      </c>
      <c r="V94" t="s">
        <v>102</v>
      </c>
      <c r="W94" t="s">
        <v>102</v>
      </c>
      <c r="X94">
        <v>5.587E-3</v>
      </c>
    </row>
    <row r="95" spans="1:24" x14ac:dyDescent="0.35">
      <c r="A95" t="s">
        <v>2</v>
      </c>
      <c r="B95" t="s">
        <v>145</v>
      </c>
      <c r="C95" t="s">
        <v>201</v>
      </c>
      <c r="J95" t="s">
        <v>102</v>
      </c>
      <c r="K95" t="s">
        <v>102</v>
      </c>
      <c r="L95" t="s">
        <v>102</v>
      </c>
      <c r="M95" t="s">
        <v>102</v>
      </c>
      <c r="N95" t="s">
        <v>102</v>
      </c>
      <c r="O95" t="s">
        <v>102</v>
      </c>
      <c r="P95" t="s">
        <v>102</v>
      </c>
      <c r="Q95" t="s">
        <v>102</v>
      </c>
      <c r="R95" t="s">
        <v>102</v>
      </c>
      <c r="S95" t="s">
        <v>102</v>
      </c>
      <c r="T95" t="s">
        <v>102</v>
      </c>
      <c r="U95" t="s">
        <v>102</v>
      </c>
      <c r="V95" t="s">
        <v>102</v>
      </c>
      <c r="W95" t="s">
        <v>102</v>
      </c>
      <c r="X95">
        <v>0</v>
      </c>
    </row>
    <row r="96" spans="1:24" x14ac:dyDescent="0.35">
      <c r="A96" t="s">
        <v>2</v>
      </c>
      <c r="B96" t="s">
        <v>145</v>
      </c>
      <c r="C96" t="s">
        <v>202</v>
      </c>
      <c r="J96" t="s">
        <v>102</v>
      </c>
      <c r="K96" t="s">
        <v>102</v>
      </c>
      <c r="L96" t="s">
        <v>102</v>
      </c>
      <c r="M96" t="s">
        <v>102</v>
      </c>
      <c r="N96" t="s">
        <v>102</v>
      </c>
      <c r="O96" t="s">
        <v>102</v>
      </c>
      <c r="P96" t="s">
        <v>102</v>
      </c>
      <c r="Q96" s="26">
        <v>7.2350000000000004E-7</v>
      </c>
      <c r="R96" t="s">
        <v>102</v>
      </c>
      <c r="S96" t="s">
        <v>102</v>
      </c>
      <c r="T96" t="s">
        <v>102</v>
      </c>
      <c r="U96" t="s">
        <v>102</v>
      </c>
      <c r="V96" t="s">
        <v>102</v>
      </c>
      <c r="W96" t="s">
        <v>102</v>
      </c>
      <c r="X96" s="26">
        <v>7.2350000000000004E-7</v>
      </c>
    </row>
    <row r="97" spans="1:24" x14ac:dyDescent="0.35">
      <c r="A97" t="s">
        <v>2</v>
      </c>
      <c r="B97" t="s">
        <v>145</v>
      </c>
      <c r="C97" t="s">
        <v>203</v>
      </c>
      <c r="J97" t="s">
        <v>102</v>
      </c>
      <c r="K97" t="s">
        <v>102</v>
      </c>
      <c r="L97" t="s">
        <v>102</v>
      </c>
      <c r="M97" t="s">
        <v>102</v>
      </c>
      <c r="N97" t="s">
        <v>102</v>
      </c>
      <c r="O97" t="s">
        <v>102</v>
      </c>
      <c r="P97" t="s">
        <v>102</v>
      </c>
      <c r="Q97" t="s">
        <v>102</v>
      </c>
      <c r="R97" t="s">
        <v>102</v>
      </c>
      <c r="S97" t="s">
        <v>102</v>
      </c>
      <c r="T97" t="s">
        <v>102</v>
      </c>
      <c r="U97" s="26">
        <v>6.7149999999999996E-3</v>
      </c>
      <c r="V97" t="s">
        <v>102</v>
      </c>
      <c r="W97" t="s">
        <v>102</v>
      </c>
      <c r="X97">
        <v>6.7149999999999996E-3</v>
      </c>
    </row>
    <row r="98" spans="1:24" x14ac:dyDescent="0.35">
      <c r="A98" t="s">
        <v>2</v>
      </c>
      <c r="B98" t="s">
        <v>145</v>
      </c>
      <c r="C98" t="s">
        <v>204</v>
      </c>
      <c r="J98" t="s">
        <v>102</v>
      </c>
      <c r="K98" t="s">
        <v>102</v>
      </c>
      <c r="L98" t="s">
        <v>102</v>
      </c>
      <c r="M98" t="s">
        <v>102</v>
      </c>
      <c r="N98" t="s">
        <v>102</v>
      </c>
      <c r="O98" t="s">
        <v>102</v>
      </c>
      <c r="P98" t="s">
        <v>102</v>
      </c>
      <c r="Q98" t="s">
        <v>102</v>
      </c>
      <c r="R98" t="s">
        <v>102</v>
      </c>
      <c r="S98" t="s">
        <v>102</v>
      </c>
      <c r="T98" t="s">
        <v>102</v>
      </c>
      <c r="U98" s="26">
        <v>1.473E-4</v>
      </c>
      <c r="V98" t="s">
        <v>102</v>
      </c>
      <c r="W98" t="s">
        <v>102</v>
      </c>
      <c r="X98" s="26">
        <v>1.473E-4</v>
      </c>
    </row>
    <row r="99" spans="1:24" x14ac:dyDescent="0.35">
      <c r="A99" t="s">
        <v>2</v>
      </c>
      <c r="B99" t="s">
        <v>145</v>
      </c>
      <c r="C99" t="s">
        <v>205</v>
      </c>
      <c r="J99" t="s">
        <v>102</v>
      </c>
      <c r="K99" t="s">
        <v>102</v>
      </c>
      <c r="L99" t="s">
        <v>102</v>
      </c>
      <c r="M99" t="s">
        <v>102</v>
      </c>
      <c r="N99" t="s">
        <v>102</v>
      </c>
      <c r="O99" t="s">
        <v>102</v>
      </c>
      <c r="P99" t="s">
        <v>102</v>
      </c>
      <c r="Q99" s="26">
        <v>1.7349999999999999E-6</v>
      </c>
      <c r="R99" t="s">
        <v>102</v>
      </c>
      <c r="S99" t="s">
        <v>102</v>
      </c>
      <c r="T99" t="s">
        <v>102</v>
      </c>
      <c r="U99" t="s">
        <v>102</v>
      </c>
      <c r="V99" t="s">
        <v>102</v>
      </c>
      <c r="W99" t="s">
        <v>102</v>
      </c>
      <c r="X99" s="26">
        <v>1.7349999999999999E-6</v>
      </c>
    </row>
    <row r="100" spans="1:24" x14ac:dyDescent="0.35">
      <c r="A100" t="s">
        <v>2</v>
      </c>
      <c r="B100" t="s">
        <v>145</v>
      </c>
      <c r="C100" t="s">
        <v>206</v>
      </c>
      <c r="J100" t="s">
        <v>102</v>
      </c>
      <c r="K100" t="s">
        <v>102</v>
      </c>
      <c r="L100" t="s">
        <v>102</v>
      </c>
      <c r="M100" t="s">
        <v>102</v>
      </c>
      <c r="N100" t="s">
        <v>102</v>
      </c>
      <c r="O100" t="s">
        <v>102</v>
      </c>
      <c r="P100" t="s">
        <v>102</v>
      </c>
      <c r="Q100" t="s">
        <v>102</v>
      </c>
      <c r="R100" t="s">
        <v>102</v>
      </c>
      <c r="S100" t="s">
        <v>102</v>
      </c>
      <c r="T100" t="s">
        <v>102</v>
      </c>
      <c r="U100" s="26">
        <v>6.2700000000000004E-3</v>
      </c>
      <c r="V100" t="s">
        <v>102</v>
      </c>
      <c r="W100" t="s">
        <v>102</v>
      </c>
      <c r="X100">
        <v>6.2700000000000004E-3</v>
      </c>
    </row>
    <row r="101" spans="1:24" x14ac:dyDescent="0.35">
      <c r="A101" t="s">
        <v>2</v>
      </c>
      <c r="B101" t="s">
        <v>145</v>
      </c>
      <c r="C101" t="s">
        <v>207</v>
      </c>
      <c r="J101" t="s">
        <v>102</v>
      </c>
      <c r="K101" t="s">
        <v>102</v>
      </c>
      <c r="L101" t="s">
        <v>102</v>
      </c>
      <c r="M101" t="s">
        <v>102</v>
      </c>
      <c r="N101" t="s">
        <v>102</v>
      </c>
      <c r="O101" t="s">
        <v>102</v>
      </c>
      <c r="P101" t="s">
        <v>102</v>
      </c>
      <c r="Q101" t="s">
        <v>102</v>
      </c>
      <c r="R101" t="s">
        <v>102</v>
      </c>
      <c r="S101" t="s">
        <v>102</v>
      </c>
      <c r="T101" t="s">
        <v>102</v>
      </c>
      <c r="U101" s="26">
        <v>1.108E-2</v>
      </c>
      <c r="V101" t="s">
        <v>102</v>
      </c>
      <c r="W101" t="s">
        <v>102</v>
      </c>
      <c r="X101">
        <v>1.108E-2</v>
      </c>
    </row>
    <row r="102" spans="1:24" x14ac:dyDescent="0.35">
      <c r="A102" t="s">
        <v>2</v>
      </c>
      <c r="B102" t="s">
        <v>145</v>
      </c>
      <c r="C102" t="s">
        <v>208</v>
      </c>
      <c r="J102" t="s">
        <v>102</v>
      </c>
      <c r="K102" t="s">
        <v>102</v>
      </c>
      <c r="L102" t="s">
        <v>102</v>
      </c>
      <c r="M102" t="s">
        <v>102</v>
      </c>
      <c r="N102" t="s">
        <v>102</v>
      </c>
      <c r="O102" t="s">
        <v>102</v>
      </c>
      <c r="P102" t="s">
        <v>102</v>
      </c>
      <c r="Q102" t="s">
        <v>102</v>
      </c>
      <c r="R102" t="s">
        <v>102</v>
      </c>
      <c r="S102" t="s">
        <v>102</v>
      </c>
      <c r="T102" t="s">
        <v>102</v>
      </c>
      <c r="U102" s="26">
        <v>1.473E-4</v>
      </c>
      <c r="V102" t="s">
        <v>102</v>
      </c>
      <c r="W102" t="s">
        <v>102</v>
      </c>
      <c r="X102" s="26">
        <v>1.473E-4</v>
      </c>
    </row>
    <row r="103" spans="1:24" x14ac:dyDescent="0.35">
      <c r="A103" t="s">
        <v>2</v>
      </c>
      <c r="B103" t="s">
        <v>145</v>
      </c>
      <c r="C103" t="s">
        <v>132</v>
      </c>
      <c r="J103" t="s">
        <v>102</v>
      </c>
      <c r="K103" t="s">
        <v>102</v>
      </c>
      <c r="L103" t="s">
        <v>102</v>
      </c>
      <c r="M103" t="s">
        <v>102</v>
      </c>
      <c r="N103" t="s">
        <v>102</v>
      </c>
      <c r="O103" t="s">
        <v>102</v>
      </c>
      <c r="P103" t="s">
        <v>102</v>
      </c>
      <c r="Q103" t="s">
        <v>102</v>
      </c>
      <c r="R103" t="s">
        <v>102</v>
      </c>
      <c r="S103" t="s">
        <v>102</v>
      </c>
      <c r="T103" t="s">
        <v>102</v>
      </c>
      <c r="U103" s="26">
        <v>1.473E-4</v>
      </c>
      <c r="V103" t="s">
        <v>102</v>
      </c>
      <c r="W103" t="s">
        <v>102</v>
      </c>
      <c r="X103" s="26">
        <v>1.473E-4</v>
      </c>
    </row>
    <row r="104" spans="1:24" x14ac:dyDescent="0.35">
      <c r="A104" t="s">
        <v>2</v>
      </c>
      <c r="B104" t="s">
        <v>145</v>
      </c>
      <c r="C104" t="s">
        <v>209</v>
      </c>
      <c r="J104" t="s">
        <v>102</v>
      </c>
      <c r="K104" t="s">
        <v>102</v>
      </c>
      <c r="L104" t="s">
        <v>102</v>
      </c>
      <c r="M104" t="s">
        <v>102</v>
      </c>
      <c r="N104" t="s">
        <v>102</v>
      </c>
      <c r="O104" t="s">
        <v>102</v>
      </c>
      <c r="P104" t="s">
        <v>102</v>
      </c>
      <c r="Q104" t="s">
        <v>102</v>
      </c>
      <c r="R104" t="s">
        <v>102</v>
      </c>
      <c r="S104" t="s">
        <v>102</v>
      </c>
      <c r="T104" t="s">
        <v>102</v>
      </c>
      <c r="U104" s="26">
        <v>9.7579999999999997E-5</v>
      </c>
      <c r="V104" t="s">
        <v>102</v>
      </c>
      <c r="W104" t="s">
        <v>102</v>
      </c>
      <c r="X104" s="26">
        <v>9.7579999999999997E-5</v>
      </c>
    </row>
    <row r="105" spans="1:24" x14ac:dyDescent="0.35">
      <c r="A105" t="s">
        <v>2</v>
      </c>
      <c r="B105" t="s">
        <v>145</v>
      </c>
      <c r="C105" t="s">
        <v>210</v>
      </c>
      <c r="J105" t="s">
        <v>102</v>
      </c>
      <c r="K105" t="s">
        <v>102</v>
      </c>
      <c r="L105" t="s">
        <v>102</v>
      </c>
      <c r="M105" t="s">
        <v>102</v>
      </c>
      <c r="N105" t="s">
        <v>102</v>
      </c>
      <c r="O105" t="s">
        <v>102</v>
      </c>
      <c r="P105" t="s">
        <v>102</v>
      </c>
      <c r="Q105" s="26">
        <v>8.0989999999999997E-7</v>
      </c>
      <c r="R105" t="s">
        <v>102</v>
      </c>
      <c r="S105" t="s">
        <v>102</v>
      </c>
      <c r="T105" t="s">
        <v>102</v>
      </c>
      <c r="U105" t="s">
        <v>102</v>
      </c>
      <c r="V105" t="s">
        <v>102</v>
      </c>
      <c r="W105" t="s">
        <v>102</v>
      </c>
      <c r="X105" s="26">
        <v>8.0989999999999997E-7</v>
      </c>
    </row>
    <row r="106" spans="1:24" x14ac:dyDescent="0.35">
      <c r="A106" t="s">
        <v>2</v>
      </c>
      <c r="B106" t="s">
        <v>145</v>
      </c>
      <c r="C106" t="s">
        <v>211</v>
      </c>
      <c r="J106" t="s">
        <v>102</v>
      </c>
      <c r="K106" t="s">
        <v>102</v>
      </c>
      <c r="L106" t="s">
        <v>102</v>
      </c>
      <c r="M106" t="s">
        <v>102</v>
      </c>
      <c r="N106" t="s">
        <v>102</v>
      </c>
      <c r="O106" t="s">
        <v>102</v>
      </c>
      <c r="P106" t="s">
        <v>102</v>
      </c>
      <c r="Q106" t="s">
        <v>102</v>
      </c>
      <c r="R106" t="s">
        <v>102</v>
      </c>
      <c r="S106" t="s">
        <v>102</v>
      </c>
      <c r="T106" t="s">
        <v>102</v>
      </c>
      <c r="U106" s="26">
        <v>1.0580000000000001E-2</v>
      </c>
      <c r="V106" t="s">
        <v>102</v>
      </c>
      <c r="W106" t="s">
        <v>102</v>
      </c>
      <c r="X106">
        <v>1.0580000000000001E-2</v>
      </c>
    </row>
    <row r="107" spans="1:24" x14ac:dyDescent="0.35">
      <c r="A107" t="s">
        <v>2</v>
      </c>
      <c r="B107" t="s">
        <v>145</v>
      </c>
      <c r="C107" t="s">
        <v>212</v>
      </c>
      <c r="J107" t="s">
        <v>102</v>
      </c>
      <c r="K107" t="s">
        <v>102</v>
      </c>
      <c r="L107" t="s">
        <v>102</v>
      </c>
      <c r="M107" t="s">
        <v>102</v>
      </c>
      <c r="N107" t="s">
        <v>102</v>
      </c>
      <c r="O107" t="s">
        <v>102</v>
      </c>
      <c r="P107" t="s">
        <v>102</v>
      </c>
      <c r="Q107" t="s">
        <v>102</v>
      </c>
      <c r="R107" t="s">
        <v>102</v>
      </c>
      <c r="S107" t="s">
        <v>102</v>
      </c>
      <c r="T107" t="s">
        <v>102</v>
      </c>
      <c r="U107" s="26">
        <v>6.4250000000000002E-3</v>
      </c>
      <c r="V107" t="s">
        <v>102</v>
      </c>
      <c r="W107" t="s">
        <v>102</v>
      </c>
      <c r="X107">
        <v>6.4250000000000002E-3</v>
      </c>
    </row>
    <row r="108" spans="1:24" x14ac:dyDescent="0.35">
      <c r="A108" t="s">
        <v>2</v>
      </c>
      <c r="B108" t="s">
        <v>145</v>
      </c>
      <c r="C108" t="s">
        <v>213</v>
      </c>
      <c r="J108" t="s">
        <v>102</v>
      </c>
      <c r="K108" t="s">
        <v>102</v>
      </c>
      <c r="L108" t="s">
        <v>102</v>
      </c>
      <c r="M108" t="s">
        <v>102</v>
      </c>
      <c r="N108" t="s">
        <v>102</v>
      </c>
      <c r="O108" t="s">
        <v>102</v>
      </c>
      <c r="P108" t="s">
        <v>102</v>
      </c>
      <c r="Q108" t="s">
        <v>102</v>
      </c>
      <c r="R108" t="s">
        <v>102</v>
      </c>
      <c r="S108" t="s">
        <v>102</v>
      </c>
      <c r="T108" t="s">
        <v>102</v>
      </c>
      <c r="U108" s="26">
        <v>1.2210000000000001E-4</v>
      </c>
      <c r="V108" t="s">
        <v>102</v>
      </c>
      <c r="W108" t="s">
        <v>102</v>
      </c>
      <c r="X108" s="26">
        <v>1.2210000000000001E-4</v>
      </c>
    </row>
    <row r="109" spans="1:24" x14ac:dyDescent="0.35">
      <c r="A109" t="s">
        <v>2</v>
      </c>
      <c r="B109" t="s">
        <v>145</v>
      </c>
      <c r="C109" t="s">
        <v>214</v>
      </c>
      <c r="J109" t="s">
        <v>102</v>
      </c>
      <c r="K109" t="s">
        <v>102</v>
      </c>
      <c r="L109" t="s">
        <v>102</v>
      </c>
      <c r="M109" t="s">
        <v>102</v>
      </c>
      <c r="N109" t="s">
        <v>102</v>
      </c>
      <c r="O109" t="s">
        <v>102</v>
      </c>
      <c r="P109" t="s">
        <v>102</v>
      </c>
      <c r="Q109" t="s">
        <v>102</v>
      </c>
      <c r="R109" t="s">
        <v>102</v>
      </c>
      <c r="S109" t="s">
        <v>102</v>
      </c>
      <c r="T109" t="s">
        <v>102</v>
      </c>
      <c r="U109" s="26">
        <v>7.6429999999999998E-5</v>
      </c>
      <c r="V109" t="s">
        <v>102</v>
      </c>
      <c r="W109" t="s">
        <v>102</v>
      </c>
      <c r="X109" s="26">
        <v>7.6429999999999998E-5</v>
      </c>
    </row>
    <row r="110" spans="1:24" x14ac:dyDescent="0.35">
      <c r="A110" t="s">
        <v>2</v>
      </c>
      <c r="B110" t="s">
        <v>145</v>
      </c>
      <c r="C110" t="s">
        <v>215</v>
      </c>
      <c r="J110" t="s">
        <v>102</v>
      </c>
      <c r="K110" t="s">
        <v>102</v>
      </c>
      <c r="L110" t="s">
        <v>102</v>
      </c>
      <c r="M110" t="s">
        <v>102</v>
      </c>
      <c r="N110" t="s">
        <v>102</v>
      </c>
      <c r="O110" t="s">
        <v>102</v>
      </c>
      <c r="P110" t="s">
        <v>102</v>
      </c>
      <c r="Q110" t="s">
        <v>102</v>
      </c>
      <c r="R110" t="s">
        <v>102</v>
      </c>
      <c r="S110" t="s">
        <v>102</v>
      </c>
      <c r="T110" t="s">
        <v>102</v>
      </c>
      <c r="U110" s="26">
        <v>9.1450000000000004E-3</v>
      </c>
      <c r="V110" t="s">
        <v>102</v>
      </c>
      <c r="W110" t="s">
        <v>102</v>
      </c>
      <c r="X110">
        <v>9.1450000000000004E-3</v>
      </c>
    </row>
    <row r="111" spans="1:24" x14ac:dyDescent="0.35">
      <c r="A111" t="s">
        <v>2</v>
      </c>
      <c r="B111" t="s">
        <v>145</v>
      </c>
      <c r="C111" t="s">
        <v>216</v>
      </c>
      <c r="J111" t="s">
        <v>102</v>
      </c>
      <c r="K111" t="s">
        <v>102</v>
      </c>
      <c r="L111" t="s">
        <v>102</v>
      </c>
      <c r="M111" t="s">
        <v>102</v>
      </c>
      <c r="N111" t="s">
        <v>102</v>
      </c>
      <c r="O111" t="s">
        <v>102</v>
      </c>
      <c r="P111" t="s">
        <v>102</v>
      </c>
      <c r="Q111" t="s">
        <v>102</v>
      </c>
      <c r="R111" t="s">
        <v>102</v>
      </c>
      <c r="S111" t="s">
        <v>102</v>
      </c>
      <c r="T111" t="s">
        <v>102</v>
      </c>
      <c r="U111" s="26">
        <v>1.473E-4</v>
      </c>
      <c r="V111" t="s">
        <v>102</v>
      </c>
      <c r="W111" t="s">
        <v>102</v>
      </c>
      <c r="X111" s="26">
        <v>1.473E-4</v>
      </c>
    </row>
    <row r="112" spans="1:24" x14ac:dyDescent="0.35">
      <c r="A112" t="s">
        <v>2</v>
      </c>
      <c r="B112" t="s">
        <v>145</v>
      </c>
      <c r="C112" t="s">
        <v>217</v>
      </c>
      <c r="J112" t="s">
        <v>102</v>
      </c>
      <c r="K112" t="s">
        <v>102</v>
      </c>
      <c r="L112" t="s">
        <v>102</v>
      </c>
      <c r="M112" t="s">
        <v>102</v>
      </c>
      <c r="N112" t="s">
        <v>102</v>
      </c>
      <c r="O112" t="s">
        <v>102</v>
      </c>
      <c r="P112" t="s">
        <v>102</v>
      </c>
      <c r="Q112" t="s">
        <v>102</v>
      </c>
      <c r="R112" t="s">
        <v>102</v>
      </c>
      <c r="S112" t="s">
        <v>102</v>
      </c>
      <c r="T112" t="s">
        <v>102</v>
      </c>
      <c r="U112" s="26">
        <v>1.473E-4</v>
      </c>
      <c r="V112" t="s">
        <v>102</v>
      </c>
      <c r="W112" t="s">
        <v>102</v>
      </c>
      <c r="X112" s="26">
        <v>1.473E-4</v>
      </c>
    </row>
    <row r="113" spans="1:24" x14ac:dyDescent="0.35">
      <c r="A113" t="s">
        <v>2</v>
      </c>
      <c r="B113" t="s">
        <v>145</v>
      </c>
      <c r="C113" t="s">
        <v>218</v>
      </c>
      <c r="J113" t="s">
        <v>102</v>
      </c>
      <c r="K113" t="s">
        <v>102</v>
      </c>
      <c r="L113" t="s">
        <v>102</v>
      </c>
      <c r="M113" t="s">
        <v>102</v>
      </c>
      <c r="N113" t="s">
        <v>102</v>
      </c>
      <c r="O113" t="s">
        <v>102</v>
      </c>
      <c r="P113" t="s">
        <v>102</v>
      </c>
      <c r="Q113" t="s">
        <v>102</v>
      </c>
      <c r="R113" t="s">
        <v>102</v>
      </c>
      <c r="S113" t="s">
        <v>102</v>
      </c>
      <c r="T113" t="s">
        <v>102</v>
      </c>
      <c r="U113" s="26">
        <v>7.7220000000000001E-4</v>
      </c>
      <c r="V113" t="s">
        <v>102</v>
      </c>
      <c r="W113" t="s">
        <v>102</v>
      </c>
      <c r="X113">
        <v>7.7220000000000001E-4</v>
      </c>
    </row>
    <row r="114" spans="1:24" x14ac:dyDescent="0.35">
      <c r="A114" t="s">
        <v>2</v>
      </c>
      <c r="B114" t="s">
        <v>145</v>
      </c>
      <c r="C114" t="s">
        <v>219</v>
      </c>
      <c r="J114" t="s">
        <v>102</v>
      </c>
      <c r="K114" t="s">
        <v>102</v>
      </c>
      <c r="L114" t="s">
        <v>102</v>
      </c>
      <c r="M114" t="s">
        <v>102</v>
      </c>
      <c r="N114" t="s">
        <v>102</v>
      </c>
      <c r="O114" t="s">
        <v>102</v>
      </c>
      <c r="P114" t="s">
        <v>102</v>
      </c>
      <c r="Q114" t="s">
        <v>102</v>
      </c>
      <c r="R114" t="s">
        <v>102</v>
      </c>
      <c r="S114" t="s">
        <v>102</v>
      </c>
      <c r="T114" t="s">
        <v>102</v>
      </c>
      <c r="U114" s="26">
        <v>1.18E-2</v>
      </c>
      <c r="V114" t="s">
        <v>102</v>
      </c>
      <c r="W114" t="s">
        <v>102</v>
      </c>
      <c r="X114">
        <v>1.18E-2</v>
      </c>
    </row>
    <row r="115" spans="1:24" x14ac:dyDescent="0.35">
      <c r="A115" t="s">
        <v>2</v>
      </c>
      <c r="B115" t="s">
        <v>145</v>
      </c>
      <c r="C115" t="s">
        <v>220</v>
      </c>
      <c r="J115" t="s">
        <v>102</v>
      </c>
      <c r="K115" t="s">
        <v>102</v>
      </c>
      <c r="L115" t="s">
        <v>102</v>
      </c>
      <c r="M115" t="s">
        <v>102</v>
      </c>
      <c r="N115" t="s">
        <v>102</v>
      </c>
      <c r="O115" t="s">
        <v>102</v>
      </c>
      <c r="P115" t="s">
        <v>102</v>
      </c>
      <c r="Q115" t="s">
        <v>102</v>
      </c>
      <c r="R115" t="s">
        <v>102</v>
      </c>
      <c r="S115" t="s">
        <v>102</v>
      </c>
      <c r="T115" t="s">
        <v>102</v>
      </c>
      <c r="U115" s="26">
        <v>7.6090000000000001E-4</v>
      </c>
      <c r="V115" t="s">
        <v>102</v>
      </c>
      <c r="W115" t="s">
        <v>102</v>
      </c>
      <c r="X115">
        <v>7.6090000000000001E-4</v>
      </c>
    </row>
    <row r="116" spans="1:24" x14ac:dyDescent="0.35">
      <c r="A116" t="s">
        <v>2</v>
      </c>
      <c r="B116" t="s">
        <v>145</v>
      </c>
      <c r="C116" t="s">
        <v>221</v>
      </c>
      <c r="J116" t="s">
        <v>102</v>
      </c>
      <c r="K116" t="s">
        <v>102</v>
      </c>
      <c r="L116" t="s">
        <v>102</v>
      </c>
      <c r="M116" t="s">
        <v>102</v>
      </c>
      <c r="N116" t="s">
        <v>102</v>
      </c>
      <c r="O116" t="s">
        <v>102</v>
      </c>
      <c r="P116" t="s">
        <v>102</v>
      </c>
      <c r="Q116" t="s">
        <v>102</v>
      </c>
      <c r="R116" t="s">
        <v>102</v>
      </c>
      <c r="S116" t="s">
        <v>102</v>
      </c>
      <c r="T116" t="s">
        <v>102</v>
      </c>
      <c r="U116" t="s">
        <v>102</v>
      </c>
      <c r="V116" t="s">
        <v>102</v>
      </c>
      <c r="W116" t="s">
        <v>102</v>
      </c>
      <c r="X116">
        <v>0</v>
      </c>
    </row>
    <row r="117" spans="1:24" x14ac:dyDescent="0.35">
      <c r="A117" t="s">
        <v>2</v>
      </c>
      <c r="B117" t="s">
        <v>145</v>
      </c>
      <c r="C117" t="s">
        <v>222</v>
      </c>
      <c r="J117" t="s">
        <v>102</v>
      </c>
      <c r="K117" t="s">
        <v>102</v>
      </c>
      <c r="L117" t="s">
        <v>102</v>
      </c>
      <c r="M117" t="s">
        <v>102</v>
      </c>
      <c r="N117" t="s">
        <v>102</v>
      </c>
      <c r="O117" t="s">
        <v>102</v>
      </c>
      <c r="P117" t="s">
        <v>102</v>
      </c>
      <c r="Q117" t="s">
        <v>102</v>
      </c>
      <c r="R117" t="s">
        <v>102</v>
      </c>
      <c r="S117" t="s">
        <v>102</v>
      </c>
      <c r="T117" t="s">
        <v>102</v>
      </c>
      <c r="U117" s="26">
        <v>1.473E-4</v>
      </c>
      <c r="V117" t="s">
        <v>102</v>
      </c>
      <c r="W117" t="s">
        <v>102</v>
      </c>
      <c r="X117" s="26">
        <v>1.473E-4</v>
      </c>
    </row>
    <row r="118" spans="1:24" x14ac:dyDescent="0.35">
      <c r="A118" t="s">
        <v>2</v>
      </c>
      <c r="B118" t="s">
        <v>145</v>
      </c>
      <c r="C118" t="s">
        <v>223</v>
      </c>
      <c r="J118" t="s">
        <v>102</v>
      </c>
      <c r="K118" t="s">
        <v>102</v>
      </c>
      <c r="L118" t="s">
        <v>102</v>
      </c>
      <c r="M118" t="s">
        <v>102</v>
      </c>
      <c r="N118" t="s">
        <v>102</v>
      </c>
      <c r="O118" t="s">
        <v>102</v>
      </c>
      <c r="P118" t="s">
        <v>102</v>
      </c>
      <c r="Q118" t="s">
        <v>102</v>
      </c>
      <c r="R118" t="s">
        <v>102</v>
      </c>
      <c r="S118" t="s">
        <v>102</v>
      </c>
      <c r="T118" t="s">
        <v>102</v>
      </c>
      <c r="U118" s="26">
        <v>1.226E-2</v>
      </c>
      <c r="V118" t="s">
        <v>102</v>
      </c>
      <c r="W118" t="s">
        <v>102</v>
      </c>
      <c r="X118">
        <v>1.226E-2</v>
      </c>
    </row>
    <row r="119" spans="1:24" x14ac:dyDescent="0.35">
      <c r="A119" t="s">
        <v>2</v>
      </c>
      <c r="B119" t="s">
        <v>145</v>
      </c>
      <c r="C119" t="s">
        <v>224</v>
      </c>
      <c r="J119" t="s">
        <v>102</v>
      </c>
      <c r="K119" t="s">
        <v>102</v>
      </c>
      <c r="L119" t="s">
        <v>102</v>
      </c>
      <c r="M119" t="s">
        <v>102</v>
      </c>
      <c r="N119" t="s">
        <v>102</v>
      </c>
      <c r="O119" t="s">
        <v>102</v>
      </c>
      <c r="P119" t="s">
        <v>102</v>
      </c>
      <c r="Q119" t="s">
        <v>102</v>
      </c>
      <c r="R119" t="s">
        <v>102</v>
      </c>
      <c r="S119" t="s">
        <v>102</v>
      </c>
      <c r="T119" t="s">
        <v>102</v>
      </c>
      <c r="U119" s="26">
        <v>9.0320000000000003E-5</v>
      </c>
      <c r="V119" t="s">
        <v>102</v>
      </c>
      <c r="W119" t="s">
        <v>102</v>
      </c>
      <c r="X119" s="26">
        <v>9.0320000000000003E-5</v>
      </c>
    </row>
    <row r="120" spans="1:24" x14ac:dyDescent="0.35">
      <c r="A120" t="s">
        <v>2</v>
      </c>
      <c r="B120" t="s">
        <v>145</v>
      </c>
      <c r="C120" t="s">
        <v>225</v>
      </c>
      <c r="J120" t="s">
        <v>102</v>
      </c>
      <c r="K120" t="s">
        <v>102</v>
      </c>
      <c r="L120" t="s">
        <v>102</v>
      </c>
      <c r="M120" t="s">
        <v>102</v>
      </c>
      <c r="N120" t="s">
        <v>102</v>
      </c>
      <c r="O120" t="s">
        <v>102</v>
      </c>
      <c r="P120" t="s">
        <v>102</v>
      </c>
      <c r="Q120" t="s">
        <v>102</v>
      </c>
      <c r="R120" t="s">
        <v>102</v>
      </c>
      <c r="S120" t="s">
        <v>102</v>
      </c>
      <c r="T120" t="s">
        <v>102</v>
      </c>
      <c r="U120" s="26">
        <v>1.2919999999999999E-2</v>
      </c>
      <c r="V120" t="s">
        <v>102</v>
      </c>
      <c r="W120" t="s">
        <v>102</v>
      </c>
      <c r="X120">
        <v>1.2919999999999999E-2</v>
      </c>
    </row>
    <row r="121" spans="1:24" x14ac:dyDescent="0.35">
      <c r="A121" t="s">
        <v>2</v>
      </c>
      <c r="B121" t="s">
        <v>145</v>
      </c>
      <c r="C121" t="s">
        <v>226</v>
      </c>
      <c r="J121" t="s">
        <v>102</v>
      </c>
      <c r="K121" t="s">
        <v>102</v>
      </c>
      <c r="L121" t="s">
        <v>102</v>
      </c>
      <c r="M121" t="s">
        <v>102</v>
      </c>
      <c r="N121" t="s">
        <v>102</v>
      </c>
      <c r="O121" t="s">
        <v>102</v>
      </c>
      <c r="P121" t="s">
        <v>102</v>
      </c>
      <c r="Q121" t="s">
        <v>102</v>
      </c>
      <c r="R121" t="s">
        <v>102</v>
      </c>
      <c r="S121" t="s">
        <v>102</v>
      </c>
      <c r="T121" t="s">
        <v>102</v>
      </c>
      <c r="U121" s="26">
        <v>1.9220000000000001E-2</v>
      </c>
      <c r="V121" t="s">
        <v>102</v>
      </c>
      <c r="W121" t="s">
        <v>102</v>
      </c>
      <c r="X121">
        <v>1.9220000000000001E-2</v>
      </c>
    </row>
    <row r="122" spans="1:24" x14ac:dyDescent="0.35">
      <c r="A122" t="s">
        <v>2</v>
      </c>
      <c r="B122" t="s">
        <v>145</v>
      </c>
      <c r="C122" t="s">
        <v>227</v>
      </c>
      <c r="J122" t="s">
        <v>102</v>
      </c>
      <c r="K122" t="s">
        <v>102</v>
      </c>
      <c r="L122" t="s">
        <v>102</v>
      </c>
      <c r="M122" t="s">
        <v>102</v>
      </c>
      <c r="N122" t="s">
        <v>102</v>
      </c>
      <c r="O122" t="s">
        <v>102</v>
      </c>
      <c r="P122" t="s">
        <v>102</v>
      </c>
      <c r="Q122" t="s">
        <v>102</v>
      </c>
      <c r="R122" t="s">
        <v>102</v>
      </c>
      <c r="S122" t="s">
        <v>102</v>
      </c>
      <c r="T122" t="s">
        <v>102</v>
      </c>
      <c r="U122" s="26">
        <v>1.473E-4</v>
      </c>
      <c r="V122" t="s">
        <v>102</v>
      </c>
      <c r="W122" t="s">
        <v>102</v>
      </c>
      <c r="X122" s="26">
        <v>1.473E-4</v>
      </c>
    </row>
    <row r="123" spans="1:24" x14ac:dyDescent="0.35">
      <c r="A123" t="s">
        <v>2</v>
      </c>
      <c r="B123" t="s">
        <v>145</v>
      </c>
      <c r="C123" t="s">
        <v>228</v>
      </c>
      <c r="J123" t="s">
        <v>102</v>
      </c>
      <c r="K123" t="s">
        <v>102</v>
      </c>
      <c r="L123" t="s">
        <v>102</v>
      </c>
      <c r="M123" t="s">
        <v>102</v>
      </c>
      <c r="N123" t="s">
        <v>102</v>
      </c>
      <c r="O123" t="s">
        <v>102</v>
      </c>
      <c r="P123" t="s">
        <v>102</v>
      </c>
      <c r="Q123" t="s">
        <v>102</v>
      </c>
      <c r="R123" t="s">
        <v>102</v>
      </c>
      <c r="S123" t="s">
        <v>102</v>
      </c>
      <c r="T123" t="s">
        <v>102</v>
      </c>
      <c r="U123" s="26">
        <v>1.473E-4</v>
      </c>
      <c r="V123" t="s">
        <v>102</v>
      </c>
      <c r="W123" t="s">
        <v>102</v>
      </c>
      <c r="X123" s="26">
        <v>1.473E-4</v>
      </c>
    </row>
    <row r="124" spans="1:24" x14ac:dyDescent="0.35">
      <c r="A124" t="s">
        <v>2</v>
      </c>
      <c r="B124" t="s">
        <v>145</v>
      </c>
      <c r="C124" t="s">
        <v>229</v>
      </c>
      <c r="J124" t="s">
        <v>102</v>
      </c>
      <c r="K124" t="s">
        <v>102</v>
      </c>
      <c r="L124" t="s">
        <v>102</v>
      </c>
      <c r="M124" t="s">
        <v>102</v>
      </c>
      <c r="N124" t="s">
        <v>102</v>
      </c>
      <c r="O124" t="s">
        <v>102</v>
      </c>
      <c r="P124" t="s">
        <v>102</v>
      </c>
      <c r="Q124" t="s">
        <v>102</v>
      </c>
      <c r="R124" t="s">
        <v>102</v>
      </c>
      <c r="S124" t="s">
        <v>102</v>
      </c>
      <c r="T124" t="s">
        <v>102</v>
      </c>
      <c r="U124" s="26">
        <v>1.473E-4</v>
      </c>
      <c r="V124" t="s">
        <v>102</v>
      </c>
      <c r="W124" t="s">
        <v>102</v>
      </c>
      <c r="X124" s="26">
        <v>1.473E-4</v>
      </c>
    </row>
    <row r="125" spans="1:24" x14ac:dyDescent="0.35">
      <c r="A125" t="s">
        <v>2</v>
      </c>
      <c r="B125" t="s">
        <v>145</v>
      </c>
      <c r="C125" t="s">
        <v>230</v>
      </c>
      <c r="J125" t="s">
        <v>102</v>
      </c>
      <c r="K125" t="s">
        <v>102</v>
      </c>
      <c r="L125" t="s">
        <v>102</v>
      </c>
      <c r="M125" t="s">
        <v>102</v>
      </c>
      <c r="N125" t="s">
        <v>102</v>
      </c>
      <c r="O125" t="s">
        <v>102</v>
      </c>
      <c r="P125" t="s">
        <v>102</v>
      </c>
      <c r="Q125" t="s">
        <v>102</v>
      </c>
      <c r="R125" t="s">
        <v>102</v>
      </c>
      <c r="S125" t="s">
        <v>102</v>
      </c>
      <c r="T125" t="s">
        <v>102</v>
      </c>
      <c r="U125" t="s">
        <v>102</v>
      </c>
      <c r="V125" t="s">
        <v>102</v>
      </c>
      <c r="W125" t="s">
        <v>102</v>
      </c>
      <c r="X125">
        <v>0</v>
      </c>
    </row>
    <row r="126" spans="1:24" x14ac:dyDescent="0.35">
      <c r="A126" t="s">
        <v>2</v>
      </c>
      <c r="B126" t="s">
        <v>145</v>
      </c>
      <c r="C126" t="s">
        <v>231</v>
      </c>
      <c r="J126" t="s">
        <v>102</v>
      </c>
      <c r="K126" t="s">
        <v>102</v>
      </c>
      <c r="L126" t="s">
        <v>102</v>
      </c>
      <c r="M126" t="s">
        <v>102</v>
      </c>
      <c r="N126" t="s">
        <v>102</v>
      </c>
      <c r="O126" t="s">
        <v>102</v>
      </c>
      <c r="P126" t="s">
        <v>102</v>
      </c>
      <c r="Q126" t="s">
        <v>102</v>
      </c>
      <c r="R126" t="s">
        <v>102</v>
      </c>
      <c r="S126" t="s">
        <v>102</v>
      </c>
      <c r="T126" t="s">
        <v>102</v>
      </c>
      <c r="U126" s="26">
        <v>2.6489999999999999E-3</v>
      </c>
      <c r="V126" t="s">
        <v>102</v>
      </c>
      <c r="W126" t="s">
        <v>102</v>
      </c>
      <c r="X126">
        <v>2.6489999999999999E-3</v>
      </c>
    </row>
    <row r="127" spans="1:24" x14ac:dyDescent="0.35">
      <c r="A127" t="s">
        <v>2</v>
      </c>
      <c r="B127" t="s">
        <v>145</v>
      </c>
      <c r="C127" t="s">
        <v>232</v>
      </c>
      <c r="J127" t="s">
        <v>102</v>
      </c>
      <c r="K127" t="s">
        <v>102</v>
      </c>
      <c r="L127" t="s">
        <v>102</v>
      </c>
      <c r="M127" t="s">
        <v>102</v>
      </c>
      <c r="N127" t="s">
        <v>102</v>
      </c>
      <c r="O127" t="s">
        <v>102</v>
      </c>
      <c r="P127" t="s">
        <v>102</v>
      </c>
      <c r="Q127" t="s">
        <v>102</v>
      </c>
      <c r="R127" t="s">
        <v>102</v>
      </c>
      <c r="S127" t="s">
        <v>102</v>
      </c>
      <c r="T127" t="s">
        <v>102</v>
      </c>
      <c r="U127" s="26">
        <v>6.5139999999999998E-3</v>
      </c>
      <c r="V127" t="s">
        <v>102</v>
      </c>
      <c r="W127" t="s">
        <v>102</v>
      </c>
      <c r="X127">
        <v>6.5139999999999998E-3</v>
      </c>
    </row>
    <row r="128" spans="1:24" x14ac:dyDescent="0.35">
      <c r="A128" t="s">
        <v>2</v>
      </c>
      <c r="B128" t="s">
        <v>145</v>
      </c>
      <c r="C128" t="s">
        <v>233</v>
      </c>
      <c r="J128" t="s">
        <v>102</v>
      </c>
      <c r="K128" t="s">
        <v>102</v>
      </c>
      <c r="L128" t="s">
        <v>102</v>
      </c>
      <c r="M128" t="s">
        <v>102</v>
      </c>
      <c r="N128" t="s">
        <v>102</v>
      </c>
      <c r="O128" t="s">
        <v>102</v>
      </c>
      <c r="P128" t="s">
        <v>102</v>
      </c>
      <c r="Q128" t="s">
        <v>102</v>
      </c>
      <c r="R128" t="s">
        <v>102</v>
      </c>
      <c r="S128" t="s">
        <v>102</v>
      </c>
      <c r="T128" t="s">
        <v>102</v>
      </c>
      <c r="U128" s="26">
        <v>1.3520000000000001E-2</v>
      </c>
      <c r="V128" t="s">
        <v>102</v>
      </c>
      <c r="W128" t="s">
        <v>102</v>
      </c>
      <c r="X128">
        <v>1.3520000000000001E-2</v>
      </c>
    </row>
    <row r="129" spans="1:24" x14ac:dyDescent="0.35">
      <c r="A129" t="s">
        <v>2</v>
      </c>
      <c r="B129" t="s">
        <v>145</v>
      </c>
      <c r="C129" t="s">
        <v>234</v>
      </c>
      <c r="J129" t="s">
        <v>102</v>
      </c>
      <c r="K129" t="s">
        <v>102</v>
      </c>
      <c r="L129" t="s">
        <v>102</v>
      </c>
      <c r="M129" t="s">
        <v>102</v>
      </c>
      <c r="N129" t="s">
        <v>102</v>
      </c>
      <c r="O129" t="s">
        <v>102</v>
      </c>
      <c r="P129" t="s">
        <v>102</v>
      </c>
      <c r="Q129" t="s">
        <v>102</v>
      </c>
      <c r="R129" t="s">
        <v>102</v>
      </c>
      <c r="S129" t="s">
        <v>102</v>
      </c>
      <c r="T129" t="s">
        <v>102</v>
      </c>
      <c r="U129" s="26">
        <v>8.6070000000000001E-3</v>
      </c>
      <c r="V129" t="s">
        <v>102</v>
      </c>
      <c r="W129" t="s">
        <v>102</v>
      </c>
      <c r="X129">
        <v>8.6070000000000001E-3</v>
      </c>
    </row>
    <row r="130" spans="1:24" x14ac:dyDescent="0.35">
      <c r="A130" t="s">
        <v>2</v>
      </c>
      <c r="B130" t="s">
        <v>145</v>
      </c>
      <c r="C130" t="s">
        <v>235</v>
      </c>
      <c r="J130" t="s">
        <v>102</v>
      </c>
      <c r="K130" t="s">
        <v>102</v>
      </c>
      <c r="L130" t="s">
        <v>102</v>
      </c>
      <c r="M130" t="s">
        <v>102</v>
      </c>
      <c r="N130" t="s">
        <v>102</v>
      </c>
      <c r="O130" t="s">
        <v>102</v>
      </c>
      <c r="P130" t="s">
        <v>102</v>
      </c>
      <c r="Q130" t="s">
        <v>102</v>
      </c>
      <c r="R130" t="s">
        <v>102</v>
      </c>
      <c r="S130" t="s">
        <v>102</v>
      </c>
      <c r="T130" t="s">
        <v>102</v>
      </c>
      <c r="U130" s="26">
        <v>7.7700000000000002E-4</v>
      </c>
      <c r="V130" t="s">
        <v>102</v>
      </c>
      <c r="W130" t="s">
        <v>102</v>
      </c>
      <c r="X130">
        <v>7.7700000000000002E-4</v>
      </c>
    </row>
    <row r="131" spans="1:24" x14ac:dyDescent="0.35">
      <c r="A131" t="s">
        <v>2</v>
      </c>
      <c r="B131" t="s">
        <v>145</v>
      </c>
      <c r="C131" t="s">
        <v>236</v>
      </c>
      <c r="J131" t="s">
        <v>102</v>
      </c>
      <c r="K131" t="s">
        <v>102</v>
      </c>
      <c r="L131" t="s">
        <v>102</v>
      </c>
      <c r="M131" t="s">
        <v>102</v>
      </c>
      <c r="N131" t="s">
        <v>102</v>
      </c>
      <c r="O131" t="s">
        <v>102</v>
      </c>
      <c r="P131" t="s">
        <v>102</v>
      </c>
      <c r="Q131" t="s">
        <v>102</v>
      </c>
      <c r="R131" t="s">
        <v>102</v>
      </c>
      <c r="S131" t="s">
        <v>102</v>
      </c>
      <c r="T131" t="s">
        <v>102</v>
      </c>
      <c r="U131" s="26">
        <v>8.4469999999999996E-3</v>
      </c>
      <c r="V131" t="s">
        <v>102</v>
      </c>
      <c r="W131" t="s">
        <v>102</v>
      </c>
      <c r="X131">
        <v>8.4469999999999996E-3</v>
      </c>
    </row>
    <row r="132" spans="1:24" x14ac:dyDescent="0.35">
      <c r="A132" t="s">
        <v>2</v>
      </c>
      <c r="B132" t="s">
        <v>145</v>
      </c>
      <c r="C132" t="s">
        <v>237</v>
      </c>
      <c r="J132" t="s">
        <v>102</v>
      </c>
      <c r="K132" t="s">
        <v>102</v>
      </c>
      <c r="L132" t="s">
        <v>102</v>
      </c>
      <c r="M132" t="s">
        <v>102</v>
      </c>
      <c r="N132" t="s">
        <v>102</v>
      </c>
      <c r="O132" t="s">
        <v>102</v>
      </c>
      <c r="P132" t="s">
        <v>102</v>
      </c>
      <c r="Q132" t="s">
        <v>102</v>
      </c>
      <c r="R132" t="s">
        <v>102</v>
      </c>
      <c r="S132" t="s">
        <v>102</v>
      </c>
      <c r="T132" t="s">
        <v>102</v>
      </c>
      <c r="U132" s="26">
        <v>1.473E-4</v>
      </c>
      <c r="V132" t="s">
        <v>102</v>
      </c>
      <c r="W132" t="s">
        <v>102</v>
      </c>
      <c r="X132" s="26">
        <v>1.473E-4</v>
      </c>
    </row>
    <row r="133" spans="1:24" x14ac:dyDescent="0.35">
      <c r="A133" t="s">
        <v>2</v>
      </c>
      <c r="B133" t="s">
        <v>145</v>
      </c>
      <c r="C133" t="s">
        <v>238</v>
      </c>
      <c r="J133" t="s">
        <v>102</v>
      </c>
      <c r="K133" t="s">
        <v>102</v>
      </c>
      <c r="L133" t="s">
        <v>102</v>
      </c>
      <c r="M133" t="s">
        <v>102</v>
      </c>
      <c r="N133" t="s">
        <v>102</v>
      </c>
      <c r="O133" t="s">
        <v>102</v>
      </c>
      <c r="P133" t="s">
        <v>102</v>
      </c>
      <c r="Q133" t="s">
        <v>102</v>
      </c>
      <c r="R133" t="s">
        <v>102</v>
      </c>
      <c r="S133" t="s">
        <v>102</v>
      </c>
      <c r="T133" t="s">
        <v>102</v>
      </c>
      <c r="U133" s="26">
        <v>1.473E-4</v>
      </c>
      <c r="V133" t="s">
        <v>102</v>
      </c>
      <c r="W133" t="s">
        <v>102</v>
      </c>
      <c r="X133" s="26">
        <v>1.473E-4</v>
      </c>
    </row>
    <row r="134" spans="1:24" x14ac:dyDescent="0.35">
      <c r="A134" t="s">
        <v>2</v>
      </c>
      <c r="B134" t="s">
        <v>145</v>
      </c>
      <c r="C134" t="s">
        <v>239</v>
      </c>
      <c r="J134" t="s">
        <v>102</v>
      </c>
      <c r="K134" t="s">
        <v>102</v>
      </c>
      <c r="L134" t="s">
        <v>102</v>
      </c>
      <c r="M134" t="s">
        <v>102</v>
      </c>
      <c r="N134" t="s">
        <v>102</v>
      </c>
      <c r="O134" t="s">
        <v>102</v>
      </c>
      <c r="P134" t="s">
        <v>102</v>
      </c>
      <c r="Q134" t="s">
        <v>102</v>
      </c>
      <c r="R134" t="s">
        <v>102</v>
      </c>
      <c r="S134" t="s">
        <v>102</v>
      </c>
      <c r="T134" t="s">
        <v>102</v>
      </c>
      <c r="U134" s="26">
        <v>7.584E-4</v>
      </c>
      <c r="V134" t="s">
        <v>102</v>
      </c>
      <c r="W134" t="s">
        <v>102</v>
      </c>
      <c r="X134">
        <v>7.584E-4</v>
      </c>
    </row>
    <row r="135" spans="1:24" x14ac:dyDescent="0.35">
      <c r="A135" t="s">
        <v>2</v>
      </c>
      <c r="B135" t="s">
        <v>145</v>
      </c>
      <c r="C135" t="s">
        <v>240</v>
      </c>
      <c r="J135" t="s">
        <v>102</v>
      </c>
      <c r="K135" t="s">
        <v>102</v>
      </c>
      <c r="L135" t="s">
        <v>102</v>
      </c>
      <c r="M135" t="s">
        <v>102</v>
      </c>
      <c r="N135" t="s">
        <v>102</v>
      </c>
      <c r="O135" t="s">
        <v>102</v>
      </c>
      <c r="P135" t="s">
        <v>102</v>
      </c>
      <c r="Q135" s="26">
        <v>6.6990000000000004E-7</v>
      </c>
      <c r="R135" t="s">
        <v>102</v>
      </c>
      <c r="S135" t="s">
        <v>102</v>
      </c>
      <c r="T135" t="s">
        <v>102</v>
      </c>
      <c r="U135" t="s">
        <v>102</v>
      </c>
      <c r="V135" t="s">
        <v>102</v>
      </c>
      <c r="W135" t="s">
        <v>102</v>
      </c>
      <c r="X135" s="26">
        <v>6.6990000000000004E-7</v>
      </c>
    </row>
    <row r="136" spans="1:24" x14ac:dyDescent="0.35">
      <c r="A136" t="s">
        <v>2</v>
      </c>
      <c r="B136" t="s">
        <v>145</v>
      </c>
      <c r="C136" t="s">
        <v>241</v>
      </c>
      <c r="J136" t="s">
        <v>102</v>
      </c>
      <c r="K136" t="s">
        <v>102</v>
      </c>
      <c r="L136" t="s">
        <v>102</v>
      </c>
      <c r="M136" t="s">
        <v>102</v>
      </c>
      <c r="N136" t="s">
        <v>102</v>
      </c>
      <c r="O136" t="s">
        <v>102</v>
      </c>
      <c r="P136" t="s">
        <v>102</v>
      </c>
      <c r="Q136" t="s">
        <v>102</v>
      </c>
      <c r="R136" t="s">
        <v>102</v>
      </c>
      <c r="S136" t="s">
        <v>102</v>
      </c>
      <c r="T136" t="s">
        <v>102</v>
      </c>
      <c r="U136" t="s">
        <v>102</v>
      </c>
      <c r="V136" t="s">
        <v>102</v>
      </c>
      <c r="W136" t="s">
        <v>102</v>
      </c>
      <c r="X136">
        <v>0</v>
      </c>
    </row>
    <row r="137" spans="1:24" x14ac:dyDescent="0.35">
      <c r="A137" t="s">
        <v>2</v>
      </c>
      <c r="B137" t="s">
        <v>242</v>
      </c>
      <c r="J137" t="s">
        <v>102</v>
      </c>
      <c r="K137" s="26">
        <v>0.22170000000000001</v>
      </c>
      <c r="L137" t="s">
        <v>102</v>
      </c>
      <c r="M137" t="s">
        <v>102</v>
      </c>
      <c r="N137" t="s">
        <v>102</v>
      </c>
      <c r="O137" t="s">
        <v>102</v>
      </c>
      <c r="P137" t="s">
        <v>102</v>
      </c>
      <c r="Q137" s="26">
        <v>6.9380000000000003E-6</v>
      </c>
      <c r="R137">
        <v>0</v>
      </c>
      <c r="S137" t="s">
        <v>102</v>
      </c>
      <c r="T137" s="26">
        <v>1.4260000000000001E-5</v>
      </c>
      <c r="U137" s="26">
        <v>0.34279999999999999</v>
      </c>
      <c r="V137" t="s">
        <v>102</v>
      </c>
      <c r="W137" s="26">
        <v>0.14799999999999999</v>
      </c>
      <c r="X137">
        <v>0.71252119800000002</v>
      </c>
    </row>
    <row r="138" spans="1:24" x14ac:dyDescent="0.35">
      <c r="A138" t="s">
        <v>2</v>
      </c>
      <c r="B138" t="s">
        <v>242</v>
      </c>
      <c r="C138" t="s">
        <v>146</v>
      </c>
      <c r="J138" t="s">
        <v>102</v>
      </c>
      <c r="K138" s="26">
        <v>0.22170000000000001</v>
      </c>
      <c r="L138" t="s">
        <v>102</v>
      </c>
      <c r="M138" t="s">
        <v>102</v>
      </c>
      <c r="N138" t="s">
        <v>102</v>
      </c>
      <c r="O138" t="s">
        <v>102</v>
      </c>
      <c r="P138" t="s">
        <v>102</v>
      </c>
      <c r="Q138" t="s">
        <v>102</v>
      </c>
      <c r="R138" t="s">
        <v>102</v>
      </c>
      <c r="S138" t="s">
        <v>102</v>
      </c>
      <c r="T138" s="26">
        <v>1.413E-5</v>
      </c>
      <c r="U138" s="26">
        <v>4.2420000000000001E-3</v>
      </c>
      <c r="V138" t="s">
        <v>102</v>
      </c>
      <c r="W138" s="26">
        <v>0.14799999999999999</v>
      </c>
      <c r="X138">
        <v>0.37395613</v>
      </c>
    </row>
    <row r="139" spans="1:24" x14ac:dyDescent="0.35">
      <c r="A139" t="s">
        <v>2</v>
      </c>
      <c r="B139" t="s">
        <v>242</v>
      </c>
      <c r="C139" t="s">
        <v>146</v>
      </c>
      <c r="D139" t="s">
        <v>147</v>
      </c>
      <c r="J139" t="s">
        <v>102</v>
      </c>
      <c r="K139" t="s">
        <v>102</v>
      </c>
      <c r="L139" t="s">
        <v>102</v>
      </c>
      <c r="M139" t="s">
        <v>102</v>
      </c>
      <c r="N139" t="s">
        <v>102</v>
      </c>
      <c r="O139" t="s">
        <v>102</v>
      </c>
      <c r="P139" t="s">
        <v>102</v>
      </c>
      <c r="Q139" t="s">
        <v>102</v>
      </c>
      <c r="R139" t="s">
        <v>102</v>
      </c>
      <c r="S139" t="s">
        <v>102</v>
      </c>
      <c r="T139" s="26">
        <v>3.5819999999999998E-9</v>
      </c>
      <c r="U139" s="26">
        <v>2.1699999999999999E-5</v>
      </c>
      <c r="V139" t="s">
        <v>102</v>
      </c>
      <c r="W139" s="26">
        <v>4.3319999999999999E-7</v>
      </c>
      <c r="X139" s="26">
        <v>2.2136781999999999E-5</v>
      </c>
    </row>
    <row r="140" spans="1:24" x14ac:dyDescent="0.35">
      <c r="A140" t="s">
        <v>2</v>
      </c>
      <c r="B140" t="s">
        <v>242</v>
      </c>
      <c r="C140" t="s">
        <v>146</v>
      </c>
      <c r="D140" t="s">
        <v>148</v>
      </c>
      <c r="J140" t="s">
        <v>102</v>
      </c>
      <c r="K140" t="s">
        <v>102</v>
      </c>
      <c r="L140" t="s">
        <v>102</v>
      </c>
      <c r="M140" t="s">
        <v>102</v>
      </c>
      <c r="N140" t="s">
        <v>102</v>
      </c>
      <c r="O140" t="s">
        <v>102</v>
      </c>
      <c r="P140" t="s">
        <v>102</v>
      </c>
      <c r="Q140" t="s">
        <v>102</v>
      </c>
      <c r="R140" t="s">
        <v>102</v>
      </c>
      <c r="S140" t="s">
        <v>102</v>
      </c>
      <c r="T140" s="26">
        <v>3.5750000000000002E-9</v>
      </c>
      <c r="U140" s="26">
        <v>2.1699999999999999E-5</v>
      </c>
      <c r="V140" t="s">
        <v>102</v>
      </c>
      <c r="W140" s="26">
        <v>4.3319999999999999E-7</v>
      </c>
      <c r="X140" s="26">
        <v>2.2136774999999999E-5</v>
      </c>
    </row>
    <row r="141" spans="1:24" x14ac:dyDescent="0.35">
      <c r="A141" t="s">
        <v>2</v>
      </c>
      <c r="B141" t="s">
        <v>242</v>
      </c>
      <c r="C141" t="s">
        <v>146</v>
      </c>
      <c r="D141" t="s">
        <v>149</v>
      </c>
      <c r="J141" t="s">
        <v>102</v>
      </c>
      <c r="K141" t="s">
        <v>102</v>
      </c>
      <c r="L141" t="s">
        <v>102</v>
      </c>
      <c r="M141" t="s">
        <v>102</v>
      </c>
      <c r="N141" t="s">
        <v>102</v>
      </c>
      <c r="O141" t="s">
        <v>102</v>
      </c>
      <c r="P141" t="s">
        <v>102</v>
      </c>
      <c r="Q141" t="s">
        <v>102</v>
      </c>
      <c r="R141" t="s">
        <v>102</v>
      </c>
      <c r="S141" t="s">
        <v>102</v>
      </c>
      <c r="T141" s="26">
        <v>-1.8029999999999999E-6</v>
      </c>
      <c r="U141" s="26">
        <v>1.3990000000000001E-3</v>
      </c>
      <c r="V141" t="s">
        <v>102</v>
      </c>
      <c r="W141" s="26">
        <v>9.6259999999999991E-3</v>
      </c>
      <c r="X141">
        <v>1.1023197E-2</v>
      </c>
    </row>
    <row r="142" spans="1:24" x14ac:dyDescent="0.35">
      <c r="A142" t="s">
        <v>2</v>
      </c>
      <c r="B142" t="s">
        <v>242</v>
      </c>
      <c r="C142" t="s">
        <v>146</v>
      </c>
      <c r="D142" t="s">
        <v>150</v>
      </c>
      <c r="J142" t="s">
        <v>102</v>
      </c>
      <c r="K142" t="s">
        <v>102</v>
      </c>
      <c r="L142" t="s">
        <v>102</v>
      </c>
      <c r="M142" t="s">
        <v>102</v>
      </c>
      <c r="N142" t="s">
        <v>102</v>
      </c>
      <c r="O142" t="s">
        <v>102</v>
      </c>
      <c r="P142" t="s">
        <v>102</v>
      </c>
      <c r="Q142" t="s">
        <v>102</v>
      </c>
      <c r="R142" t="s">
        <v>102</v>
      </c>
      <c r="S142" t="s">
        <v>102</v>
      </c>
      <c r="T142" s="26">
        <v>-1.8929999999999999E-6</v>
      </c>
      <c r="U142" s="26">
        <v>1.3990000000000001E-3</v>
      </c>
      <c r="V142" t="s">
        <v>102</v>
      </c>
      <c r="W142" s="26">
        <v>9.6270000000000001E-3</v>
      </c>
      <c r="X142">
        <v>1.1024107E-2</v>
      </c>
    </row>
    <row r="143" spans="1:24" x14ac:dyDescent="0.35">
      <c r="A143" t="s">
        <v>2</v>
      </c>
      <c r="B143" t="s">
        <v>242</v>
      </c>
      <c r="C143" t="s">
        <v>146</v>
      </c>
      <c r="D143" t="s">
        <v>151</v>
      </c>
      <c r="J143" t="s">
        <v>102</v>
      </c>
      <c r="K143" t="s">
        <v>102</v>
      </c>
      <c r="L143" t="s">
        <v>102</v>
      </c>
      <c r="M143" t="s">
        <v>102</v>
      </c>
      <c r="N143" t="s">
        <v>102</v>
      </c>
      <c r="O143" t="s">
        <v>102</v>
      </c>
      <c r="P143" t="s">
        <v>102</v>
      </c>
      <c r="Q143" t="s">
        <v>102</v>
      </c>
      <c r="R143" t="s">
        <v>102</v>
      </c>
      <c r="S143" t="s">
        <v>102</v>
      </c>
      <c r="T143" s="26">
        <v>-1.8840000000000001E-6</v>
      </c>
      <c r="U143" s="26">
        <v>1.3990000000000001E-3</v>
      </c>
      <c r="V143" t="s">
        <v>102</v>
      </c>
      <c r="W143" s="26">
        <v>9.6310000000000007E-3</v>
      </c>
      <c r="X143">
        <v>1.1028115999999999E-2</v>
      </c>
    </row>
    <row r="144" spans="1:24" x14ac:dyDescent="0.35">
      <c r="A144" t="s">
        <v>2</v>
      </c>
      <c r="B144" t="s">
        <v>242</v>
      </c>
      <c r="C144" t="s">
        <v>205</v>
      </c>
      <c r="J144" t="s">
        <v>102</v>
      </c>
      <c r="K144" t="s">
        <v>102</v>
      </c>
      <c r="L144" t="s">
        <v>102</v>
      </c>
      <c r="M144" t="s">
        <v>102</v>
      </c>
      <c r="N144" t="s">
        <v>102</v>
      </c>
      <c r="O144" t="s">
        <v>102</v>
      </c>
      <c r="P144" t="s">
        <v>102</v>
      </c>
      <c r="Q144" s="26">
        <v>6.9380000000000003E-6</v>
      </c>
      <c r="R144" t="s">
        <v>102</v>
      </c>
      <c r="S144" t="s">
        <v>102</v>
      </c>
      <c r="T144" t="s">
        <v>102</v>
      </c>
      <c r="U144" t="s">
        <v>102</v>
      </c>
      <c r="V144" t="s">
        <v>102</v>
      </c>
      <c r="W144" t="s">
        <v>102</v>
      </c>
      <c r="X144" s="26">
        <v>6.9380000000000003E-6</v>
      </c>
    </row>
    <row r="145" spans="1:24" x14ac:dyDescent="0.35">
      <c r="A145" t="s">
        <v>2</v>
      </c>
      <c r="B145" t="s">
        <v>242</v>
      </c>
      <c r="C145" t="s">
        <v>243</v>
      </c>
      <c r="J145" t="s">
        <v>102</v>
      </c>
      <c r="K145" t="s">
        <v>102</v>
      </c>
      <c r="L145" t="s">
        <v>102</v>
      </c>
      <c r="M145" t="s">
        <v>102</v>
      </c>
      <c r="N145" t="s">
        <v>102</v>
      </c>
      <c r="O145" t="s">
        <v>102</v>
      </c>
      <c r="P145" t="s">
        <v>102</v>
      </c>
      <c r="Q145" t="s">
        <v>102</v>
      </c>
      <c r="R145" t="s">
        <v>102</v>
      </c>
      <c r="S145" t="s">
        <v>102</v>
      </c>
      <c r="T145" t="s">
        <v>102</v>
      </c>
      <c r="U145" s="26">
        <v>5.6389999999999999E-3</v>
      </c>
      <c r="V145" t="s">
        <v>102</v>
      </c>
      <c r="W145" t="s">
        <v>102</v>
      </c>
      <c r="X145">
        <v>5.6389999999999999E-3</v>
      </c>
    </row>
    <row r="146" spans="1:24" x14ac:dyDescent="0.35">
      <c r="A146" t="s">
        <v>2</v>
      </c>
      <c r="B146" t="s">
        <v>242</v>
      </c>
      <c r="C146" t="s">
        <v>244</v>
      </c>
      <c r="J146" t="s">
        <v>102</v>
      </c>
      <c r="K146" t="s">
        <v>102</v>
      </c>
      <c r="L146" t="s">
        <v>102</v>
      </c>
      <c r="M146" t="s">
        <v>102</v>
      </c>
      <c r="N146" t="s">
        <v>102</v>
      </c>
      <c r="O146" t="s">
        <v>102</v>
      </c>
      <c r="P146" t="s">
        <v>102</v>
      </c>
      <c r="Q146" t="s">
        <v>102</v>
      </c>
      <c r="R146" t="s">
        <v>102</v>
      </c>
      <c r="S146" t="s">
        <v>102</v>
      </c>
      <c r="T146" t="s">
        <v>102</v>
      </c>
      <c r="U146" s="26">
        <v>1.1050000000000001E-2</v>
      </c>
      <c r="V146" t="s">
        <v>102</v>
      </c>
      <c r="W146" t="s">
        <v>102</v>
      </c>
      <c r="X146">
        <v>1.1050000000000001E-2</v>
      </c>
    </row>
    <row r="147" spans="1:24" x14ac:dyDescent="0.35">
      <c r="A147" t="s">
        <v>2</v>
      </c>
      <c r="B147" t="s">
        <v>242</v>
      </c>
      <c r="C147" t="s">
        <v>245</v>
      </c>
      <c r="J147" t="s">
        <v>102</v>
      </c>
      <c r="K147" t="s">
        <v>102</v>
      </c>
      <c r="L147" t="s">
        <v>102</v>
      </c>
      <c r="M147" t="s">
        <v>102</v>
      </c>
      <c r="N147" t="s">
        <v>102</v>
      </c>
      <c r="O147" t="s">
        <v>102</v>
      </c>
      <c r="P147" t="s">
        <v>102</v>
      </c>
      <c r="Q147" t="s">
        <v>102</v>
      </c>
      <c r="R147" t="s">
        <v>102</v>
      </c>
      <c r="S147" t="s">
        <v>102</v>
      </c>
      <c r="T147" t="s">
        <v>102</v>
      </c>
      <c r="U147" s="26">
        <v>5.9309999999999996E-3</v>
      </c>
      <c r="V147" t="s">
        <v>102</v>
      </c>
      <c r="W147" t="s">
        <v>102</v>
      </c>
      <c r="X147">
        <v>5.9309999999999996E-3</v>
      </c>
    </row>
    <row r="148" spans="1:24" x14ac:dyDescent="0.35">
      <c r="A148" t="s">
        <v>2</v>
      </c>
      <c r="B148" t="s">
        <v>242</v>
      </c>
      <c r="C148" t="s">
        <v>246</v>
      </c>
      <c r="J148" t="s">
        <v>102</v>
      </c>
      <c r="K148" t="s">
        <v>102</v>
      </c>
      <c r="L148" t="s">
        <v>102</v>
      </c>
      <c r="M148" t="s">
        <v>102</v>
      </c>
      <c r="N148" t="s">
        <v>102</v>
      </c>
      <c r="O148" t="s">
        <v>102</v>
      </c>
      <c r="P148" t="s">
        <v>102</v>
      </c>
      <c r="Q148" t="s">
        <v>102</v>
      </c>
      <c r="R148" t="s">
        <v>102</v>
      </c>
      <c r="S148" t="s">
        <v>102</v>
      </c>
      <c r="T148" t="s">
        <v>102</v>
      </c>
      <c r="U148" s="26">
        <v>5.4869999999999997E-3</v>
      </c>
      <c r="V148" t="s">
        <v>102</v>
      </c>
      <c r="W148" t="s">
        <v>102</v>
      </c>
      <c r="X148">
        <v>5.4869999999999997E-3</v>
      </c>
    </row>
    <row r="149" spans="1:24" x14ac:dyDescent="0.35">
      <c r="A149" t="s">
        <v>2</v>
      </c>
      <c r="B149" t="s">
        <v>242</v>
      </c>
      <c r="C149" t="s">
        <v>247</v>
      </c>
      <c r="J149" t="s">
        <v>102</v>
      </c>
      <c r="K149" t="s">
        <v>102</v>
      </c>
      <c r="L149" t="s">
        <v>102</v>
      </c>
      <c r="M149" t="s">
        <v>102</v>
      </c>
      <c r="N149" t="s">
        <v>102</v>
      </c>
      <c r="O149" t="s">
        <v>102</v>
      </c>
      <c r="P149" t="s">
        <v>102</v>
      </c>
      <c r="Q149" t="s">
        <v>102</v>
      </c>
      <c r="R149" t="s">
        <v>102</v>
      </c>
      <c r="S149" t="s">
        <v>102</v>
      </c>
      <c r="T149" t="s">
        <v>102</v>
      </c>
      <c r="U149" s="26">
        <v>1.0959999999999999E-2</v>
      </c>
      <c r="V149" t="s">
        <v>102</v>
      </c>
      <c r="W149" t="s">
        <v>102</v>
      </c>
      <c r="X149">
        <v>1.0959999999999999E-2</v>
      </c>
    </row>
    <row r="150" spans="1:24" x14ac:dyDescent="0.35">
      <c r="A150" t="s">
        <v>2</v>
      </c>
      <c r="B150" t="s">
        <v>242</v>
      </c>
      <c r="C150" t="s">
        <v>248</v>
      </c>
      <c r="J150" t="s">
        <v>102</v>
      </c>
      <c r="K150" t="s">
        <v>102</v>
      </c>
      <c r="L150" t="s">
        <v>102</v>
      </c>
      <c r="M150" t="s">
        <v>102</v>
      </c>
      <c r="N150" t="s">
        <v>102</v>
      </c>
      <c r="O150" t="s">
        <v>102</v>
      </c>
      <c r="P150" t="s">
        <v>102</v>
      </c>
      <c r="Q150" t="s">
        <v>102</v>
      </c>
      <c r="R150" t="s">
        <v>102</v>
      </c>
      <c r="S150" t="s">
        <v>102</v>
      </c>
      <c r="T150" t="s">
        <v>102</v>
      </c>
      <c r="U150" s="26">
        <v>1.1259999999999999E-2</v>
      </c>
      <c r="V150" t="s">
        <v>102</v>
      </c>
      <c r="W150" t="s">
        <v>102</v>
      </c>
      <c r="X150">
        <v>1.1259999999999999E-2</v>
      </c>
    </row>
    <row r="151" spans="1:24" x14ac:dyDescent="0.35">
      <c r="A151" t="s">
        <v>2</v>
      </c>
      <c r="B151" t="s">
        <v>242</v>
      </c>
      <c r="C151" t="s">
        <v>249</v>
      </c>
      <c r="J151" t="s">
        <v>102</v>
      </c>
      <c r="K151" t="s">
        <v>102</v>
      </c>
      <c r="L151" t="s">
        <v>102</v>
      </c>
      <c r="M151" t="s">
        <v>102</v>
      </c>
      <c r="N151" t="s">
        <v>102</v>
      </c>
      <c r="O151" t="s">
        <v>102</v>
      </c>
      <c r="P151" t="s">
        <v>102</v>
      </c>
      <c r="Q151" t="s">
        <v>102</v>
      </c>
      <c r="R151" t="s">
        <v>102</v>
      </c>
      <c r="S151" t="s">
        <v>102</v>
      </c>
      <c r="T151" t="s">
        <v>102</v>
      </c>
      <c r="U151" s="26">
        <v>5.7790000000000003E-3</v>
      </c>
      <c r="V151" t="s">
        <v>102</v>
      </c>
      <c r="W151" t="s">
        <v>102</v>
      </c>
      <c r="X151">
        <v>5.7790000000000003E-3</v>
      </c>
    </row>
    <row r="152" spans="1:24" x14ac:dyDescent="0.35">
      <c r="A152" t="s">
        <v>2</v>
      </c>
      <c r="B152" t="s">
        <v>242</v>
      </c>
      <c r="C152" t="s">
        <v>250</v>
      </c>
      <c r="J152" t="s">
        <v>102</v>
      </c>
      <c r="K152" t="s">
        <v>102</v>
      </c>
      <c r="L152" t="s">
        <v>102</v>
      </c>
      <c r="M152" t="s">
        <v>102</v>
      </c>
      <c r="N152" t="s">
        <v>102</v>
      </c>
      <c r="O152" t="s">
        <v>102</v>
      </c>
      <c r="P152" t="s">
        <v>102</v>
      </c>
      <c r="Q152" t="s">
        <v>102</v>
      </c>
      <c r="R152" t="s">
        <v>102</v>
      </c>
      <c r="S152" t="s">
        <v>102</v>
      </c>
      <c r="T152" t="s">
        <v>102</v>
      </c>
      <c r="U152" s="26">
        <v>1.093E-2</v>
      </c>
      <c r="V152" t="s">
        <v>102</v>
      </c>
      <c r="W152" t="s">
        <v>102</v>
      </c>
      <c r="X152">
        <v>1.093E-2</v>
      </c>
    </row>
    <row r="153" spans="1:24" x14ac:dyDescent="0.35">
      <c r="A153" t="s">
        <v>2</v>
      </c>
      <c r="B153" t="s">
        <v>242</v>
      </c>
      <c r="C153" t="s">
        <v>251</v>
      </c>
      <c r="J153" t="s">
        <v>102</v>
      </c>
      <c r="K153" t="s">
        <v>102</v>
      </c>
      <c r="L153" t="s">
        <v>102</v>
      </c>
      <c r="M153" t="s">
        <v>102</v>
      </c>
      <c r="N153" t="s">
        <v>102</v>
      </c>
      <c r="O153" t="s">
        <v>102</v>
      </c>
      <c r="P153" t="s">
        <v>102</v>
      </c>
      <c r="Q153" t="s">
        <v>102</v>
      </c>
      <c r="R153" t="s">
        <v>102</v>
      </c>
      <c r="S153" t="s">
        <v>102</v>
      </c>
      <c r="T153" t="s">
        <v>102</v>
      </c>
      <c r="U153" s="26">
        <v>5.8909999999999995E-4</v>
      </c>
      <c r="V153" t="s">
        <v>102</v>
      </c>
      <c r="W153" t="s">
        <v>102</v>
      </c>
      <c r="X153">
        <v>5.8909999999999995E-4</v>
      </c>
    </row>
    <row r="154" spans="1:24" x14ac:dyDescent="0.35">
      <c r="A154" t="s">
        <v>2</v>
      </c>
      <c r="B154" t="s">
        <v>242</v>
      </c>
      <c r="C154" t="s">
        <v>252</v>
      </c>
      <c r="J154" t="s">
        <v>102</v>
      </c>
      <c r="K154" t="s">
        <v>102</v>
      </c>
      <c r="L154" t="s">
        <v>102</v>
      </c>
      <c r="M154" t="s">
        <v>102</v>
      </c>
      <c r="N154" t="s">
        <v>102</v>
      </c>
      <c r="O154" t="s">
        <v>102</v>
      </c>
      <c r="P154" t="s">
        <v>102</v>
      </c>
      <c r="Q154" t="s">
        <v>102</v>
      </c>
      <c r="R154" t="s">
        <v>102</v>
      </c>
      <c r="S154" t="s">
        <v>102</v>
      </c>
      <c r="T154" t="s">
        <v>102</v>
      </c>
      <c r="U154" s="26">
        <v>5.5630000000000002E-3</v>
      </c>
      <c r="V154" t="s">
        <v>102</v>
      </c>
      <c r="W154" t="s">
        <v>102</v>
      </c>
      <c r="X154">
        <v>5.5630000000000002E-3</v>
      </c>
    </row>
    <row r="155" spans="1:24" x14ac:dyDescent="0.35">
      <c r="A155" t="s">
        <v>2</v>
      </c>
      <c r="B155" t="s">
        <v>242</v>
      </c>
      <c r="C155" t="s">
        <v>253</v>
      </c>
      <c r="J155" t="s">
        <v>102</v>
      </c>
      <c r="K155" t="s">
        <v>102</v>
      </c>
      <c r="L155" t="s">
        <v>102</v>
      </c>
      <c r="M155" t="s">
        <v>102</v>
      </c>
      <c r="N155" t="s">
        <v>102</v>
      </c>
      <c r="O155" t="s">
        <v>102</v>
      </c>
      <c r="P155" t="s">
        <v>102</v>
      </c>
      <c r="Q155" t="s">
        <v>102</v>
      </c>
      <c r="R155" t="s">
        <v>102</v>
      </c>
      <c r="S155" t="s">
        <v>102</v>
      </c>
      <c r="T155" t="s">
        <v>102</v>
      </c>
      <c r="U155" s="26">
        <v>1.103E-2</v>
      </c>
      <c r="V155" t="s">
        <v>102</v>
      </c>
      <c r="W155" t="s">
        <v>102</v>
      </c>
      <c r="X155">
        <v>1.103E-2</v>
      </c>
    </row>
    <row r="156" spans="1:24" x14ac:dyDescent="0.35">
      <c r="A156" t="s">
        <v>2</v>
      </c>
      <c r="B156" t="s">
        <v>242</v>
      </c>
      <c r="C156" t="s">
        <v>254</v>
      </c>
      <c r="J156" t="s">
        <v>102</v>
      </c>
      <c r="K156" t="s">
        <v>102</v>
      </c>
      <c r="L156" t="s">
        <v>102</v>
      </c>
      <c r="M156" t="s">
        <v>102</v>
      </c>
      <c r="N156" t="s">
        <v>102</v>
      </c>
      <c r="O156" t="s">
        <v>102</v>
      </c>
      <c r="P156" t="s">
        <v>102</v>
      </c>
      <c r="Q156" t="s">
        <v>102</v>
      </c>
      <c r="R156" t="s">
        <v>102</v>
      </c>
      <c r="S156" t="s">
        <v>102</v>
      </c>
      <c r="T156" t="s">
        <v>102</v>
      </c>
      <c r="U156" s="26">
        <v>1.0749999999999999E-2</v>
      </c>
      <c r="V156" t="s">
        <v>102</v>
      </c>
      <c r="W156" t="s">
        <v>102</v>
      </c>
      <c r="X156">
        <v>1.0749999999999999E-2</v>
      </c>
    </row>
    <row r="157" spans="1:24" x14ac:dyDescent="0.35">
      <c r="A157" t="s">
        <v>2</v>
      </c>
      <c r="B157" t="s">
        <v>242</v>
      </c>
      <c r="C157" t="s">
        <v>255</v>
      </c>
      <c r="J157" t="s">
        <v>102</v>
      </c>
      <c r="K157" t="s">
        <v>102</v>
      </c>
      <c r="L157" t="s">
        <v>102</v>
      </c>
      <c r="M157" t="s">
        <v>102</v>
      </c>
      <c r="N157" t="s">
        <v>102</v>
      </c>
      <c r="O157" t="s">
        <v>102</v>
      </c>
      <c r="P157" t="s">
        <v>102</v>
      </c>
      <c r="Q157" t="s">
        <v>102</v>
      </c>
      <c r="R157" t="s">
        <v>102</v>
      </c>
      <c r="S157" t="s">
        <v>102</v>
      </c>
      <c r="T157" t="s">
        <v>102</v>
      </c>
      <c r="U157" s="26">
        <v>5.8909999999999995E-4</v>
      </c>
      <c r="V157" t="s">
        <v>102</v>
      </c>
      <c r="W157" t="s">
        <v>102</v>
      </c>
      <c r="X157">
        <v>5.8909999999999995E-4</v>
      </c>
    </row>
    <row r="158" spans="1:24" x14ac:dyDescent="0.35">
      <c r="A158" t="s">
        <v>2</v>
      </c>
      <c r="B158" t="s">
        <v>242</v>
      </c>
      <c r="C158" t="s">
        <v>256</v>
      </c>
      <c r="J158" t="s">
        <v>102</v>
      </c>
      <c r="K158" t="s">
        <v>102</v>
      </c>
      <c r="L158" t="s">
        <v>102</v>
      </c>
      <c r="M158" t="s">
        <v>102</v>
      </c>
      <c r="N158" t="s">
        <v>102</v>
      </c>
      <c r="O158" t="s">
        <v>102</v>
      </c>
      <c r="P158" t="s">
        <v>102</v>
      </c>
      <c r="Q158" t="s">
        <v>102</v>
      </c>
      <c r="R158" t="s">
        <v>102</v>
      </c>
      <c r="S158" t="s">
        <v>102</v>
      </c>
      <c r="T158" t="s">
        <v>102</v>
      </c>
      <c r="U158" s="26">
        <v>5.875E-3</v>
      </c>
      <c r="V158" t="s">
        <v>102</v>
      </c>
      <c r="W158" t="s">
        <v>102</v>
      </c>
      <c r="X158">
        <v>5.875E-3</v>
      </c>
    </row>
    <row r="159" spans="1:24" x14ac:dyDescent="0.35">
      <c r="A159" t="s">
        <v>2</v>
      </c>
      <c r="B159" t="s">
        <v>242</v>
      </c>
      <c r="C159" t="s">
        <v>257</v>
      </c>
      <c r="J159" t="s">
        <v>102</v>
      </c>
      <c r="K159" t="s">
        <v>102</v>
      </c>
      <c r="L159" t="s">
        <v>102</v>
      </c>
      <c r="M159" t="s">
        <v>102</v>
      </c>
      <c r="N159" t="s">
        <v>102</v>
      </c>
      <c r="O159" t="s">
        <v>102</v>
      </c>
      <c r="P159" t="s">
        <v>102</v>
      </c>
      <c r="Q159" t="s">
        <v>102</v>
      </c>
      <c r="R159" t="s">
        <v>102</v>
      </c>
      <c r="S159" t="s">
        <v>102</v>
      </c>
      <c r="T159" t="s">
        <v>102</v>
      </c>
      <c r="U159" s="26">
        <v>1.0840000000000001E-2</v>
      </c>
      <c r="V159" t="s">
        <v>102</v>
      </c>
      <c r="W159" t="s">
        <v>102</v>
      </c>
      <c r="X159">
        <v>1.0840000000000001E-2</v>
      </c>
    </row>
    <row r="160" spans="1:24" x14ac:dyDescent="0.35">
      <c r="A160" t="s">
        <v>2</v>
      </c>
      <c r="B160" t="s">
        <v>242</v>
      </c>
      <c r="C160" t="s">
        <v>258</v>
      </c>
      <c r="J160" t="s">
        <v>102</v>
      </c>
      <c r="K160" t="s">
        <v>102</v>
      </c>
      <c r="L160" t="s">
        <v>102</v>
      </c>
      <c r="M160" t="s">
        <v>102</v>
      </c>
      <c r="N160" t="s">
        <v>102</v>
      </c>
      <c r="O160" t="s">
        <v>102</v>
      </c>
      <c r="P160" t="s">
        <v>102</v>
      </c>
      <c r="Q160" t="s">
        <v>102</v>
      </c>
      <c r="R160" t="s">
        <v>102</v>
      </c>
      <c r="S160" t="s">
        <v>102</v>
      </c>
      <c r="T160" t="s">
        <v>102</v>
      </c>
      <c r="U160" s="26">
        <v>1.1010000000000001E-2</v>
      </c>
      <c r="V160" t="s">
        <v>102</v>
      </c>
      <c r="W160" t="s">
        <v>102</v>
      </c>
      <c r="X160">
        <v>1.1010000000000001E-2</v>
      </c>
    </row>
    <row r="161" spans="1:24" x14ac:dyDescent="0.35">
      <c r="A161" t="s">
        <v>2</v>
      </c>
      <c r="B161" t="s">
        <v>242</v>
      </c>
      <c r="C161" t="s">
        <v>259</v>
      </c>
      <c r="J161" t="s">
        <v>102</v>
      </c>
      <c r="K161" t="s">
        <v>102</v>
      </c>
      <c r="L161" t="s">
        <v>102</v>
      </c>
      <c r="M161" t="s">
        <v>102</v>
      </c>
      <c r="N161" t="s">
        <v>102</v>
      </c>
      <c r="O161" t="s">
        <v>102</v>
      </c>
      <c r="P161" t="s">
        <v>102</v>
      </c>
      <c r="Q161" t="s">
        <v>102</v>
      </c>
      <c r="R161" t="s">
        <v>102</v>
      </c>
      <c r="S161" t="s">
        <v>102</v>
      </c>
      <c r="T161" t="s">
        <v>102</v>
      </c>
      <c r="U161" s="26">
        <v>1.103E-2</v>
      </c>
      <c r="V161" t="s">
        <v>102</v>
      </c>
      <c r="W161" t="s">
        <v>102</v>
      </c>
      <c r="X161">
        <v>1.103E-2</v>
      </c>
    </row>
    <row r="162" spans="1:24" x14ac:dyDescent="0.35">
      <c r="A162" t="s">
        <v>2</v>
      </c>
      <c r="B162" t="s">
        <v>242</v>
      </c>
      <c r="C162" t="s">
        <v>260</v>
      </c>
      <c r="J162" t="s">
        <v>102</v>
      </c>
      <c r="K162" t="s">
        <v>102</v>
      </c>
      <c r="L162" t="s">
        <v>102</v>
      </c>
      <c r="M162" t="s">
        <v>102</v>
      </c>
      <c r="N162" t="s">
        <v>102</v>
      </c>
      <c r="O162" t="s">
        <v>102</v>
      </c>
      <c r="P162" t="s">
        <v>102</v>
      </c>
      <c r="Q162" t="s">
        <v>102</v>
      </c>
      <c r="R162" t="s">
        <v>102</v>
      </c>
      <c r="S162" t="s">
        <v>102</v>
      </c>
      <c r="T162" t="s">
        <v>102</v>
      </c>
      <c r="U162" s="26">
        <v>5.8909999999999995E-4</v>
      </c>
      <c r="V162" t="s">
        <v>102</v>
      </c>
      <c r="W162" t="s">
        <v>102</v>
      </c>
      <c r="X162">
        <v>5.8909999999999995E-4</v>
      </c>
    </row>
    <row r="163" spans="1:24" x14ac:dyDescent="0.35">
      <c r="A163" t="s">
        <v>2</v>
      </c>
      <c r="B163" t="s">
        <v>242</v>
      </c>
      <c r="C163" t="s">
        <v>261</v>
      </c>
      <c r="J163" t="s">
        <v>102</v>
      </c>
      <c r="K163" t="s">
        <v>102</v>
      </c>
      <c r="L163" t="s">
        <v>102</v>
      </c>
      <c r="M163" t="s">
        <v>102</v>
      </c>
      <c r="N163" t="s">
        <v>102</v>
      </c>
      <c r="O163" t="s">
        <v>102</v>
      </c>
      <c r="P163" t="s">
        <v>102</v>
      </c>
      <c r="Q163" t="s">
        <v>102</v>
      </c>
      <c r="R163" t="s">
        <v>102</v>
      </c>
      <c r="S163" t="s">
        <v>102</v>
      </c>
      <c r="T163" t="s">
        <v>102</v>
      </c>
      <c r="U163" s="26">
        <v>5.8909999999999995E-4</v>
      </c>
      <c r="V163" t="s">
        <v>102</v>
      </c>
      <c r="W163" t="s">
        <v>102</v>
      </c>
      <c r="X163">
        <v>5.8909999999999995E-4</v>
      </c>
    </row>
    <row r="164" spans="1:24" x14ac:dyDescent="0.35">
      <c r="A164" t="s">
        <v>2</v>
      </c>
      <c r="B164" t="s">
        <v>242</v>
      </c>
      <c r="C164" t="s">
        <v>262</v>
      </c>
      <c r="J164" t="s">
        <v>102</v>
      </c>
      <c r="K164" t="s">
        <v>102</v>
      </c>
      <c r="L164" t="s">
        <v>102</v>
      </c>
      <c r="M164" t="s">
        <v>102</v>
      </c>
      <c r="N164" t="s">
        <v>102</v>
      </c>
      <c r="O164" t="s">
        <v>102</v>
      </c>
      <c r="P164" t="s">
        <v>102</v>
      </c>
      <c r="Q164" t="s">
        <v>102</v>
      </c>
      <c r="R164" t="s">
        <v>102</v>
      </c>
      <c r="S164" t="s">
        <v>102</v>
      </c>
      <c r="T164" t="s">
        <v>102</v>
      </c>
      <c r="U164" s="26">
        <v>5.8909999999999995E-4</v>
      </c>
      <c r="V164" t="s">
        <v>102</v>
      </c>
      <c r="W164" t="s">
        <v>102</v>
      </c>
      <c r="X164">
        <v>5.8909999999999995E-4</v>
      </c>
    </row>
    <row r="165" spans="1:24" x14ac:dyDescent="0.35">
      <c r="A165" t="s">
        <v>2</v>
      </c>
      <c r="B165" t="s">
        <v>242</v>
      </c>
      <c r="C165" t="s">
        <v>263</v>
      </c>
      <c r="J165" t="s">
        <v>102</v>
      </c>
      <c r="K165" t="s">
        <v>102</v>
      </c>
      <c r="L165" t="s">
        <v>102</v>
      </c>
      <c r="M165" t="s">
        <v>102</v>
      </c>
      <c r="N165" t="s">
        <v>102</v>
      </c>
      <c r="O165" t="s">
        <v>102</v>
      </c>
      <c r="P165" t="s">
        <v>102</v>
      </c>
      <c r="Q165" t="s">
        <v>102</v>
      </c>
      <c r="R165" t="s">
        <v>102</v>
      </c>
      <c r="S165" t="s">
        <v>102</v>
      </c>
      <c r="T165" t="s">
        <v>102</v>
      </c>
      <c r="U165" s="26">
        <v>5.8909999999999995E-4</v>
      </c>
      <c r="V165" t="s">
        <v>102</v>
      </c>
      <c r="W165" t="s">
        <v>102</v>
      </c>
      <c r="X165">
        <v>5.8909999999999995E-4</v>
      </c>
    </row>
    <row r="166" spans="1:24" x14ac:dyDescent="0.35">
      <c r="A166" t="s">
        <v>2</v>
      </c>
      <c r="B166" t="s">
        <v>242</v>
      </c>
      <c r="C166" t="s">
        <v>264</v>
      </c>
      <c r="J166" t="s">
        <v>102</v>
      </c>
      <c r="K166" t="s">
        <v>102</v>
      </c>
      <c r="L166" t="s">
        <v>102</v>
      </c>
      <c r="M166" t="s">
        <v>102</v>
      </c>
      <c r="N166" t="s">
        <v>102</v>
      </c>
      <c r="O166" t="s">
        <v>102</v>
      </c>
      <c r="P166" t="s">
        <v>102</v>
      </c>
      <c r="Q166" t="s">
        <v>102</v>
      </c>
      <c r="R166" t="s">
        <v>102</v>
      </c>
      <c r="S166" t="s">
        <v>102</v>
      </c>
      <c r="T166" t="s">
        <v>102</v>
      </c>
      <c r="U166" s="26">
        <v>3.7730000000000001E-4</v>
      </c>
      <c r="V166" t="s">
        <v>102</v>
      </c>
      <c r="W166" t="s">
        <v>102</v>
      </c>
      <c r="X166" s="26">
        <v>3.7730000000000001E-4</v>
      </c>
    </row>
    <row r="167" spans="1:24" x14ac:dyDescent="0.35">
      <c r="A167" t="s">
        <v>2</v>
      </c>
      <c r="B167" t="s">
        <v>242</v>
      </c>
      <c r="C167" t="s">
        <v>265</v>
      </c>
      <c r="J167" t="s">
        <v>102</v>
      </c>
      <c r="K167" t="s">
        <v>102</v>
      </c>
      <c r="L167" t="s">
        <v>102</v>
      </c>
      <c r="M167" t="s">
        <v>102</v>
      </c>
      <c r="N167" t="s">
        <v>102</v>
      </c>
      <c r="O167" t="s">
        <v>102</v>
      </c>
      <c r="P167" t="s">
        <v>102</v>
      </c>
      <c r="Q167" t="s">
        <v>102</v>
      </c>
      <c r="R167" t="s">
        <v>102</v>
      </c>
      <c r="S167" t="s">
        <v>102</v>
      </c>
      <c r="T167" t="s">
        <v>102</v>
      </c>
      <c r="U167" s="26">
        <v>3.7730000000000001E-4</v>
      </c>
      <c r="V167" t="s">
        <v>102</v>
      </c>
      <c r="W167" t="s">
        <v>102</v>
      </c>
      <c r="X167" s="26">
        <v>3.7730000000000001E-4</v>
      </c>
    </row>
    <row r="168" spans="1:24" x14ac:dyDescent="0.35">
      <c r="A168" t="s">
        <v>2</v>
      </c>
      <c r="B168" t="s">
        <v>242</v>
      </c>
      <c r="C168" t="s">
        <v>266</v>
      </c>
      <c r="J168" t="s">
        <v>102</v>
      </c>
      <c r="K168" t="s">
        <v>102</v>
      </c>
      <c r="L168" t="s">
        <v>102</v>
      </c>
      <c r="M168" t="s">
        <v>102</v>
      </c>
      <c r="N168" t="s">
        <v>102</v>
      </c>
      <c r="O168" t="s">
        <v>102</v>
      </c>
      <c r="P168" t="s">
        <v>102</v>
      </c>
      <c r="Q168" t="s">
        <v>102</v>
      </c>
      <c r="R168" t="s">
        <v>102</v>
      </c>
      <c r="S168" t="s">
        <v>102</v>
      </c>
      <c r="T168" t="s">
        <v>102</v>
      </c>
      <c r="U168" s="26">
        <v>3.7730000000000001E-4</v>
      </c>
      <c r="V168" t="s">
        <v>102</v>
      </c>
      <c r="W168" t="s">
        <v>102</v>
      </c>
      <c r="X168" s="26">
        <v>3.7730000000000001E-4</v>
      </c>
    </row>
    <row r="169" spans="1:24" x14ac:dyDescent="0.35">
      <c r="A169" t="s">
        <v>2</v>
      </c>
      <c r="B169" t="s">
        <v>242</v>
      </c>
      <c r="C169" t="s">
        <v>267</v>
      </c>
      <c r="J169" t="s">
        <v>102</v>
      </c>
      <c r="K169" t="s">
        <v>102</v>
      </c>
      <c r="L169" t="s">
        <v>102</v>
      </c>
      <c r="M169" t="s">
        <v>102</v>
      </c>
      <c r="N169" t="s">
        <v>102</v>
      </c>
      <c r="O169" t="s">
        <v>102</v>
      </c>
      <c r="P169" t="s">
        <v>102</v>
      </c>
      <c r="Q169" t="s">
        <v>102</v>
      </c>
      <c r="R169" t="s">
        <v>102</v>
      </c>
      <c r="S169" t="s">
        <v>102</v>
      </c>
      <c r="T169" t="s">
        <v>102</v>
      </c>
      <c r="U169" s="26">
        <v>5.8909999999999995E-4</v>
      </c>
      <c r="V169" t="s">
        <v>102</v>
      </c>
      <c r="W169" t="s">
        <v>102</v>
      </c>
      <c r="X169">
        <v>5.8909999999999995E-4</v>
      </c>
    </row>
    <row r="170" spans="1:24" x14ac:dyDescent="0.35">
      <c r="A170" t="s">
        <v>2</v>
      </c>
      <c r="B170" t="s">
        <v>242</v>
      </c>
      <c r="C170" t="s">
        <v>268</v>
      </c>
      <c r="J170" t="s">
        <v>102</v>
      </c>
      <c r="K170" t="s">
        <v>102</v>
      </c>
      <c r="L170" t="s">
        <v>102</v>
      </c>
      <c r="M170" t="s">
        <v>102</v>
      </c>
      <c r="N170" t="s">
        <v>102</v>
      </c>
      <c r="O170" t="s">
        <v>102</v>
      </c>
      <c r="P170" t="s">
        <v>102</v>
      </c>
      <c r="Q170" t="s">
        <v>102</v>
      </c>
      <c r="R170" t="s">
        <v>102</v>
      </c>
      <c r="S170" t="s">
        <v>102</v>
      </c>
      <c r="T170" t="s">
        <v>102</v>
      </c>
      <c r="U170" s="26">
        <v>5.6680000000000003E-3</v>
      </c>
      <c r="V170" t="s">
        <v>102</v>
      </c>
      <c r="W170" t="s">
        <v>102</v>
      </c>
      <c r="X170">
        <v>5.6680000000000003E-3</v>
      </c>
    </row>
    <row r="171" spans="1:24" x14ac:dyDescent="0.35">
      <c r="A171" t="s">
        <v>2</v>
      </c>
      <c r="B171" t="s">
        <v>242</v>
      </c>
      <c r="C171" t="s">
        <v>269</v>
      </c>
      <c r="J171" t="s">
        <v>102</v>
      </c>
      <c r="K171" t="s">
        <v>102</v>
      </c>
      <c r="L171" t="s">
        <v>102</v>
      </c>
      <c r="M171" t="s">
        <v>102</v>
      </c>
      <c r="N171" t="s">
        <v>102</v>
      </c>
      <c r="O171" t="s">
        <v>102</v>
      </c>
      <c r="P171" t="s">
        <v>102</v>
      </c>
      <c r="Q171" t="s">
        <v>102</v>
      </c>
      <c r="R171" t="s">
        <v>102</v>
      </c>
      <c r="S171" t="s">
        <v>102</v>
      </c>
      <c r="T171" t="s">
        <v>102</v>
      </c>
      <c r="U171" t="s">
        <v>170</v>
      </c>
      <c r="V171" t="s">
        <v>102</v>
      </c>
      <c r="W171" t="s">
        <v>102</v>
      </c>
      <c r="X171">
        <v>0</v>
      </c>
    </row>
    <row r="172" spans="1:24" x14ac:dyDescent="0.35">
      <c r="A172" t="s">
        <v>2</v>
      </c>
      <c r="B172" t="s">
        <v>242</v>
      </c>
      <c r="C172" t="s">
        <v>270</v>
      </c>
      <c r="J172" t="s">
        <v>102</v>
      </c>
      <c r="K172" t="s">
        <v>102</v>
      </c>
      <c r="L172" t="s">
        <v>102</v>
      </c>
      <c r="M172" t="s">
        <v>102</v>
      </c>
      <c r="N172" t="s">
        <v>102</v>
      </c>
      <c r="O172" t="s">
        <v>102</v>
      </c>
      <c r="P172" t="s">
        <v>102</v>
      </c>
      <c r="Q172" t="s">
        <v>102</v>
      </c>
      <c r="R172" t="s">
        <v>102</v>
      </c>
      <c r="S172" t="s">
        <v>102</v>
      </c>
      <c r="T172" t="s">
        <v>102</v>
      </c>
      <c r="U172" s="26">
        <v>5.803E-3</v>
      </c>
      <c r="V172" t="s">
        <v>102</v>
      </c>
      <c r="W172" t="s">
        <v>102</v>
      </c>
      <c r="X172">
        <v>5.803E-3</v>
      </c>
    </row>
    <row r="173" spans="1:24" x14ac:dyDescent="0.35">
      <c r="A173" t="s">
        <v>2</v>
      </c>
      <c r="B173" t="s">
        <v>242</v>
      </c>
      <c r="C173" t="s">
        <v>271</v>
      </c>
      <c r="J173" t="s">
        <v>102</v>
      </c>
      <c r="K173" t="s">
        <v>102</v>
      </c>
      <c r="L173" t="s">
        <v>102</v>
      </c>
      <c r="M173" t="s">
        <v>102</v>
      </c>
      <c r="N173" t="s">
        <v>102</v>
      </c>
      <c r="O173" t="s">
        <v>102</v>
      </c>
      <c r="P173" t="s">
        <v>102</v>
      </c>
      <c r="Q173" t="s">
        <v>102</v>
      </c>
      <c r="R173" t="s">
        <v>102</v>
      </c>
      <c r="S173" t="s">
        <v>102</v>
      </c>
      <c r="T173" t="s">
        <v>102</v>
      </c>
      <c r="U173" s="26">
        <v>5.7749999999999998E-3</v>
      </c>
      <c r="V173" t="s">
        <v>102</v>
      </c>
      <c r="W173" t="s">
        <v>102</v>
      </c>
      <c r="X173">
        <v>5.7749999999999998E-3</v>
      </c>
    </row>
    <row r="174" spans="1:24" x14ac:dyDescent="0.35">
      <c r="A174" t="s">
        <v>2</v>
      </c>
      <c r="B174" t="s">
        <v>242</v>
      </c>
      <c r="C174" t="s">
        <v>272</v>
      </c>
      <c r="J174" t="s">
        <v>102</v>
      </c>
      <c r="K174" t="s">
        <v>102</v>
      </c>
      <c r="L174" t="s">
        <v>102</v>
      </c>
      <c r="M174" t="s">
        <v>102</v>
      </c>
      <c r="N174" t="s">
        <v>102</v>
      </c>
      <c r="O174" t="s">
        <v>102</v>
      </c>
      <c r="P174" t="s">
        <v>102</v>
      </c>
      <c r="Q174" t="s">
        <v>102</v>
      </c>
      <c r="R174" t="s">
        <v>102</v>
      </c>
      <c r="S174" t="s">
        <v>102</v>
      </c>
      <c r="T174" t="s">
        <v>102</v>
      </c>
      <c r="U174" s="26">
        <v>5.7939999999999997E-3</v>
      </c>
      <c r="V174" t="s">
        <v>102</v>
      </c>
      <c r="W174" t="s">
        <v>102</v>
      </c>
      <c r="X174">
        <v>5.7939999999999997E-3</v>
      </c>
    </row>
    <row r="175" spans="1:24" x14ac:dyDescent="0.35">
      <c r="A175" t="s">
        <v>2</v>
      </c>
      <c r="B175" t="s">
        <v>242</v>
      </c>
      <c r="C175" t="s">
        <v>273</v>
      </c>
      <c r="J175" t="s">
        <v>102</v>
      </c>
      <c r="K175" t="s">
        <v>102</v>
      </c>
      <c r="L175" t="s">
        <v>102</v>
      </c>
      <c r="M175" t="s">
        <v>102</v>
      </c>
      <c r="N175" t="s">
        <v>102</v>
      </c>
      <c r="O175" t="s">
        <v>102</v>
      </c>
      <c r="P175" t="s">
        <v>102</v>
      </c>
      <c r="Q175" t="s">
        <v>102</v>
      </c>
      <c r="R175" t="s">
        <v>102</v>
      </c>
      <c r="S175" t="s">
        <v>102</v>
      </c>
      <c r="T175" t="s">
        <v>102</v>
      </c>
      <c r="U175" s="26">
        <v>5.764E-3</v>
      </c>
      <c r="V175" t="s">
        <v>102</v>
      </c>
      <c r="W175" t="s">
        <v>102</v>
      </c>
      <c r="X175">
        <v>5.764E-3</v>
      </c>
    </row>
    <row r="176" spans="1:24" x14ac:dyDescent="0.35">
      <c r="A176" t="s">
        <v>2</v>
      </c>
      <c r="B176" t="s">
        <v>242</v>
      </c>
      <c r="C176" t="s">
        <v>274</v>
      </c>
      <c r="J176" t="s">
        <v>102</v>
      </c>
      <c r="K176" t="s">
        <v>102</v>
      </c>
      <c r="L176" t="s">
        <v>102</v>
      </c>
      <c r="M176" t="s">
        <v>102</v>
      </c>
      <c r="N176" t="s">
        <v>102</v>
      </c>
      <c r="O176" t="s">
        <v>102</v>
      </c>
      <c r="P176" t="s">
        <v>102</v>
      </c>
      <c r="Q176" t="s">
        <v>102</v>
      </c>
      <c r="R176" t="s">
        <v>102</v>
      </c>
      <c r="S176" t="s">
        <v>102</v>
      </c>
      <c r="T176" t="s">
        <v>102</v>
      </c>
      <c r="U176" t="s">
        <v>170</v>
      </c>
      <c r="V176" t="s">
        <v>102</v>
      </c>
      <c r="W176" t="s">
        <v>102</v>
      </c>
      <c r="X176">
        <v>0</v>
      </c>
    </row>
    <row r="177" spans="1:24" x14ac:dyDescent="0.35">
      <c r="A177" t="s">
        <v>2</v>
      </c>
      <c r="B177" t="s">
        <v>242</v>
      </c>
      <c r="C177" t="s">
        <v>275</v>
      </c>
      <c r="J177" t="s">
        <v>102</v>
      </c>
      <c r="K177" t="s">
        <v>102</v>
      </c>
      <c r="L177" t="s">
        <v>102</v>
      </c>
      <c r="M177" t="s">
        <v>102</v>
      </c>
      <c r="N177" t="s">
        <v>102</v>
      </c>
      <c r="O177" t="s">
        <v>102</v>
      </c>
      <c r="P177" t="s">
        <v>102</v>
      </c>
      <c r="Q177" t="s">
        <v>102</v>
      </c>
      <c r="R177" t="s">
        <v>102</v>
      </c>
      <c r="S177" t="s">
        <v>102</v>
      </c>
      <c r="T177" t="s">
        <v>102</v>
      </c>
      <c r="U177" s="26">
        <v>1.077E-2</v>
      </c>
      <c r="V177" t="s">
        <v>102</v>
      </c>
      <c r="W177" t="s">
        <v>102</v>
      </c>
      <c r="X177">
        <v>1.077E-2</v>
      </c>
    </row>
    <row r="178" spans="1:24" x14ac:dyDescent="0.35">
      <c r="A178" t="s">
        <v>2</v>
      </c>
      <c r="B178" t="s">
        <v>242</v>
      </c>
      <c r="C178" t="s">
        <v>276</v>
      </c>
      <c r="J178" t="s">
        <v>102</v>
      </c>
      <c r="K178" t="s">
        <v>102</v>
      </c>
      <c r="L178" t="s">
        <v>102</v>
      </c>
      <c r="M178" t="s">
        <v>102</v>
      </c>
      <c r="N178" t="s">
        <v>102</v>
      </c>
      <c r="O178" t="s">
        <v>102</v>
      </c>
      <c r="P178" t="s">
        <v>102</v>
      </c>
      <c r="Q178" t="s">
        <v>102</v>
      </c>
      <c r="R178" t="s">
        <v>102</v>
      </c>
      <c r="S178" t="s">
        <v>102</v>
      </c>
      <c r="T178" t="s">
        <v>102</v>
      </c>
      <c r="U178" s="26">
        <v>1.0970000000000001E-2</v>
      </c>
      <c r="V178" t="s">
        <v>102</v>
      </c>
      <c r="W178" t="s">
        <v>102</v>
      </c>
      <c r="X178">
        <v>1.0970000000000001E-2</v>
      </c>
    </row>
    <row r="179" spans="1:24" x14ac:dyDescent="0.35">
      <c r="A179" t="s">
        <v>2</v>
      </c>
      <c r="B179" t="s">
        <v>242</v>
      </c>
      <c r="C179" t="s">
        <v>277</v>
      </c>
      <c r="J179" t="s">
        <v>102</v>
      </c>
      <c r="K179" t="s">
        <v>102</v>
      </c>
      <c r="L179" t="s">
        <v>102</v>
      </c>
      <c r="M179" t="s">
        <v>102</v>
      </c>
      <c r="N179" t="s">
        <v>102</v>
      </c>
      <c r="O179" t="s">
        <v>102</v>
      </c>
      <c r="P179" t="s">
        <v>102</v>
      </c>
      <c r="Q179" t="s">
        <v>102</v>
      </c>
      <c r="R179" t="s">
        <v>102</v>
      </c>
      <c r="S179" t="s">
        <v>102</v>
      </c>
      <c r="T179" t="s">
        <v>102</v>
      </c>
      <c r="U179" s="26">
        <v>5.5409999999999999E-3</v>
      </c>
      <c r="V179" t="s">
        <v>102</v>
      </c>
      <c r="W179" t="s">
        <v>102</v>
      </c>
      <c r="X179">
        <v>5.5409999999999999E-3</v>
      </c>
    </row>
    <row r="180" spans="1:24" x14ac:dyDescent="0.35">
      <c r="A180" t="s">
        <v>2</v>
      </c>
      <c r="B180" t="s">
        <v>242</v>
      </c>
      <c r="C180" t="s">
        <v>278</v>
      </c>
      <c r="J180" t="s">
        <v>102</v>
      </c>
      <c r="K180" t="s">
        <v>102</v>
      </c>
      <c r="L180" t="s">
        <v>102</v>
      </c>
      <c r="M180" t="s">
        <v>102</v>
      </c>
      <c r="N180" t="s">
        <v>102</v>
      </c>
      <c r="O180" t="s">
        <v>102</v>
      </c>
      <c r="P180" t="s">
        <v>102</v>
      </c>
      <c r="Q180" t="s">
        <v>102</v>
      </c>
      <c r="R180" t="s">
        <v>102</v>
      </c>
      <c r="S180" t="s">
        <v>102</v>
      </c>
      <c r="T180" t="s">
        <v>102</v>
      </c>
      <c r="U180" s="26">
        <v>5.7580000000000001E-3</v>
      </c>
      <c r="V180" t="s">
        <v>102</v>
      </c>
      <c r="W180" t="s">
        <v>102</v>
      </c>
      <c r="X180">
        <v>5.7580000000000001E-3</v>
      </c>
    </row>
    <row r="181" spans="1:24" x14ac:dyDescent="0.35">
      <c r="A181" t="s">
        <v>2</v>
      </c>
      <c r="B181" t="s">
        <v>242</v>
      </c>
      <c r="C181" t="s">
        <v>279</v>
      </c>
      <c r="J181" t="s">
        <v>102</v>
      </c>
      <c r="K181" t="s">
        <v>102</v>
      </c>
      <c r="L181" t="s">
        <v>102</v>
      </c>
      <c r="M181" t="s">
        <v>102</v>
      </c>
      <c r="N181" t="s">
        <v>102</v>
      </c>
      <c r="O181" t="s">
        <v>102</v>
      </c>
      <c r="P181" t="s">
        <v>102</v>
      </c>
      <c r="Q181" t="s">
        <v>102</v>
      </c>
      <c r="R181" t="s">
        <v>102</v>
      </c>
      <c r="S181" t="s">
        <v>102</v>
      </c>
      <c r="T181" t="s">
        <v>102</v>
      </c>
      <c r="U181" s="26">
        <v>5.5310000000000003E-3</v>
      </c>
      <c r="V181" t="s">
        <v>102</v>
      </c>
      <c r="W181" t="s">
        <v>102</v>
      </c>
      <c r="X181">
        <v>5.5310000000000003E-3</v>
      </c>
    </row>
    <row r="182" spans="1:24" x14ac:dyDescent="0.35">
      <c r="A182" t="s">
        <v>2</v>
      </c>
      <c r="B182" t="s">
        <v>242</v>
      </c>
      <c r="C182" t="s">
        <v>280</v>
      </c>
      <c r="J182" t="s">
        <v>102</v>
      </c>
      <c r="K182" t="s">
        <v>102</v>
      </c>
      <c r="L182" t="s">
        <v>102</v>
      </c>
      <c r="M182" t="s">
        <v>102</v>
      </c>
      <c r="N182" t="s">
        <v>102</v>
      </c>
      <c r="O182" t="s">
        <v>102</v>
      </c>
      <c r="P182" t="s">
        <v>102</v>
      </c>
      <c r="Q182" t="s">
        <v>102</v>
      </c>
      <c r="R182" t="s">
        <v>102</v>
      </c>
      <c r="S182" t="s">
        <v>102</v>
      </c>
      <c r="T182" t="s">
        <v>102</v>
      </c>
      <c r="U182" s="26">
        <v>1.073E-2</v>
      </c>
      <c r="V182" t="s">
        <v>102</v>
      </c>
      <c r="W182" t="s">
        <v>102</v>
      </c>
      <c r="X182">
        <v>1.073E-2</v>
      </c>
    </row>
    <row r="183" spans="1:24" x14ac:dyDescent="0.35">
      <c r="A183" t="s">
        <v>2</v>
      </c>
      <c r="B183" t="s">
        <v>242</v>
      </c>
      <c r="C183" t="s">
        <v>281</v>
      </c>
      <c r="J183" t="s">
        <v>102</v>
      </c>
      <c r="K183" t="s">
        <v>102</v>
      </c>
      <c r="L183" t="s">
        <v>102</v>
      </c>
      <c r="M183" t="s">
        <v>102</v>
      </c>
      <c r="N183" t="s">
        <v>102</v>
      </c>
      <c r="O183" t="s">
        <v>102</v>
      </c>
      <c r="P183" t="s">
        <v>102</v>
      </c>
      <c r="Q183" t="s">
        <v>102</v>
      </c>
      <c r="R183" t="s">
        <v>102</v>
      </c>
      <c r="S183" t="s">
        <v>102</v>
      </c>
      <c r="T183" t="s">
        <v>102</v>
      </c>
      <c r="U183" s="26">
        <v>5.7109999999999999E-3</v>
      </c>
      <c r="V183" t="s">
        <v>102</v>
      </c>
      <c r="W183" t="s">
        <v>102</v>
      </c>
      <c r="X183">
        <v>5.7109999999999999E-3</v>
      </c>
    </row>
    <row r="184" spans="1:24" x14ac:dyDescent="0.35">
      <c r="A184" t="s">
        <v>2</v>
      </c>
      <c r="B184" t="s">
        <v>242</v>
      </c>
      <c r="C184" t="s">
        <v>282</v>
      </c>
      <c r="J184" t="s">
        <v>102</v>
      </c>
      <c r="K184" t="s">
        <v>102</v>
      </c>
      <c r="L184" t="s">
        <v>102</v>
      </c>
      <c r="M184" t="s">
        <v>102</v>
      </c>
      <c r="N184" t="s">
        <v>102</v>
      </c>
      <c r="O184" t="s">
        <v>102</v>
      </c>
      <c r="P184" t="s">
        <v>102</v>
      </c>
      <c r="Q184" t="s">
        <v>102</v>
      </c>
      <c r="R184" t="s">
        <v>102</v>
      </c>
      <c r="S184" t="s">
        <v>102</v>
      </c>
      <c r="T184" t="s">
        <v>102</v>
      </c>
      <c r="U184" s="26">
        <v>5.6579999999999998E-3</v>
      </c>
      <c r="V184" t="s">
        <v>102</v>
      </c>
      <c r="W184" t="s">
        <v>102</v>
      </c>
      <c r="X184">
        <v>5.6579999999999998E-3</v>
      </c>
    </row>
    <row r="185" spans="1:24" x14ac:dyDescent="0.35">
      <c r="A185" t="s">
        <v>2</v>
      </c>
      <c r="B185" t="s">
        <v>242</v>
      </c>
      <c r="C185" t="s">
        <v>283</v>
      </c>
      <c r="J185" t="s">
        <v>102</v>
      </c>
      <c r="K185" t="s">
        <v>102</v>
      </c>
      <c r="L185" t="s">
        <v>102</v>
      </c>
      <c r="M185" t="s">
        <v>102</v>
      </c>
      <c r="N185" t="s">
        <v>102</v>
      </c>
      <c r="O185" t="s">
        <v>102</v>
      </c>
      <c r="P185" t="s">
        <v>102</v>
      </c>
      <c r="Q185" t="s">
        <v>102</v>
      </c>
      <c r="R185" t="s">
        <v>102</v>
      </c>
      <c r="S185" t="s">
        <v>102</v>
      </c>
      <c r="T185" t="s">
        <v>102</v>
      </c>
      <c r="U185" s="26">
        <v>5.6680000000000003E-3</v>
      </c>
      <c r="V185" t="s">
        <v>102</v>
      </c>
      <c r="W185" t="s">
        <v>102</v>
      </c>
      <c r="X185">
        <v>5.6680000000000003E-3</v>
      </c>
    </row>
    <row r="186" spans="1:24" x14ac:dyDescent="0.35">
      <c r="A186" t="s">
        <v>2</v>
      </c>
      <c r="B186" t="s">
        <v>242</v>
      </c>
      <c r="C186" t="s">
        <v>284</v>
      </c>
      <c r="J186" t="s">
        <v>102</v>
      </c>
      <c r="K186" t="s">
        <v>102</v>
      </c>
      <c r="L186" t="s">
        <v>102</v>
      </c>
      <c r="M186" t="s">
        <v>102</v>
      </c>
      <c r="N186" t="s">
        <v>102</v>
      </c>
      <c r="O186" t="s">
        <v>102</v>
      </c>
      <c r="P186" t="s">
        <v>102</v>
      </c>
      <c r="Q186" t="s">
        <v>102</v>
      </c>
      <c r="R186" t="s">
        <v>102</v>
      </c>
      <c r="S186" t="s">
        <v>102</v>
      </c>
      <c r="T186" t="s">
        <v>102</v>
      </c>
      <c r="U186" s="26">
        <v>5.8909999999999995E-4</v>
      </c>
      <c r="V186" t="s">
        <v>102</v>
      </c>
      <c r="W186" t="s">
        <v>102</v>
      </c>
      <c r="X186">
        <v>5.8909999999999995E-4</v>
      </c>
    </row>
    <row r="187" spans="1:24" x14ac:dyDescent="0.35">
      <c r="A187" t="s">
        <v>2</v>
      </c>
      <c r="B187" t="s">
        <v>242</v>
      </c>
      <c r="C187" t="s">
        <v>285</v>
      </c>
      <c r="J187" t="s">
        <v>102</v>
      </c>
      <c r="K187" t="s">
        <v>102</v>
      </c>
      <c r="L187" t="s">
        <v>102</v>
      </c>
      <c r="M187" t="s">
        <v>102</v>
      </c>
      <c r="N187" t="s">
        <v>102</v>
      </c>
      <c r="O187" t="s">
        <v>102</v>
      </c>
      <c r="P187" t="s">
        <v>102</v>
      </c>
      <c r="Q187" t="s">
        <v>102</v>
      </c>
      <c r="R187" t="s">
        <v>102</v>
      </c>
      <c r="S187" t="s">
        <v>102</v>
      </c>
      <c r="T187" t="s">
        <v>102</v>
      </c>
      <c r="U187" s="26">
        <v>5.7070000000000003E-3</v>
      </c>
      <c r="V187" t="s">
        <v>102</v>
      </c>
      <c r="W187" t="s">
        <v>102</v>
      </c>
      <c r="X187">
        <v>5.7070000000000003E-3</v>
      </c>
    </row>
    <row r="188" spans="1:24" x14ac:dyDescent="0.35">
      <c r="A188" t="s">
        <v>2</v>
      </c>
      <c r="B188" t="s">
        <v>242</v>
      </c>
      <c r="C188" t="s">
        <v>286</v>
      </c>
      <c r="J188" t="s">
        <v>102</v>
      </c>
      <c r="K188" t="s">
        <v>102</v>
      </c>
      <c r="L188" t="s">
        <v>102</v>
      </c>
      <c r="M188" t="s">
        <v>102</v>
      </c>
      <c r="N188" t="s">
        <v>102</v>
      </c>
      <c r="O188" t="s">
        <v>102</v>
      </c>
      <c r="P188" t="s">
        <v>102</v>
      </c>
      <c r="Q188" t="s">
        <v>102</v>
      </c>
      <c r="R188" t="s">
        <v>102</v>
      </c>
      <c r="S188" t="s">
        <v>102</v>
      </c>
      <c r="T188" t="s">
        <v>102</v>
      </c>
      <c r="U188" s="26">
        <v>3.7730000000000001E-4</v>
      </c>
      <c r="V188" t="s">
        <v>102</v>
      </c>
      <c r="W188" t="s">
        <v>102</v>
      </c>
      <c r="X188" s="26">
        <v>3.7730000000000001E-4</v>
      </c>
    </row>
    <row r="189" spans="1:24" x14ac:dyDescent="0.35">
      <c r="A189" t="s">
        <v>2</v>
      </c>
      <c r="B189" t="s">
        <v>242</v>
      </c>
      <c r="C189" t="s">
        <v>287</v>
      </c>
      <c r="J189" t="s">
        <v>102</v>
      </c>
      <c r="K189" t="s">
        <v>102</v>
      </c>
      <c r="L189" t="s">
        <v>102</v>
      </c>
      <c r="M189" t="s">
        <v>102</v>
      </c>
      <c r="N189" t="s">
        <v>102</v>
      </c>
      <c r="O189" t="s">
        <v>102</v>
      </c>
      <c r="P189" t="s">
        <v>102</v>
      </c>
      <c r="Q189" t="s">
        <v>102</v>
      </c>
      <c r="R189" t="s">
        <v>102</v>
      </c>
      <c r="S189" t="s">
        <v>102</v>
      </c>
      <c r="T189" t="s">
        <v>102</v>
      </c>
      <c r="U189" s="26">
        <v>5.8909999999999995E-4</v>
      </c>
      <c r="V189" t="s">
        <v>102</v>
      </c>
      <c r="W189" t="s">
        <v>102</v>
      </c>
      <c r="X189">
        <v>5.8909999999999995E-4</v>
      </c>
    </row>
    <row r="190" spans="1:24" x14ac:dyDescent="0.35">
      <c r="A190" t="s">
        <v>2</v>
      </c>
      <c r="B190" t="s">
        <v>242</v>
      </c>
      <c r="C190" t="s">
        <v>288</v>
      </c>
      <c r="J190" t="s">
        <v>102</v>
      </c>
      <c r="K190" t="s">
        <v>102</v>
      </c>
      <c r="L190" t="s">
        <v>102</v>
      </c>
      <c r="M190" t="s">
        <v>102</v>
      </c>
      <c r="N190" t="s">
        <v>102</v>
      </c>
      <c r="O190" t="s">
        <v>102</v>
      </c>
      <c r="P190" t="s">
        <v>102</v>
      </c>
      <c r="Q190" t="s">
        <v>102</v>
      </c>
      <c r="R190" t="s">
        <v>102</v>
      </c>
      <c r="S190" t="s">
        <v>102</v>
      </c>
      <c r="T190" t="s">
        <v>102</v>
      </c>
      <c r="U190" s="26">
        <v>5.8909999999999995E-4</v>
      </c>
      <c r="V190" t="s">
        <v>102</v>
      </c>
      <c r="W190" t="s">
        <v>102</v>
      </c>
      <c r="X190">
        <v>5.8909999999999995E-4</v>
      </c>
    </row>
    <row r="191" spans="1:24" x14ac:dyDescent="0.35">
      <c r="A191" t="s">
        <v>2</v>
      </c>
      <c r="B191" t="s">
        <v>242</v>
      </c>
      <c r="C191" t="s">
        <v>289</v>
      </c>
      <c r="J191" t="s">
        <v>102</v>
      </c>
      <c r="K191" t="s">
        <v>102</v>
      </c>
      <c r="L191" t="s">
        <v>102</v>
      </c>
      <c r="M191" t="s">
        <v>102</v>
      </c>
      <c r="N191" t="s">
        <v>102</v>
      </c>
      <c r="O191" t="s">
        <v>102</v>
      </c>
      <c r="P191" t="s">
        <v>102</v>
      </c>
      <c r="Q191" t="s">
        <v>102</v>
      </c>
      <c r="R191" t="s">
        <v>102</v>
      </c>
      <c r="S191" t="s">
        <v>102</v>
      </c>
      <c r="T191" t="s">
        <v>102</v>
      </c>
      <c r="U191" s="26">
        <v>5.8890000000000001E-3</v>
      </c>
      <c r="V191" t="s">
        <v>102</v>
      </c>
      <c r="W191" t="s">
        <v>102</v>
      </c>
      <c r="X191">
        <v>5.8890000000000001E-3</v>
      </c>
    </row>
    <row r="192" spans="1:24" x14ac:dyDescent="0.35">
      <c r="A192" t="s">
        <v>2</v>
      </c>
      <c r="B192" t="s">
        <v>242</v>
      </c>
      <c r="C192" t="s">
        <v>290</v>
      </c>
      <c r="J192" t="s">
        <v>102</v>
      </c>
      <c r="K192" t="s">
        <v>102</v>
      </c>
      <c r="L192" t="s">
        <v>102</v>
      </c>
      <c r="M192" t="s">
        <v>102</v>
      </c>
      <c r="N192" t="s">
        <v>102</v>
      </c>
      <c r="O192" t="s">
        <v>102</v>
      </c>
      <c r="P192" t="s">
        <v>102</v>
      </c>
      <c r="Q192" t="s">
        <v>102</v>
      </c>
      <c r="R192" t="s">
        <v>102</v>
      </c>
      <c r="S192" t="s">
        <v>102</v>
      </c>
      <c r="T192" t="s">
        <v>102</v>
      </c>
      <c r="U192" s="26">
        <v>5.7959999999999999E-3</v>
      </c>
      <c r="V192" t="s">
        <v>102</v>
      </c>
      <c r="W192" t="s">
        <v>102</v>
      </c>
      <c r="X192">
        <v>5.7959999999999999E-3</v>
      </c>
    </row>
    <row r="193" spans="1:24" x14ac:dyDescent="0.35">
      <c r="A193" t="s">
        <v>2</v>
      </c>
      <c r="B193" t="s">
        <v>242</v>
      </c>
      <c r="C193" t="s">
        <v>291</v>
      </c>
      <c r="J193" t="s">
        <v>102</v>
      </c>
      <c r="K193" t="s">
        <v>102</v>
      </c>
      <c r="L193" t="s">
        <v>102</v>
      </c>
      <c r="M193" t="s">
        <v>102</v>
      </c>
      <c r="N193" t="s">
        <v>102</v>
      </c>
      <c r="O193" t="s">
        <v>102</v>
      </c>
      <c r="P193" t="s">
        <v>102</v>
      </c>
      <c r="Q193" t="s">
        <v>102</v>
      </c>
      <c r="R193" t="s">
        <v>102</v>
      </c>
      <c r="S193" t="s">
        <v>102</v>
      </c>
      <c r="T193" t="s">
        <v>102</v>
      </c>
      <c r="U193" s="26">
        <v>2.9459999999999998E-3</v>
      </c>
      <c r="V193" t="s">
        <v>102</v>
      </c>
      <c r="W193" t="s">
        <v>102</v>
      </c>
      <c r="X193">
        <v>2.9459999999999998E-3</v>
      </c>
    </row>
    <row r="194" spans="1:24" x14ac:dyDescent="0.35">
      <c r="A194" t="s">
        <v>2</v>
      </c>
      <c r="B194" t="s">
        <v>242</v>
      </c>
      <c r="C194" t="s">
        <v>292</v>
      </c>
      <c r="J194" t="s">
        <v>102</v>
      </c>
      <c r="K194" t="s">
        <v>102</v>
      </c>
      <c r="L194" t="s">
        <v>102</v>
      </c>
      <c r="M194" t="s">
        <v>102</v>
      </c>
      <c r="N194" t="s">
        <v>102</v>
      </c>
      <c r="O194" t="s">
        <v>102</v>
      </c>
      <c r="P194" t="s">
        <v>102</v>
      </c>
      <c r="Q194" t="s">
        <v>102</v>
      </c>
      <c r="R194" t="s">
        <v>102</v>
      </c>
      <c r="S194" t="s">
        <v>102</v>
      </c>
      <c r="T194" t="s">
        <v>102</v>
      </c>
      <c r="U194" s="26">
        <v>5.8909999999999995E-4</v>
      </c>
      <c r="V194" t="s">
        <v>102</v>
      </c>
      <c r="W194" t="s">
        <v>102</v>
      </c>
      <c r="X194">
        <v>5.8909999999999995E-4</v>
      </c>
    </row>
    <row r="195" spans="1:24" x14ac:dyDescent="0.35">
      <c r="A195" t="s">
        <v>2</v>
      </c>
      <c r="B195" t="s">
        <v>242</v>
      </c>
      <c r="C195" t="s">
        <v>293</v>
      </c>
      <c r="J195" t="s">
        <v>102</v>
      </c>
      <c r="K195" t="s">
        <v>102</v>
      </c>
      <c r="L195" t="s">
        <v>102</v>
      </c>
      <c r="M195" t="s">
        <v>102</v>
      </c>
      <c r="N195" t="s">
        <v>102</v>
      </c>
      <c r="O195" t="s">
        <v>102</v>
      </c>
      <c r="P195" t="s">
        <v>102</v>
      </c>
      <c r="Q195" t="s">
        <v>102</v>
      </c>
      <c r="R195" t="s">
        <v>102</v>
      </c>
      <c r="S195" t="s">
        <v>102</v>
      </c>
      <c r="T195" t="s">
        <v>102</v>
      </c>
      <c r="U195" s="26">
        <v>5.8909999999999995E-4</v>
      </c>
      <c r="V195" t="s">
        <v>102</v>
      </c>
      <c r="W195" t="s">
        <v>102</v>
      </c>
      <c r="X195">
        <v>5.8909999999999995E-4</v>
      </c>
    </row>
    <row r="196" spans="1:24" x14ac:dyDescent="0.35">
      <c r="A196" t="s">
        <v>2</v>
      </c>
      <c r="B196" t="s">
        <v>242</v>
      </c>
      <c r="C196" t="s">
        <v>294</v>
      </c>
      <c r="J196" t="s">
        <v>102</v>
      </c>
      <c r="K196" t="s">
        <v>102</v>
      </c>
      <c r="L196" t="s">
        <v>102</v>
      </c>
      <c r="M196" t="s">
        <v>102</v>
      </c>
      <c r="N196" t="s">
        <v>102</v>
      </c>
      <c r="O196" t="s">
        <v>102</v>
      </c>
      <c r="P196" t="s">
        <v>102</v>
      </c>
      <c r="Q196" t="s">
        <v>102</v>
      </c>
      <c r="R196" t="s">
        <v>102</v>
      </c>
      <c r="S196" t="s">
        <v>102</v>
      </c>
      <c r="T196" t="s">
        <v>102</v>
      </c>
      <c r="U196" s="26">
        <v>3.1319999999999998E-3</v>
      </c>
      <c r="V196" t="s">
        <v>102</v>
      </c>
      <c r="W196" t="s">
        <v>102</v>
      </c>
      <c r="X196">
        <v>3.1319999999999998E-3</v>
      </c>
    </row>
    <row r="197" spans="1:24" x14ac:dyDescent="0.35">
      <c r="A197" t="s">
        <v>2</v>
      </c>
      <c r="B197" t="s">
        <v>242</v>
      </c>
      <c r="C197" t="s">
        <v>295</v>
      </c>
      <c r="J197" t="s">
        <v>102</v>
      </c>
      <c r="K197" t="s">
        <v>102</v>
      </c>
      <c r="L197" t="s">
        <v>102</v>
      </c>
      <c r="M197" t="s">
        <v>102</v>
      </c>
      <c r="N197" t="s">
        <v>102</v>
      </c>
      <c r="O197" t="s">
        <v>102</v>
      </c>
      <c r="P197" t="s">
        <v>102</v>
      </c>
      <c r="Q197" t="s">
        <v>102</v>
      </c>
      <c r="R197" t="s">
        <v>102</v>
      </c>
      <c r="S197" t="s">
        <v>102</v>
      </c>
      <c r="T197" t="s">
        <v>102</v>
      </c>
      <c r="U197" s="26">
        <v>2.9510000000000001E-3</v>
      </c>
      <c r="V197" t="s">
        <v>102</v>
      </c>
      <c r="W197" t="s">
        <v>102</v>
      </c>
      <c r="X197">
        <v>2.9510000000000001E-3</v>
      </c>
    </row>
    <row r="198" spans="1:24" x14ac:dyDescent="0.35">
      <c r="A198" t="s">
        <v>2</v>
      </c>
      <c r="B198" t="s">
        <v>242</v>
      </c>
      <c r="C198" t="s">
        <v>296</v>
      </c>
      <c r="J198" t="s">
        <v>102</v>
      </c>
      <c r="K198" t="s">
        <v>102</v>
      </c>
      <c r="L198" t="s">
        <v>102</v>
      </c>
      <c r="M198" t="s">
        <v>102</v>
      </c>
      <c r="N198" t="s">
        <v>102</v>
      </c>
      <c r="O198" t="s">
        <v>102</v>
      </c>
      <c r="P198" t="s">
        <v>102</v>
      </c>
      <c r="Q198" t="s">
        <v>102</v>
      </c>
      <c r="R198" t="s">
        <v>102</v>
      </c>
      <c r="S198" t="s">
        <v>102</v>
      </c>
      <c r="T198" t="s">
        <v>102</v>
      </c>
      <c r="U198" s="26">
        <v>3.1510000000000002E-3</v>
      </c>
      <c r="V198" t="s">
        <v>102</v>
      </c>
      <c r="W198" t="s">
        <v>102</v>
      </c>
      <c r="X198">
        <v>3.1510000000000002E-3</v>
      </c>
    </row>
    <row r="199" spans="1:24" x14ac:dyDescent="0.35">
      <c r="A199" t="s">
        <v>2</v>
      </c>
      <c r="B199" t="s">
        <v>242</v>
      </c>
      <c r="C199" t="s">
        <v>297</v>
      </c>
      <c r="J199" t="s">
        <v>102</v>
      </c>
      <c r="K199" t="s">
        <v>102</v>
      </c>
      <c r="L199" t="s">
        <v>102</v>
      </c>
      <c r="M199" t="s">
        <v>102</v>
      </c>
      <c r="N199" t="s">
        <v>102</v>
      </c>
      <c r="O199" t="s">
        <v>102</v>
      </c>
      <c r="P199" t="s">
        <v>102</v>
      </c>
      <c r="Q199" t="s">
        <v>102</v>
      </c>
      <c r="R199" t="s">
        <v>102</v>
      </c>
      <c r="S199" t="s">
        <v>102</v>
      </c>
      <c r="T199" t="s">
        <v>102</v>
      </c>
      <c r="U199" s="26">
        <v>3.7730000000000001E-4</v>
      </c>
      <c r="V199" t="s">
        <v>102</v>
      </c>
      <c r="W199" t="s">
        <v>102</v>
      </c>
      <c r="X199" s="26">
        <v>3.7730000000000001E-4</v>
      </c>
    </row>
    <row r="200" spans="1:24" x14ac:dyDescent="0.35">
      <c r="A200" t="s">
        <v>2</v>
      </c>
      <c r="B200" t="s">
        <v>242</v>
      </c>
      <c r="C200" t="s">
        <v>298</v>
      </c>
      <c r="J200" t="s">
        <v>102</v>
      </c>
      <c r="K200" t="s">
        <v>102</v>
      </c>
      <c r="L200" t="s">
        <v>102</v>
      </c>
      <c r="M200" t="s">
        <v>102</v>
      </c>
      <c r="N200" t="s">
        <v>102</v>
      </c>
      <c r="O200" t="s">
        <v>102</v>
      </c>
      <c r="P200" t="s">
        <v>102</v>
      </c>
      <c r="Q200" t="s">
        <v>102</v>
      </c>
      <c r="R200" t="s">
        <v>102</v>
      </c>
      <c r="S200" t="s">
        <v>102</v>
      </c>
      <c r="T200" t="s">
        <v>102</v>
      </c>
      <c r="U200" s="26">
        <v>1.0869999999999999E-2</v>
      </c>
      <c r="V200" t="s">
        <v>102</v>
      </c>
      <c r="W200" t="s">
        <v>102</v>
      </c>
      <c r="X200">
        <v>1.0869999999999999E-2</v>
      </c>
    </row>
    <row r="201" spans="1:24" x14ac:dyDescent="0.35">
      <c r="A201" t="s">
        <v>2</v>
      </c>
      <c r="B201" t="s">
        <v>242</v>
      </c>
      <c r="C201" t="s">
        <v>299</v>
      </c>
      <c r="J201" t="s">
        <v>102</v>
      </c>
      <c r="K201" t="s">
        <v>102</v>
      </c>
      <c r="L201" t="s">
        <v>102</v>
      </c>
      <c r="M201" t="s">
        <v>102</v>
      </c>
      <c r="N201" t="s">
        <v>102</v>
      </c>
      <c r="O201" t="s">
        <v>102</v>
      </c>
      <c r="P201" t="s">
        <v>102</v>
      </c>
      <c r="Q201" t="s">
        <v>102</v>
      </c>
      <c r="R201" t="s">
        <v>102</v>
      </c>
      <c r="S201" t="s">
        <v>102</v>
      </c>
      <c r="T201" t="s">
        <v>102</v>
      </c>
      <c r="U201" s="26">
        <v>5.8450000000000004E-3</v>
      </c>
      <c r="V201" t="s">
        <v>102</v>
      </c>
      <c r="W201" t="s">
        <v>102</v>
      </c>
      <c r="X201">
        <v>5.8450000000000004E-3</v>
      </c>
    </row>
    <row r="202" spans="1:24" x14ac:dyDescent="0.35">
      <c r="A202" t="s">
        <v>2</v>
      </c>
      <c r="B202" t="s">
        <v>242</v>
      </c>
      <c r="C202" t="s">
        <v>300</v>
      </c>
      <c r="J202" t="s">
        <v>102</v>
      </c>
      <c r="K202" t="s">
        <v>102</v>
      </c>
      <c r="L202" t="s">
        <v>102</v>
      </c>
      <c r="M202" t="s">
        <v>102</v>
      </c>
      <c r="N202" t="s">
        <v>102</v>
      </c>
      <c r="O202" t="s">
        <v>102</v>
      </c>
      <c r="P202" t="s">
        <v>102</v>
      </c>
      <c r="Q202" t="s">
        <v>102</v>
      </c>
      <c r="R202" t="s">
        <v>102</v>
      </c>
      <c r="S202" t="s">
        <v>102</v>
      </c>
      <c r="T202" t="s">
        <v>102</v>
      </c>
      <c r="U202" s="26">
        <v>2.9399999999999999E-3</v>
      </c>
      <c r="V202" t="s">
        <v>102</v>
      </c>
      <c r="W202" t="s">
        <v>102</v>
      </c>
      <c r="X202">
        <v>2.9399999999999999E-3</v>
      </c>
    </row>
    <row r="203" spans="1:24" x14ac:dyDescent="0.35">
      <c r="A203" t="s">
        <v>2</v>
      </c>
      <c r="B203" t="s">
        <v>242</v>
      </c>
      <c r="C203" t="s">
        <v>301</v>
      </c>
      <c r="J203" t="s">
        <v>102</v>
      </c>
      <c r="K203" t="s">
        <v>102</v>
      </c>
      <c r="L203" t="s">
        <v>102</v>
      </c>
      <c r="M203" t="s">
        <v>102</v>
      </c>
      <c r="N203" t="s">
        <v>102</v>
      </c>
      <c r="O203" t="s">
        <v>102</v>
      </c>
      <c r="P203" t="s">
        <v>102</v>
      </c>
      <c r="Q203" t="s">
        <v>102</v>
      </c>
      <c r="R203" t="s">
        <v>102</v>
      </c>
      <c r="S203" t="s">
        <v>102</v>
      </c>
      <c r="T203" t="s">
        <v>102</v>
      </c>
      <c r="U203" s="26">
        <v>5.8909999999999995E-4</v>
      </c>
      <c r="V203" t="s">
        <v>102</v>
      </c>
      <c r="W203" t="s">
        <v>102</v>
      </c>
      <c r="X203">
        <v>5.8909999999999995E-4</v>
      </c>
    </row>
    <row r="204" spans="1:24" x14ac:dyDescent="0.35">
      <c r="A204" t="s">
        <v>2</v>
      </c>
      <c r="B204" t="s">
        <v>242</v>
      </c>
      <c r="C204" t="s">
        <v>302</v>
      </c>
      <c r="J204" t="s">
        <v>102</v>
      </c>
      <c r="K204" t="s">
        <v>102</v>
      </c>
      <c r="L204" t="s">
        <v>102</v>
      </c>
      <c r="M204" t="s">
        <v>102</v>
      </c>
      <c r="N204" t="s">
        <v>102</v>
      </c>
      <c r="O204" t="s">
        <v>102</v>
      </c>
      <c r="P204" t="s">
        <v>102</v>
      </c>
      <c r="Q204" t="s">
        <v>102</v>
      </c>
      <c r="R204" t="s">
        <v>102</v>
      </c>
      <c r="S204" t="s">
        <v>102</v>
      </c>
      <c r="T204" t="s">
        <v>102</v>
      </c>
      <c r="U204" s="26">
        <v>5.8909999999999995E-4</v>
      </c>
      <c r="V204" t="s">
        <v>102</v>
      </c>
      <c r="W204" t="s">
        <v>102</v>
      </c>
      <c r="X204">
        <v>5.8909999999999995E-4</v>
      </c>
    </row>
    <row r="205" spans="1:24" x14ac:dyDescent="0.35">
      <c r="A205" t="s">
        <v>2</v>
      </c>
      <c r="B205" t="s">
        <v>242</v>
      </c>
      <c r="C205" t="s">
        <v>303</v>
      </c>
      <c r="J205" t="s">
        <v>102</v>
      </c>
      <c r="K205" t="s">
        <v>102</v>
      </c>
      <c r="L205" t="s">
        <v>102</v>
      </c>
      <c r="M205" t="s">
        <v>102</v>
      </c>
      <c r="N205" t="s">
        <v>102</v>
      </c>
      <c r="O205" t="s">
        <v>102</v>
      </c>
      <c r="P205" t="s">
        <v>102</v>
      </c>
      <c r="Q205" t="s">
        <v>102</v>
      </c>
      <c r="R205" t="s">
        <v>102</v>
      </c>
      <c r="S205" t="s">
        <v>102</v>
      </c>
      <c r="T205" t="s">
        <v>102</v>
      </c>
      <c r="U205" s="26">
        <v>3.143E-3</v>
      </c>
      <c r="V205" t="s">
        <v>102</v>
      </c>
      <c r="W205" t="s">
        <v>102</v>
      </c>
      <c r="X205">
        <v>3.143E-3</v>
      </c>
    </row>
    <row r="206" spans="1:24" x14ac:dyDescent="0.35">
      <c r="A206" t="s">
        <v>2</v>
      </c>
      <c r="B206" t="s">
        <v>242</v>
      </c>
      <c r="C206" t="s">
        <v>304</v>
      </c>
      <c r="J206" t="s">
        <v>102</v>
      </c>
      <c r="K206" t="s">
        <v>102</v>
      </c>
      <c r="L206" t="s">
        <v>102</v>
      </c>
      <c r="M206" t="s">
        <v>102</v>
      </c>
      <c r="N206" t="s">
        <v>102</v>
      </c>
      <c r="O206" t="s">
        <v>102</v>
      </c>
      <c r="P206" t="s">
        <v>102</v>
      </c>
      <c r="Q206" t="s">
        <v>102</v>
      </c>
      <c r="R206" t="s">
        <v>102</v>
      </c>
      <c r="S206" t="s">
        <v>102</v>
      </c>
      <c r="T206" t="s">
        <v>102</v>
      </c>
      <c r="U206" s="26">
        <v>2.9520000000000002E-3</v>
      </c>
      <c r="V206" t="s">
        <v>102</v>
      </c>
      <c r="W206" t="s">
        <v>102</v>
      </c>
      <c r="X206">
        <v>2.9520000000000002E-3</v>
      </c>
    </row>
    <row r="207" spans="1:24" x14ac:dyDescent="0.35">
      <c r="A207" t="s">
        <v>2</v>
      </c>
      <c r="B207" t="s">
        <v>242</v>
      </c>
      <c r="C207" t="s">
        <v>305</v>
      </c>
      <c r="J207" t="s">
        <v>102</v>
      </c>
      <c r="K207" t="s">
        <v>102</v>
      </c>
      <c r="L207" t="s">
        <v>102</v>
      </c>
      <c r="M207" t="s">
        <v>102</v>
      </c>
      <c r="N207" t="s">
        <v>102</v>
      </c>
      <c r="O207" t="s">
        <v>102</v>
      </c>
      <c r="P207" t="s">
        <v>102</v>
      </c>
      <c r="Q207" t="s">
        <v>102</v>
      </c>
      <c r="R207" t="s">
        <v>102</v>
      </c>
      <c r="S207" t="s">
        <v>102</v>
      </c>
      <c r="T207" t="s">
        <v>102</v>
      </c>
      <c r="U207" s="26">
        <v>3.143E-3</v>
      </c>
      <c r="V207" t="s">
        <v>102</v>
      </c>
      <c r="W207" t="s">
        <v>102</v>
      </c>
      <c r="X207">
        <v>3.143E-3</v>
      </c>
    </row>
    <row r="208" spans="1:24" x14ac:dyDescent="0.35">
      <c r="A208" t="s">
        <v>2</v>
      </c>
      <c r="B208" t="s">
        <v>242</v>
      </c>
      <c r="C208" t="s">
        <v>306</v>
      </c>
      <c r="J208" t="s">
        <v>102</v>
      </c>
      <c r="K208" t="s">
        <v>102</v>
      </c>
      <c r="L208" t="s">
        <v>102</v>
      </c>
      <c r="M208" t="s">
        <v>102</v>
      </c>
      <c r="N208" t="s">
        <v>102</v>
      </c>
      <c r="O208" t="s">
        <v>102</v>
      </c>
      <c r="P208" t="s">
        <v>102</v>
      </c>
      <c r="Q208" t="s">
        <v>102</v>
      </c>
      <c r="R208" t="s">
        <v>102</v>
      </c>
      <c r="S208" t="s">
        <v>102</v>
      </c>
      <c r="T208" t="s">
        <v>102</v>
      </c>
      <c r="U208" s="26">
        <v>1.078E-2</v>
      </c>
      <c r="V208" t="s">
        <v>102</v>
      </c>
      <c r="W208" t="s">
        <v>102</v>
      </c>
      <c r="X208">
        <v>1.078E-2</v>
      </c>
    </row>
    <row r="209" spans="1:24" x14ac:dyDescent="0.35">
      <c r="A209" t="s">
        <v>2</v>
      </c>
      <c r="B209" t="s">
        <v>242</v>
      </c>
      <c r="C209" t="s">
        <v>307</v>
      </c>
      <c r="J209" t="s">
        <v>102</v>
      </c>
      <c r="K209" t="s">
        <v>102</v>
      </c>
      <c r="L209" t="s">
        <v>102</v>
      </c>
      <c r="M209" t="s">
        <v>102</v>
      </c>
      <c r="N209" t="s">
        <v>102</v>
      </c>
      <c r="O209" t="s">
        <v>102</v>
      </c>
      <c r="P209" t="s">
        <v>102</v>
      </c>
      <c r="Q209" t="s">
        <v>102</v>
      </c>
      <c r="R209" t="s">
        <v>102</v>
      </c>
      <c r="S209" t="s">
        <v>102</v>
      </c>
      <c r="T209" t="s">
        <v>102</v>
      </c>
      <c r="U209" s="26">
        <v>1.1050000000000001E-2</v>
      </c>
      <c r="V209" t="s">
        <v>102</v>
      </c>
      <c r="W209" t="s">
        <v>102</v>
      </c>
      <c r="X209">
        <v>1.1050000000000001E-2</v>
      </c>
    </row>
    <row r="210" spans="1:24" x14ac:dyDescent="0.35">
      <c r="A210" t="s">
        <v>2</v>
      </c>
      <c r="B210" t="s">
        <v>242</v>
      </c>
      <c r="C210" t="s">
        <v>308</v>
      </c>
      <c r="J210" t="s">
        <v>102</v>
      </c>
      <c r="K210" t="s">
        <v>102</v>
      </c>
      <c r="L210" t="s">
        <v>102</v>
      </c>
      <c r="M210" t="s">
        <v>102</v>
      </c>
      <c r="N210" t="s">
        <v>102</v>
      </c>
      <c r="O210" t="s">
        <v>102</v>
      </c>
      <c r="P210" t="s">
        <v>102</v>
      </c>
      <c r="Q210" t="s">
        <v>102</v>
      </c>
      <c r="R210" t="s">
        <v>102</v>
      </c>
      <c r="S210" t="s">
        <v>102</v>
      </c>
      <c r="T210" t="s">
        <v>102</v>
      </c>
      <c r="U210" t="s">
        <v>170</v>
      </c>
      <c r="V210" t="s">
        <v>102</v>
      </c>
      <c r="W210" t="s">
        <v>102</v>
      </c>
      <c r="X210">
        <v>0</v>
      </c>
    </row>
    <row r="211" spans="1:24" x14ac:dyDescent="0.35">
      <c r="A211" t="s">
        <v>2</v>
      </c>
      <c r="B211" t="s">
        <v>242</v>
      </c>
      <c r="C211" t="s">
        <v>231</v>
      </c>
      <c r="J211" t="s">
        <v>102</v>
      </c>
      <c r="K211" t="s">
        <v>102</v>
      </c>
      <c r="L211" t="s">
        <v>102</v>
      </c>
      <c r="M211" t="s">
        <v>102</v>
      </c>
      <c r="N211" t="s">
        <v>102</v>
      </c>
      <c r="O211" t="s">
        <v>102</v>
      </c>
      <c r="P211" t="s">
        <v>102</v>
      </c>
      <c r="Q211" t="s">
        <v>102</v>
      </c>
      <c r="R211" t="s">
        <v>102</v>
      </c>
      <c r="S211" t="s">
        <v>102</v>
      </c>
      <c r="T211" t="s">
        <v>102</v>
      </c>
      <c r="U211" s="26">
        <v>5.5999999999999999E-3</v>
      </c>
      <c r="V211" t="s">
        <v>102</v>
      </c>
      <c r="W211" t="s">
        <v>102</v>
      </c>
      <c r="X211">
        <v>5.5999999999999999E-3</v>
      </c>
    </row>
    <row r="212" spans="1:24" x14ac:dyDescent="0.35">
      <c r="A212" t="s">
        <v>2</v>
      </c>
      <c r="B212" t="s">
        <v>681</v>
      </c>
      <c r="J212" t="s">
        <v>102</v>
      </c>
      <c r="K212" s="26">
        <v>5.5509999999999997E-2</v>
      </c>
      <c r="L212" t="s">
        <v>102</v>
      </c>
      <c r="M212" t="s">
        <v>102</v>
      </c>
      <c r="N212" t="s">
        <v>102</v>
      </c>
      <c r="O212" t="s">
        <v>102</v>
      </c>
      <c r="P212" t="s">
        <v>102</v>
      </c>
      <c r="Q212" s="26">
        <v>4.4270000000000001E-6</v>
      </c>
      <c r="R212" s="26">
        <v>7.148E-6</v>
      </c>
      <c r="S212" t="s">
        <v>102</v>
      </c>
      <c r="T212" s="26">
        <v>3.2870000000000002E-4</v>
      </c>
      <c r="U212" s="26">
        <v>0.41</v>
      </c>
      <c r="V212" t="s">
        <v>102</v>
      </c>
      <c r="W212" s="26">
        <v>3.6949999999999997E-2</v>
      </c>
      <c r="X212">
        <v>0.50280027500000002</v>
      </c>
    </row>
    <row r="213" spans="1:24" x14ac:dyDescent="0.35">
      <c r="A213" t="s">
        <v>2</v>
      </c>
      <c r="B213" t="s">
        <v>681</v>
      </c>
      <c r="C213" t="s">
        <v>146</v>
      </c>
      <c r="J213" t="s">
        <v>102</v>
      </c>
      <c r="K213" s="26">
        <v>5.5509999999999997E-2</v>
      </c>
      <c r="L213" t="s">
        <v>102</v>
      </c>
      <c r="M213" t="s">
        <v>102</v>
      </c>
      <c r="N213" t="s">
        <v>102</v>
      </c>
      <c r="O213" t="s">
        <v>102</v>
      </c>
      <c r="P213" t="s">
        <v>102</v>
      </c>
      <c r="Q213" t="s">
        <v>102</v>
      </c>
      <c r="R213" t="s">
        <v>102</v>
      </c>
      <c r="S213" t="s">
        <v>102</v>
      </c>
      <c r="T213" s="26">
        <v>3.687E-6</v>
      </c>
      <c r="U213" s="26">
        <v>1.054E-3</v>
      </c>
      <c r="V213" t="s">
        <v>102</v>
      </c>
      <c r="W213" s="26">
        <v>3.6909999999999998E-2</v>
      </c>
      <c r="X213">
        <v>9.3477687000000004E-2</v>
      </c>
    </row>
    <row r="214" spans="1:24" x14ac:dyDescent="0.35">
      <c r="A214" t="s">
        <v>2</v>
      </c>
      <c r="B214" t="s">
        <v>681</v>
      </c>
      <c r="C214" t="s">
        <v>146</v>
      </c>
      <c r="D214" t="s">
        <v>147</v>
      </c>
      <c r="J214" t="s">
        <v>102</v>
      </c>
      <c r="K214" t="s">
        <v>102</v>
      </c>
      <c r="L214" t="s">
        <v>102</v>
      </c>
      <c r="M214" t="s">
        <v>102</v>
      </c>
      <c r="N214" t="s">
        <v>102</v>
      </c>
      <c r="O214" t="s">
        <v>102</v>
      </c>
      <c r="P214" t="s">
        <v>102</v>
      </c>
      <c r="Q214" t="s">
        <v>102</v>
      </c>
      <c r="R214" t="s">
        <v>102</v>
      </c>
      <c r="S214" t="s">
        <v>102</v>
      </c>
      <c r="T214" s="26">
        <v>4.8209999999999998E-9</v>
      </c>
      <c r="U214" s="26">
        <v>5.3530000000000002E-6</v>
      </c>
      <c r="V214" t="s">
        <v>102</v>
      </c>
      <c r="W214" s="26">
        <v>7.666E-8</v>
      </c>
      <c r="X214" s="26">
        <v>5.4344809999999999E-6</v>
      </c>
    </row>
    <row r="215" spans="1:24" x14ac:dyDescent="0.35">
      <c r="A215" t="s">
        <v>2</v>
      </c>
      <c r="B215" t="s">
        <v>681</v>
      </c>
      <c r="C215" t="s">
        <v>146</v>
      </c>
      <c r="D215" t="s">
        <v>148</v>
      </c>
      <c r="J215" t="s">
        <v>102</v>
      </c>
      <c r="K215" t="s">
        <v>102</v>
      </c>
      <c r="L215" t="s">
        <v>102</v>
      </c>
      <c r="M215" t="s">
        <v>102</v>
      </c>
      <c r="N215" t="s">
        <v>102</v>
      </c>
      <c r="O215" t="s">
        <v>102</v>
      </c>
      <c r="P215" t="s">
        <v>102</v>
      </c>
      <c r="Q215" t="s">
        <v>102</v>
      </c>
      <c r="R215" t="s">
        <v>102</v>
      </c>
      <c r="S215" t="s">
        <v>102</v>
      </c>
      <c r="T215" s="26">
        <v>4.8200000000000003E-9</v>
      </c>
      <c r="U215" s="26">
        <v>5.3530000000000002E-6</v>
      </c>
      <c r="V215" t="s">
        <v>102</v>
      </c>
      <c r="W215" s="26">
        <v>7.6650000000000001E-8</v>
      </c>
      <c r="X215" s="26">
        <v>5.4344699999999998E-6</v>
      </c>
    </row>
    <row r="216" spans="1:24" x14ac:dyDescent="0.35">
      <c r="A216" t="s">
        <v>2</v>
      </c>
      <c r="B216" t="s">
        <v>681</v>
      </c>
      <c r="C216" t="s">
        <v>146</v>
      </c>
      <c r="D216" t="s">
        <v>149</v>
      </c>
      <c r="J216" t="s">
        <v>102</v>
      </c>
      <c r="K216" t="s">
        <v>102</v>
      </c>
      <c r="L216" t="s">
        <v>102</v>
      </c>
      <c r="M216" t="s">
        <v>102</v>
      </c>
      <c r="N216" t="s">
        <v>102</v>
      </c>
      <c r="O216" t="s">
        <v>102</v>
      </c>
      <c r="P216" t="s">
        <v>102</v>
      </c>
      <c r="Q216" t="s">
        <v>102</v>
      </c>
      <c r="R216" t="s">
        <v>102</v>
      </c>
      <c r="S216" t="s">
        <v>102</v>
      </c>
      <c r="T216" s="26">
        <v>-7.6550000000000002E-7</v>
      </c>
      <c r="U216" s="26">
        <v>3.478E-4</v>
      </c>
      <c r="V216" t="s">
        <v>102</v>
      </c>
      <c r="W216" s="26">
        <v>2.4039999999999999E-3</v>
      </c>
      <c r="X216">
        <v>2.7510345E-3</v>
      </c>
    </row>
    <row r="217" spans="1:24" x14ac:dyDescent="0.35">
      <c r="A217" t="s">
        <v>2</v>
      </c>
      <c r="B217" t="s">
        <v>681</v>
      </c>
      <c r="C217" t="s">
        <v>146</v>
      </c>
      <c r="D217" t="s">
        <v>150</v>
      </c>
      <c r="J217" t="s">
        <v>102</v>
      </c>
      <c r="K217" t="s">
        <v>102</v>
      </c>
      <c r="L217" t="s">
        <v>102</v>
      </c>
      <c r="M217" t="s">
        <v>102</v>
      </c>
      <c r="N217" t="s">
        <v>102</v>
      </c>
      <c r="O217" t="s">
        <v>102</v>
      </c>
      <c r="P217" t="s">
        <v>102</v>
      </c>
      <c r="Q217" t="s">
        <v>102</v>
      </c>
      <c r="R217" t="s">
        <v>102</v>
      </c>
      <c r="S217" t="s">
        <v>102</v>
      </c>
      <c r="T217" s="26">
        <v>-7.4710000000000001E-7</v>
      </c>
      <c r="U217" s="26">
        <v>3.478E-4</v>
      </c>
      <c r="V217" t="s">
        <v>102</v>
      </c>
      <c r="W217" s="26">
        <v>2.405E-3</v>
      </c>
      <c r="X217">
        <v>2.7520528999999999E-3</v>
      </c>
    </row>
    <row r="218" spans="1:24" x14ac:dyDescent="0.35">
      <c r="A218" t="s">
        <v>2</v>
      </c>
      <c r="B218" t="s">
        <v>681</v>
      </c>
      <c r="C218" t="s">
        <v>146</v>
      </c>
      <c r="D218" t="s">
        <v>151</v>
      </c>
      <c r="J218" t="s">
        <v>102</v>
      </c>
      <c r="K218" t="s">
        <v>102</v>
      </c>
      <c r="L218" t="s">
        <v>102</v>
      </c>
      <c r="M218" t="s">
        <v>102</v>
      </c>
      <c r="N218" t="s">
        <v>102</v>
      </c>
      <c r="O218" t="s">
        <v>102</v>
      </c>
      <c r="P218" t="s">
        <v>102</v>
      </c>
      <c r="Q218" t="s">
        <v>102</v>
      </c>
      <c r="R218" t="s">
        <v>102</v>
      </c>
      <c r="S218" t="s">
        <v>102</v>
      </c>
      <c r="T218" s="26">
        <v>-7.4870000000000003E-7</v>
      </c>
      <c r="U218" s="26">
        <v>3.4769999999999999E-4</v>
      </c>
      <c r="V218" t="s">
        <v>102</v>
      </c>
      <c r="W218" s="26">
        <v>2.4060000000000002E-3</v>
      </c>
      <c r="X218">
        <v>2.7529513000000001E-3</v>
      </c>
    </row>
    <row r="219" spans="1:24" x14ac:dyDescent="0.35">
      <c r="A219" t="s">
        <v>2</v>
      </c>
      <c r="B219" t="s">
        <v>681</v>
      </c>
      <c r="C219" t="s">
        <v>152</v>
      </c>
      <c r="J219" t="s">
        <v>102</v>
      </c>
      <c r="K219" t="s">
        <v>102</v>
      </c>
      <c r="L219" t="s">
        <v>102</v>
      </c>
      <c r="M219" t="s">
        <v>102</v>
      </c>
      <c r="N219" t="s">
        <v>102</v>
      </c>
      <c r="O219" t="s">
        <v>102</v>
      </c>
      <c r="P219" t="s">
        <v>102</v>
      </c>
      <c r="Q219" s="26" t="s">
        <v>102</v>
      </c>
      <c r="R219" t="s">
        <v>102</v>
      </c>
      <c r="S219" t="s">
        <v>102</v>
      </c>
      <c r="T219" t="s">
        <v>102</v>
      </c>
      <c r="U219" s="26">
        <v>1.473E-4</v>
      </c>
      <c r="V219" t="s">
        <v>102</v>
      </c>
      <c r="W219" t="s">
        <v>102</v>
      </c>
      <c r="X219" s="26">
        <v>1.473E-4</v>
      </c>
    </row>
    <row r="220" spans="1:24" x14ac:dyDescent="0.35">
      <c r="A220" t="s">
        <v>2</v>
      </c>
      <c r="B220" t="s">
        <v>681</v>
      </c>
      <c r="C220" t="s">
        <v>153</v>
      </c>
      <c r="J220" t="s">
        <v>102</v>
      </c>
      <c r="K220" t="s">
        <v>102</v>
      </c>
      <c r="L220" t="s">
        <v>102</v>
      </c>
      <c r="M220" t="s">
        <v>102</v>
      </c>
      <c r="N220" t="s">
        <v>102</v>
      </c>
      <c r="O220" t="s">
        <v>102</v>
      </c>
      <c r="P220" t="s">
        <v>102</v>
      </c>
      <c r="Q220" t="s">
        <v>102</v>
      </c>
      <c r="R220" t="s">
        <v>102</v>
      </c>
      <c r="S220" t="s">
        <v>102</v>
      </c>
      <c r="T220" t="s">
        <v>102</v>
      </c>
      <c r="U220" s="26">
        <v>9.8010000000000005E-5</v>
      </c>
      <c r="V220" t="s">
        <v>102</v>
      </c>
      <c r="W220" t="s">
        <v>102</v>
      </c>
      <c r="X220" s="26">
        <v>9.8010000000000005E-5</v>
      </c>
    </row>
    <row r="221" spans="1:24" x14ac:dyDescent="0.35">
      <c r="A221" t="s">
        <v>2</v>
      </c>
      <c r="B221" t="s">
        <v>681</v>
      </c>
      <c r="C221" t="s">
        <v>154</v>
      </c>
      <c r="J221" t="s">
        <v>102</v>
      </c>
      <c r="K221" t="s">
        <v>102</v>
      </c>
      <c r="L221" t="s">
        <v>102</v>
      </c>
      <c r="M221" t="s">
        <v>102</v>
      </c>
      <c r="N221" t="s">
        <v>102</v>
      </c>
      <c r="O221" t="s">
        <v>102</v>
      </c>
      <c r="P221" t="s">
        <v>102</v>
      </c>
      <c r="Q221" t="s">
        <v>102</v>
      </c>
      <c r="R221" t="s">
        <v>102</v>
      </c>
      <c r="S221" t="s">
        <v>102</v>
      </c>
      <c r="T221" t="s">
        <v>102</v>
      </c>
      <c r="U221" s="26">
        <v>9.8179999999999999E-5</v>
      </c>
      <c r="V221" t="s">
        <v>102</v>
      </c>
      <c r="W221" t="s">
        <v>102</v>
      </c>
      <c r="X221" s="26">
        <v>9.8179999999999999E-5</v>
      </c>
    </row>
    <row r="222" spans="1:24" x14ac:dyDescent="0.35">
      <c r="A222" t="s">
        <v>2</v>
      </c>
      <c r="B222" t="s">
        <v>681</v>
      </c>
      <c r="C222" t="s">
        <v>155</v>
      </c>
      <c r="J222" t="s">
        <v>102</v>
      </c>
      <c r="K222" t="s">
        <v>102</v>
      </c>
      <c r="L222" t="s">
        <v>102</v>
      </c>
      <c r="M222" t="s">
        <v>102</v>
      </c>
      <c r="N222" t="s">
        <v>102</v>
      </c>
      <c r="O222" t="s">
        <v>102</v>
      </c>
      <c r="P222" t="s">
        <v>102</v>
      </c>
      <c r="Q222" t="s">
        <v>102</v>
      </c>
      <c r="R222" t="s">
        <v>102</v>
      </c>
      <c r="S222" t="s">
        <v>102</v>
      </c>
      <c r="T222" t="s">
        <v>102</v>
      </c>
      <c r="U222" s="26">
        <v>1.473E-4</v>
      </c>
      <c r="V222" t="s">
        <v>102</v>
      </c>
      <c r="W222" t="s">
        <v>102</v>
      </c>
      <c r="X222">
        <v>1.473E-4</v>
      </c>
    </row>
    <row r="223" spans="1:24" x14ac:dyDescent="0.35">
      <c r="A223" t="s">
        <v>2</v>
      </c>
      <c r="B223" t="s">
        <v>681</v>
      </c>
      <c r="C223" t="s">
        <v>156</v>
      </c>
      <c r="J223" t="s">
        <v>102</v>
      </c>
      <c r="K223" t="s">
        <v>102</v>
      </c>
      <c r="L223" t="s">
        <v>102</v>
      </c>
      <c r="M223" t="s">
        <v>102</v>
      </c>
      <c r="N223" t="s">
        <v>102</v>
      </c>
      <c r="O223" t="s">
        <v>102</v>
      </c>
      <c r="P223" t="s">
        <v>102</v>
      </c>
      <c r="Q223" t="s">
        <v>102</v>
      </c>
      <c r="R223" t="s">
        <v>102</v>
      </c>
      <c r="S223" t="s">
        <v>102</v>
      </c>
      <c r="T223" t="s">
        <v>102</v>
      </c>
      <c r="U223" s="26">
        <v>6.483E-3</v>
      </c>
      <c r="V223" t="s">
        <v>102</v>
      </c>
      <c r="W223" t="s">
        <v>102</v>
      </c>
      <c r="X223">
        <v>6.483E-3</v>
      </c>
    </row>
    <row r="224" spans="1:24" x14ac:dyDescent="0.35">
      <c r="A224" t="s">
        <v>2</v>
      </c>
      <c r="B224" t="s">
        <v>681</v>
      </c>
      <c r="C224" t="s">
        <v>157</v>
      </c>
      <c r="J224" t="s">
        <v>102</v>
      </c>
      <c r="K224" t="s">
        <v>102</v>
      </c>
      <c r="L224" t="s">
        <v>102</v>
      </c>
      <c r="M224" t="s">
        <v>102</v>
      </c>
      <c r="N224" t="s">
        <v>102</v>
      </c>
      <c r="O224" t="s">
        <v>102</v>
      </c>
      <c r="P224" t="s">
        <v>102</v>
      </c>
      <c r="Q224" t="s">
        <v>102</v>
      </c>
      <c r="R224" t="s">
        <v>102</v>
      </c>
      <c r="S224" t="s">
        <v>102</v>
      </c>
      <c r="T224" t="s">
        <v>102</v>
      </c>
      <c r="U224" s="26">
        <v>7.8289999999999992E-3</v>
      </c>
      <c r="V224" t="s">
        <v>102</v>
      </c>
      <c r="W224" t="s">
        <v>102</v>
      </c>
      <c r="X224">
        <v>7.8289999999999992E-3</v>
      </c>
    </row>
    <row r="225" spans="1:24" x14ac:dyDescent="0.35">
      <c r="A225" t="s">
        <v>2</v>
      </c>
      <c r="B225" t="s">
        <v>681</v>
      </c>
      <c r="C225" t="s">
        <v>158</v>
      </c>
      <c r="J225" t="s">
        <v>102</v>
      </c>
      <c r="K225" t="s">
        <v>102</v>
      </c>
      <c r="L225" t="s">
        <v>102</v>
      </c>
      <c r="M225" t="s">
        <v>102</v>
      </c>
      <c r="N225" t="s">
        <v>102</v>
      </c>
      <c r="O225" t="s">
        <v>102</v>
      </c>
      <c r="P225" t="s">
        <v>102</v>
      </c>
      <c r="Q225" t="s">
        <v>102</v>
      </c>
      <c r="R225" t="s">
        <v>102</v>
      </c>
      <c r="S225" t="s">
        <v>102</v>
      </c>
      <c r="T225" t="s">
        <v>102</v>
      </c>
      <c r="U225" s="26">
        <v>1.2239999999999999E-2</v>
      </c>
      <c r="V225" t="s">
        <v>102</v>
      </c>
      <c r="W225" t="s">
        <v>102</v>
      </c>
      <c r="X225">
        <v>1.2239999999999999E-2</v>
      </c>
    </row>
    <row r="226" spans="1:24" x14ac:dyDescent="0.35">
      <c r="A226" t="s">
        <v>2</v>
      </c>
      <c r="B226" t="s">
        <v>681</v>
      </c>
      <c r="C226" t="s">
        <v>159</v>
      </c>
      <c r="J226" t="s">
        <v>102</v>
      </c>
      <c r="K226" t="s">
        <v>102</v>
      </c>
      <c r="L226" t="s">
        <v>102</v>
      </c>
      <c r="M226" t="s">
        <v>102</v>
      </c>
      <c r="N226" t="s">
        <v>102</v>
      </c>
      <c r="O226" t="s">
        <v>102</v>
      </c>
      <c r="P226" t="s">
        <v>102</v>
      </c>
      <c r="Q226" t="s">
        <v>102</v>
      </c>
      <c r="R226" t="s">
        <v>102</v>
      </c>
      <c r="S226" t="s">
        <v>102</v>
      </c>
      <c r="T226" t="s">
        <v>102</v>
      </c>
      <c r="U226" s="26">
        <v>1.404E-2</v>
      </c>
      <c r="V226" t="s">
        <v>102</v>
      </c>
      <c r="W226" t="s">
        <v>102</v>
      </c>
      <c r="X226">
        <v>1.404E-2</v>
      </c>
    </row>
    <row r="227" spans="1:24" x14ac:dyDescent="0.35">
      <c r="A227" t="s">
        <v>2</v>
      </c>
      <c r="B227" t="s">
        <v>681</v>
      </c>
      <c r="C227" t="s">
        <v>160</v>
      </c>
      <c r="J227" t="s">
        <v>102</v>
      </c>
      <c r="K227" t="s">
        <v>102</v>
      </c>
      <c r="L227" t="s">
        <v>102</v>
      </c>
      <c r="M227" t="s">
        <v>102</v>
      </c>
      <c r="N227" t="s">
        <v>102</v>
      </c>
      <c r="O227" t="s">
        <v>102</v>
      </c>
      <c r="P227" t="s">
        <v>102</v>
      </c>
      <c r="Q227" t="s">
        <v>102</v>
      </c>
      <c r="R227" t="s">
        <v>102</v>
      </c>
      <c r="S227" t="s">
        <v>102</v>
      </c>
      <c r="T227" t="s">
        <v>102</v>
      </c>
      <c r="U227" s="26">
        <v>6.9329999999999999E-3</v>
      </c>
      <c r="V227" t="s">
        <v>102</v>
      </c>
      <c r="W227" t="s">
        <v>102</v>
      </c>
      <c r="X227">
        <v>6.9329999999999999E-3</v>
      </c>
    </row>
    <row r="228" spans="1:24" x14ac:dyDescent="0.35">
      <c r="A228" t="s">
        <v>2</v>
      </c>
      <c r="B228" t="s">
        <v>681</v>
      </c>
      <c r="C228" t="s">
        <v>161</v>
      </c>
      <c r="J228" t="s">
        <v>102</v>
      </c>
      <c r="K228" t="s">
        <v>102</v>
      </c>
      <c r="L228" t="s">
        <v>102</v>
      </c>
      <c r="M228" t="s">
        <v>102</v>
      </c>
      <c r="N228" t="s">
        <v>102</v>
      </c>
      <c r="O228" t="s">
        <v>102</v>
      </c>
      <c r="P228" t="s">
        <v>102</v>
      </c>
      <c r="Q228" t="s">
        <v>102</v>
      </c>
      <c r="R228" t="s">
        <v>102</v>
      </c>
      <c r="S228" t="s">
        <v>102</v>
      </c>
      <c r="T228" t="s">
        <v>102</v>
      </c>
      <c r="U228" s="26">
        <v>1.3310000000000001E-2</v>
      </c>
      <c r="V228" t="s">
        <v>102</v>
      </c>
      <c r="W228" t="s">
        <v>102</v>
      </c>
      <c r="X228">
        <v>1.3310000000000001E-2</v>
      </c>
    </row>
    <row r="229" spans="1:24" x14ac:dyDescent="0.35">
      <c r="A229" t="s">
        <v>2</v>
      </c>
      <c r="B229" t="s">
        <v>681</v>
      </c>
      <c r="C229" t="s">
        <v>162</v>
      </c>
      <c r="J229" t="s">
        <v>102</v>
      </c>
      <c r="K229" t="s">
        <v>102</v>
      </c>
      <c r="L229" t="s">
        <v>102</v>
      </c>
      <c r="M229" t="s">
        <v>102</v>
      </c>
      <c r="N229" t="s">
        <v>102</v>
      </c>
      <c r="O229" t="s">
        <v>102</v>
      </c>
      <c r="P229" t="s">
        <v>102</v>
      </c>
      <c r="Q229" t="s">
        <v>102</v>
      </c>
      <c r="R229" t="s">
        <v>102</v>
      </c>
      <c r="S229" t="s">
        <v>102</v>
      </c>
      <c r="T229" t="s">
        <v>102</v>
      </c>
      <c r="U229" s="26">
        <v>1.473E-4</v>
      </c>
      <c r="V229" t="s">
        <v>102</v>
      </c>
      <c r="W229" t="s">
        <v>102</v>
      </c>
      <c r="X229">
        <v>1.473E-4</v>
      </c>
    </row>
    <row r="230" spans="1:24" x14ac:dyDescent="0.35">
      <c r="A230" t="s">
        <v>2</v>
      </c>
      <c r="B230" t="s">
        <v>681</v>
      </c>
      <c r="C230" t="s">
        <v>163</v>
      </c>
      <c r="J230" t="s">
        <v>102</v>
      </c>
      <c r="K230" t="s">
        <v>102</v>
      </c>
      <c r="L230" t="s">
        <v>102</v>
      </c>
      <c r="M230" t="s">
        <v>102</v>
      </c>
      <c r="N230" t="s">
        <v>102</v>
      </c>
      <c r="O230" t="s">
        <v>102</v>
      </c>
      <c r="P230" t="s">
        <v>102</v>
      </c>
      <c r="Q230" t="s">
        <v>102</v>
      </c>
      <c r="R230" t="s">
        <v>102</v>
      </c>
      <c r="S230" t="s">
        <v>102</v>
      </c>
      <c r="T230" t="s">
        <v>102</v>
      </c>
      <c r="U230" s="26">
        <v>6.4190000000000002E-3</v>
      </c>
      <c r="V230" t="s">
        <v>102</v>
      </c>
      <c r="W230" t="s">
        <v>102</v>
      </c>
      <c r="X230">
        <v>6.4190000000000002E-3</v>
      </c>
    </row>
    <row r="231" spans="1:24" x14ac:dyDescent="0.35">
      <c r="A231" t="s">
        <v>2</v>
      </c>
      <c r="B231" t="s">
        <v>681</v>
      </c>
      <c r="C231" t="s">
        <v>164</v>
      </c>
      <c r="J231" t="s">
        <v>102</v>
      </c>
      <c r="K231" t="s">
        <v>102</v>
      </c>
      <c r="L231" t="s">
        <v>102</v>
      </c>
      <c r="M231" t="s">
        <v>102</v>
      </c>
      <c r="N231" t="s">
        <v>102</v>
      </c>
      <c r="O231" t="s">
        <v>102</v>
      </c>
      <c r="P231" t="s">
        <v>102</v>
      </c>
      <c r="Q231" t="s">
        <v>102</v>
      </c>
      <c r="R231" t="s">
        <v>102</v>
      </c>
      <c r="S231" t="s">
        <v>102</v>
      </c>
      <c r="T231" t="s">
        <v>102</v>
      </c>
      <c r="U231" s="26">
        <v>1.273E-2</v>
      </c>
      <c r="V231" t="s">
        <v>102</v>
      </c>
      <c r="W231" t="s">
        <v>102</v>
      </c>
      <c r="X231">
        <v>1.273E-2</v>
      </c>
    </row>
    <row r="232" spans="1:24" x14ac:dyDescent="0.35">
      <c r="A232" t="s">
        <v>2</v>
      </c>
      <c r="B232" t="s">
        <v>681</v>
      </c>
      <c r="C232" t="s">
        <v>165</v>
      </c>
      <c r="J232" t="s">
        <v>102</v>
      </c>
      <c r="K232" t="s">
        <v>102</v>
      </c>
      <c r="L232" t="s">
        <v>102</v>
      </c>
      <c r="M232" t="s">
        <v>102</v>
      </c>
      <c r="N232" t="s">
        <v>102</v>
      </c>
      <c r="O232" t="s">
        <v>102</v>
      </c>
      <c r="P232" t="s">
        <v>102</v>
      </c>
      <c r="Q232" t="s">
        <v>102</v>
      </c>
      <c r="R232" t="s">
        <v>102</v>
      </c>
      <c r="S232" t="s">
        <v>102</v>
      </c>
      <c r="T232" t="s">
        <v>102</v>
      </c>
      <c r="U232" s="26">
        <v>6.6670000000000002E-3</v>
      </c>
      <c r="V232" t="s">
        <v>102</v>
      </c>
      <c r="W232" t="s">
        <v>102</v>
      </c>
      <c r="X232">
        <v>6.6670000000000002E-3</v>
      </c>
    </row>
    <row r="233" spans="1:24" x14ac:dyDescent="0.35">
      <c r="A233" t="s">
        <v>2</v>
      </c>
      <c r="B233" t="s">
        <v>681</v>
      </c>
      <c r="C233" t="s">
        <v>166</v>
      </c>
      <c r="J233" t="s">
        <v>102</v>
      </c>
      <c r="K233" t="s">
        <v>102</v>
      </c>
      <c r="L233" t="s">
        <v>102</v>
      </c>
      <c r="M233" t="s">
        <v>102</v>
      </c>
      <c r="N233" t="s">
        <v>102</v>
      </c>
      <c r="O233" t="s">
        <v>102</v>
      </c>
      <c r="P233" t="s">
        <v>102</v>
      </c>
      <c r="Q233" t="s">
        <v>102</v>
      </c>
      <c r="R233" t="s">
        <v>102</v>
      </c>
      <c r="S233" t="s">
        <v>102</v>
      </c>
      <c r="T233" t="s">
        <v>102</v>
      </c>
      <c r="U233" s="26">
        <v>6.3870000000000003E-3</v>
      </c>
      <c r="V233" t="s">
        <v>102</v>
      </c>
      <c r="W233" t="s">
        <v>102</v>
      </c>
      <c r="X233">
        <v>6.3870000000000003E-3</v>
      </c>
    </row>
    <row r="234" spans="1:24" x14ac:dyDescent="0.35">
      <c r="A234" t="s">
        <v>2</v>
      </c>
      <c r="B234" t="s">
        <v>681</v>
      </c>
      <c r="C234" t="s">
        <v>167</v>
      </c>
      <c r="J234" t="s">
        <v>102</v>
      </c>
      <c r="K234" t="s">
        <v>102</v>
      </c>
      <c r="L234" t="s">
        <v>102</v>
      </c>
      <c r="M234" t="s">
        <v>102</v>
      </c>
      <c r="N234" t="s">
        <v>102</v>
      </c>
      <c r="O234" t="s">
        <v>102</v>
      </c>
      <c r="P234" t="s">
        <v>102</v>
      </c>
      <c r="Q234" t="s">
        <v>102</v>
      </c>
      <c r="R234" t="s">
        <v>102</v>
      </c>
      <c r="S234" t="s">
        <v>102</v>
      </c>
      <c r="T234" t="s">
        <v>102</v>
      </c>
      <c r="U234" s="26">
        <v>1.371E-2</v>
      </c>
      <c r="V234" t="s">
        <v>102</v>
      </c>
      <c r="W234" t="s">
        <v>102</v>
      </c>
      <c r="X234">
        <v>1.371E-2</v>
      </c>
    </row>
    <row r="235" spans="1:24" x14ac:dyDescent="0.35">
      <c r="A235" t="s">
        <v>2</v>
      </c>
      <c r="B235" t="s">
        <v>681</v>
      </c>
      <c r="C235" t="s">
        <v>168</v>
      </c>
      <c r="J235" t="s">
        <v>102</v>
      </c>
      <c r="K235" t="s">
        <v>102</v>
      </c>
      <c r="L235" t="s">
        <v>102</v>
      </c>
      <c r="M235" t="s">
        <v>102</v>
      </c>
      <c r="N235" t="s">
        <v>102</v>
      </c>
      <c r="O235" t="s">
        <v>102</v>
      </c>
      <c r="P235" t="s">
        <v>102</v>
      </c>
      <c r="Q235" t="s">
        <v>102</v>
      </c>
      <c r="R235" t="s">
        <v>102</v>
      </c>
      <c r="S235" t="s">
        <v>102</v>
      </c>
      <c r="T235" t="s">
        <v>102</v>
      </c>
      <c r="U235" s="26">
        <v>7.4159999999999998E-3</v>
      </c>
      <c r="V235" t="s">
        <v>102</v>
      </c>
      <c r="W235" t="s">
        <v>102</v>
      </c>
      <c r="X235">
        <v>7.4159999999999998E-3</v>
      </c>
    </row>
    <row r="236" spans="1:24" x14ac:dyDescent="0.35">
      <c r="A236" t="s">
        <v>2</v>
      </c>
      <c r="B236" t="s">
        <v>681</v>
      </c>
      <c r="C236" t="s">
        <v>169</v>
      </c>
      <c r="J236" t="s">
        <v>102</v>
      </c>
      <c r="K236" t="s">
        <v>102</v>
      </c>
      <c r="L236" t="s">
        <v>102</v>
      </c>
      <c r="M236" t="s">
        <v>102</v>
      </c>
      <c r="N236" t="s">
        <v>102</v>
      </c>
      <c r="O236" t="s">
        <v>102</v>
      </c>
      <c r="P236" t="s">
        <v>102</v>
      </c>
      <c r="Q236" t="s">
        <v>102</v>
      </c>
      <c r="R236" t="s">
        <v>102</v>
      </c>
      <c r="S236" t="s">
        <v>102</v>
      </c>
      <c r="T236" t="s">
        <v>102</v>
      </c>
      <c r="U236" s="26" t="s">
        <v>170</v>
      </c>
      <c r="V236" t="s">
        <v>102</v>
      </c>
      <c r="W236" t="s">
        <v>102</v>
      </c>
      <c r="X236">
        <v>0</v>
      </c>
    </row>
    <row r="237" spans="1:24" x14ac:dyDescent="0.35">
      <c r="A237" t="s">
        <v>2</v>
      </c>
      <c r="B237" t="s">
        <v>681</v>
      </c>
      <c r="C237" t="s">
        <v>171</v>
      </c>
      <c r="J237" t="s">
        <v>102</v>
      </c>
      <c r="K237" t="s">
        <v>102</v>
      </c>
      <c r="L237" t="s">
        <v>102</v>
      </c>
      <c r="M237" t="s">
        <v>102</v>
      </c>
      <c r="N237" t="s">
        <v>102</v>
      </c>
      <c r="O237" t="s">
        <v>102</v>
      </c>
      <c r="P237" t="s">
        <v>102</v>
      </c>
      <c r="Q237" t="s">
        <v>102</v>
      </c>
      <c r="R237" t="s">
        <v>102</v>
      </c>
      <c r="S237" t="s">
        <v>102</v>
      </c>
      <c r="T237" t="s">
        <v>102</v>
      </c>
      <c r="U237" s="26">
        <v>1.7409999999999998E-2</v>
      </c>
      <c r="V237" t="s">
        <v>102</v>
      </c>
      <c r="W237" t="s">
        <v>102</v>
      </c>
      <c r="X237">
        <v>1.7409999999999998E-2</v>
      </c>
    </row>
    <row r="238" spans="1:24" x14ac:dyDescent="0.35">
      <c r="A238" t="s">
        <v>2</v>
      </c>
      <c r="B238" t="s">
        <v>681</v>
      </c>
      <c r="C238" t="s">
        <v>172</v>
      </c>
      <c r="J238" t="s">
        <v>102</v>
      </c>
      <c r="K238" t="s">
        <v>102</v>
      </c>
      <c r="L238" t="s">
        <v>102</v>
      </c>
      <c r="M238" t="s">
        <v>102</v>
      </c>
      <c r="N238" t="s">
        <v>102</v>
      </c>
      <c r="O238" t="s">
        <v>102</v>
      </c>
      <c r="P238" t="s">
        <v>102</v>
      </c>
      <c r="Q238" t="s">
        <v>102</v>
      </c>
      <c r="R238" t="s">
        <v>102</v>
      </c>
      <c r="S238" t="s">
        <v>102</v>
      </c>
      <c r="T238" t="s">
        <v>102</v>
      </c>
      <c r="U238" s="26">
        <v>6.4510000000000001E-3</v>
      </c>
      <c r="V238" t="s">
        <v>102</v>
      </c>
      <c r="W238" t="s">
        <v>102</v>
      </c>
      <c r="X238">
        <v>6.4510000000000001E-3</v>
      </c>
    </row>
    <row r="239" spans="1:24" x14ac:dyDescent="0.35">
      <c r="A239" t="s">
        <v>2</v>
      </c>
      <c r="B239" t="s">
        <v>681</v>
      </c>
      <c r="C239" t="s">
        <v>173</v>
      </c>
      <c r="J239" t="s">
        <v>102</v>
      </c>
      <c r="K239" t="s">
        <v>102</v>
      </c>
      <c r="L239" t="s">
        <v>102</v>
      </c>
      <c r="M239" t="s">
        <v>102</v>
      </c>
      <c r="N239" t="s">
        <v>102</v>
      </c>
      <c r="O239" t="s">
        <v>102</v>
      </c>
      <c r="P239" t="s">
        <v>102</v>
      </c>
      <c r="Q239" t="s">
        <v>102</v>
      </c>
      <c r="R239" t="s">
        <v>102</v>
      </c>
      <c r="S239" t="s">
        <v>102</v>
      </c>
      <c r="T239" t="s">
        <v>102</v>
      </c>
      <c r="U239" s="26">
        <v>6.6100000000000004E-3</v>
      </c>
      <c r="V239" t="s">
        <v>102</v>
      </c>
      <c r="W239" t="s">
        <v>102</v>
      </c>
      <c r="X239">
        <v>6.6100000000000004E-3</v>
      </c>
    </row>
    <row r="240" spans="1:24" x14ac:dyDescent="0.35">
      <c r="A240" t="s">
        <v>2</v>
      </c>
      <c r="B240" t="s">
        <v>681</v>
      </c>
      <c r="C240" t="s">
        <v>174</v>
      </c>
      <c r="J240" t="s">
        <v>102</v>
      </c>
      <c r="K240" t="s">
        <v>102</v>
      </c>
      <c r="L240" t="s">
        <v>102</v>
      </c>
      <c r="M240" t="s">
        <v>102</v>
      </c>
      <c r="N240" t="s">
        <v>102</v>
      </c>
      <c r="O240" t="s">
        <v>102</v>
      </c>
      <c r="P240" t="s">
        <v>102</v>
      </c>
      <c r="Q240" t="s">
        <v>102</v>
      </c>
      <c r="R240" t="s">
        <v>102</v>
      </c>
      <c r="S240" t="s">
        <v>102</v>
      </c>
      <c r="T240" t="s">
        <v>102</v>
      </c>
      <c r="U240" s="26">
        <v>7.894E-3</v>
      </c>
      <c r="V240" t="s">
        <v>102</v>
      </c>
      <c r="W240" t="s">
        <v>102</v>
      </c>
      <c r="X240">
        <v>7.894E-3</v>
      </c>
    </row>
    <row r="241" spans="1:24" x14ac:dyDescent="0.35">
      <c r="A241" t="s">
        <v>2</v>
      </c>
      <c r="B241" t="s">
        <v>681</v>
      </c>
      <c r="C241" t="s">
        <v>175</v>
      </c>
      <c r="J241" t="s">
        <v>102</v>
      </c>
      <c r="K241" t="s">
        <v>102</v>
      </c>
      <c r="L241" t="s">
        <v>102</v>
      </c>
      <c r="M241" t="s">
        <v>102</v>
      </c>
      <c r="N241" t="s">
        <v>102</v>
      </c>
      <c r="O241" t="s">
        <v>102</v>
      </c>
      <c r="P241" t="s">
        <v>102</v>
      </c>
      <c r="Q241" t="s">
        <v>102</v>
      </c>
      <c r="R241" t="s">
        <v>102</v>
      </c>
      <c r="S241" t="s">
        <v>102</v>
      </c>
      <c r="T241" t="s">
        <v>102</v>
      </c>
      <c r="U241" s="26">
        <v>1.337E-2</v>
      </c>
      <c r="V241" t="s">
        <v>102</v>
      </c>
      <c r="W241" t="s">
        <v>102</v>
      </c>
      <c r="X241" s="26">
        <v>1.337E-2</v>
      </c>
    </row>
    <row r="242" spans="1:24" x14ac:dyDescent="0.35">
      <c r="A242" t="s">
        <v>2</v>
      </c>
      <c r="B242" t="s">
        <v>681</v>
      </c>
      <c r="C242" t="s">
        <v>176</v>
      </c>
      <c r="J242" t="s">
        <v>102</v>
      </c>
      <c r="K242" t="s">
        <v>102</v>
      </c>
      <c r="L242" t="s">
        <v>102</v>
      </c>
      <c r="M242" t="s">
        <v>102</v>
      </c>
      <c r="N242" t="s">
        <v>102</v>
      </c>
      <c r="O242" t="s">
        <v>102</v>
      </c>
      <c r="P242" t="s">
        <v>102</v>
      </c>
      <c r="Q242" t="s">
        <v>102</v>
      </c>
      <c r="R242" t="s">
        <v>102</v>
      </c>
      <c r="S242" t="s">
        <v>102</v>
      </c>
      <c r="T242" t="s">
        <v>102</v>
      </c>
      <c r="U242" s="26">
        <v>7.3660000000000002E-3</v>
      </c>
      <c r="V242" t="s">
        <v>102</v>
      </c>
      <c r="W242" t="s">
        <v>102</v>
      </c>
      <c r="X242" s="26">
        <v>7.3660000000000002E-3</v>
      </c>
    </row>
    <row r="243" spans="1:24" x14ac:dyDescent="0.35">
      <c r="A243" t="s">
        <v>2</v>
      </c>
      <c r="B243" t="s">
        <v>681</v>
      </c>
      <c r="C243" t="s">
        <v>177</v>
      </c>
      <c r="J243" t="s">
        <v>102</v>
      </c>
      <c r="K243" t="s">
        <v>102</v>
      </c>
      <c r="L243" t="s">
        <v>102</v>
      </c>
      <c r="M243" t="s">
        <v>102</v>
      </c>
      <c r="N243" t="s">
        <v>102</v>
      </c>
      <c r="O243" t="s">
        <v>102</v>
      </c>
      <c r="P243" t="s">
        <v>102</v>
      </c>
      <c r="Q243" t="s">
        <v>102</v>
      </c>
      <c r="R243" t="s">
        <v>102</v>
      </c>
      <c r="S243" t="s">
        <v>102</v>
      </c>
      <c r="T243" t="s">
        <v>102</v>
      </c>
      <c r="U243" s="26">
        <v>6.62E-3</v>
      </c>
      <c r="V243" t="s">
        <v>102</v>
      </c>
      <c r="W243" t="s">
        <v>102</v>
      </c>
      <c r="X243" s="26">
        <v>6.62E-3</v>
      </c>
    </row>
    <row r="244" spans="1:24" x14ac:dyDescent="0.35">
      <c r="A244" t="s">
        <v>2</v>
      </c>
      <c r="B244" t="s">
        <v>681</v>
      </c>
      <c r="C244" t="s">
        <v>178</v>
      </c>
      <c r="J244" t="s">
        <v>102</v>
      </c>
      <c r="K244" t="s">
        <v>102</v>
      </c>
      <c r="L244" t="s">
        <v>102</v>
      </c>
      <c r="M244" t="s">
        <v>102</v>
      </c>
      <c r="N244" t="s">
        <v>102</v>
      </c>
      <c r="O244" t="s">
        <v>102</v>
      </c>
      <c r="P244" t="s">
        <v>102</v>
      </c>
      <c r="Q244" t="s">
        <v>102</v>
      </c>
      <c r="R244" t="s">
        <v>102</v>
      </c>
      <c r="S244" t="s">
        <v>102</v>
      </c>
      <c r="T244" t="s">
        <v>102</v>
      </c>
      <c r="U244" s="26">
        <v>1.473E-4</v>
      </c>
      <c r="V244" t="s">
        <v>102</v>
      </c>
      <c r="W244" t="s">
        <v>102</v>
      </c>
      <c r="X244">
        <v>1.473E-4</v>
      </c>
    </row>
    <row r="245" spans="1:24" x14ac:dyDescent="0.35">
      <c r="A245" t="s">
        <v>2</v>
      </c>
      <c r="B245" t="s">
        <v>681</v>
      </c>
      <c r="C245" t="s">
        <v>179</v>
      </c>
      <c r="J245" t="s">
        <v>102</v>
      </c>
      <c r="K245" t="s">
        <v>102</v>
      </c>
      <c r="L245" t="s">
        <v>102</v>
      </c>
      <c r="M245" t="s">
        <v>102</v>
      </c>
      <c r="N245" t="s">
        <v>102</v>
      </c>
      <c r="O245" t="s">
        <v>102</v>
      </c>
      <c r="P245" t="s">
        <v>102</v>
      </c>
      <c r="Q245" t="s">
        <v>102</v>
      </c>
      <c r="R245" t="s">
        <v>102</v>
      </c>
      <c r="S245" t="s">
        <v>102</v>
      </c>
      <c r="T245" t="s">
        <v>102</v>
      </c>
      <c r="U245" s="26">
        <v>5.8760000000000001E-3</v>
      </c>
      <c r="V245" t="s">
        <v>102</v>
      </c>
      <c r="W245" t="s">
        <v>102</v>
      </c>
      <c r="X245">
        <v>5.8760000000000001E-3</v>
      </c>
    </row>
    <row r="246" spans="1:24" x14ac:dyDescent="0.35">
      <c r="A246" t="s">
        <v>2</v>
      </c>
      <c r="B246" t="s">
        <v>681</v>
      </c>
      <c r="C246" t="s">
        <v>180</v>
      </c>
      <c r="J246" t="s">
        <v>102</v>
      </c>
      <c r="K246" t="s">
        <v>102</v>
      </c>
      <c r="L246" t="s">
        <v>102</v>
      </c>
      <c r="M246" t="s">
        <v>102</v>
      </c>
      <c r="N246" t="s">
        <v>102</v>
      </c>
      <c r="O246" t="s">
        <v>102</v>
      </c>
      <c r="P246" t="s">
        <v>102</v>
      </c>
      <c r="Q246" t="s">
        <v>102</v>
      </c>
      <c r="R246" t="s">
        <v>102</v>
      </c>
      <c r="S246" t="s">
        <v>102</v>
      </c>
      <c r="T246" t="s">
        <v>102</v>
      </c>
      <c r="U246" s="26">
        <v>6.522E-3</v>
      </c>
      <c r="V246" t="s">
        <v>102</v>
      </c>
      <c r="W246" t="s">
        <v>102</v>
      </c>
      <c r="X246">
        <v>6.522E-3</v>
      </c>
    </row>
    <row r="247" spans="1:24" x14ac:dyDescent="0.35">
      <c r="A247" t="s">
        <v>2</v>
      </c>
      <c r="B247" t="s">
        <v>681</v>
      </c>
      <c r="C247" t="s">
        <v>181</v>
      </c>
      <c r="J247" t="s">
        <v>102</v>
      </c>
      <c r="K247" t="s">
        <v>102</v>
      </c>
      <c r="L247" t="s">
        <v>102</v>
      </c>
      <c r="M247" t="s">
        <v>102</v>
      </c>
      <c r="N247" t="s">
        <v>102</v>
      </c>
      <c r="O247" t="s">
        <v>102</v>
      </c>
      <c r="P247" t="s">
        <v>102</v>
      </c>
      <c r="Q247" t="s">
        <v>102</v>
      </c>
      <c r="R247" t="s">
        <v>102</v>
      </c>
      <c r="S247" t="s">
        <v>102</v>
      </c>
      <c r="T247" t="s">
        <v>102</v>
      </c>
      <c r="U247" s="26">
        <v>6.3070000000000001E-3</v>
      </c>
      <c r="V247" t="s">
        <v>102</v>
      </c>
      <c r="W247" t="s">
        <v>102</v>
      </c>
      <c r="X247">
        <v>6.3070000000000001E-3</v>
      </c>
    </row>
    <row r="248" spans="1:24" x14ac:dyDescent="0.35">
      <c r="A248" t="s">
        <v>2</v>
      </c>
      <c r="B248" t="s">
        <v>681</v>
      </c>
      <c r="C248" t="s">
        <v>182</v>
      </c>
      <c r="J248" t="s">
        <v>102</v>
      </c>
      <c r="K248" t="s">
        <v>102</v>
      </c>
      <c r="L248" t="s">
        <v>102</v>
      </c>
      <c r="M248" t="s">
        <v>102</v>
      </c>
      <c r="N248" t="s">
        <v>102</v>
      </c>
      <c r="O248" t="s">
        <v>102</v>
      </c>
      <c r="P248" t="s">
        <v>102</v>
      </c>
      <c r="Q248" t="s">
        <v>102</v>
      </c>
      <c r="R248" t="s">
        <v>102</v>
      </c>
      <c r="S248" t="s">
        <v>102</v>
      </c>
      <c r="T248" t="s">
        <v>102</v>
      </c>
      <c r="U248" s="26">
        <v>9.6620000000000007E-5</v>
      </c>
      <c r="V248" t="s">
        <v>102</v>
      </c>
      <c r="W248" t="s">
        <v>102</v>
      </c>
      <c r="X248" s="26">
        <v>9.6620000000000007E-5</v>
      </c>
    </row>
    <row r="249" spans="1:24" x14ac:dyDescent="0.35">
      <c r="A249" t="s">
        <v>2</v>
      </c>
      <c r="B249" t="s">
        <v>681</v>
      </c>
      <c r="C249" t="s">
        <v>183</v>
      </c>
      <c r="J249" t="s">
        <v>102</v>
      </c>
      <c r="K249" t="s">
        <v>102</v>
      </c>
      <c r="L249" t="s">
        <v>102</v>
      </c>
      <c r="M249" t="s">
        <v>102</v>
      </c>
      <c r="N249" t="s">
        <v>102</v>
      </c>
      <c r="O249" t="s">
        <v>102</v>
      </c>
      <c r="P249" t="s">
        <v>102</v>
      </c>
      <c r="Q249" t="s">
        <v>102</v>
      </c>
      <c r="R249" t="s">
        <v>102</v>
      </c>
      <c r="S249" t="s">
        <v>102</v>
      </c>
      <c r="T249" t="s">
        <v>102</v>
      </c>
      <c r="U249" s="26">
        <v>1.473E-4</v>
      </c>
      <c r="V249" t="s">
        <v>102</v>
      </c>
      <c r="W249" t="s">
        <v>102</v>
      </c>
      <c r="X249">
        <v>1.473E-4</v>
      </c>
    </row>
    <row r="250" spans="1:24" x14ac:dyDescent="0.35">
      <c r="A250" t="s">
        <v>2</v>
      </c>
      <c r="B250" t="s">
        <v>681</v>
      </c>
      <c r="C250" t="s">
        <v>184</v>
      </c>
      <c r="J250" t="s">
        <v>102</v>
      </c>
      <c r="K250" t="s">
        <v>102</v>
      </c>
      <c r="L250" t="s">
        <v>102</v>
      </c>
      <c r="M250" t="s">
        <v>102</v>
      </c>
      <c r="N250" t="s">
        <v>102</v>
      </c>
      <c r="O250" t="s">
        <v>102</v>
      </c>
      <c r="P250" t="s">
        <v>102</v>
      </c>
      <c r="Q250" t="s">
        <v>102</v>
      </c>
      <c r="R250" t="s">
        <v>102</v>
      </c>
      <c r="S250" t="s">
        <v>102</v>
      </c>
      <c r="T250" t="s">
        <v>102</v>
      </c>
      <c r="U250" s="26">
        <v>1.473E-4</v>
      </c>
      <c r="V250" t="s">
        <v>102</v>
      </c>
      <c r="W250" t="s">
        <v>102</v>
      </c>
      <c r="X250">
        <v>1.473E-4</v>
      </c>
    </row>
    <row r="251" spans="1:24" x14ac:dyDescent="0.35">
      <c r="A251" t="s">
        <v>2</v>
      </c>
      <c r="B251" t="s">
        <v>681</v>
      </c>
      <c r="C251" t="s">
        <v>185</v>
      </c>
      <c r="J251" t="s">
        <v>102</v>
      </c>
      <c r="K251" t="s">
        <v>102</v>
      </c>
      <c r="L251" t="s">
        <v>102</v>
      </c>
      <c r="M251" t="s">
        <v>102</v>
      </c>
      <c r="N251" t="s">
        <v>102</v>
      </c>
      <c r="O251" t="s">
        <v>102</v>
      </c>
      <c r="P251" t="s">
        <v>102</v>
      </c>
      <c r="Q251" t="s">
        <v>102</v>
      </c>
      <c r="R251" t="s">
        <v>102</v>
      </c>
      <c r="S251" t="s">
        <v>102</v>
      </c>
      <c r="T251" t="s">
        <v>102</v>
      </c>
      <c r="U251" s="26">
        <v>1.473E-4</v>
      </c>
      <c r="V251" t="s">
        <v>102</v>
      </c>
      <c r="W251" t="s">
        <v>102</v>
      </c>
      <c r="X251">
        <v>1.473E-4</v>
      </c>
    </row>
    <row r="252" spans="1:24" x14ac:dyDescent="0.35">
      <c r="A252" t="s">
        <v>2</v>
      </c>
      <c r="B252" t="s">
        <v>681</v>
      </c>
      <c r="C252" t="s">
        <v>186</v>
      </c>
      <c r="J252" t="s">
        <v>102</v>
      </c>
      <c r="K252" t="s">
        <v>102</v>
      </c>
      <c r="L252" t="s">
        <v>102</v>
      </c>
      <c r="M252" t="s">
        <v>102</v>
      </c>
      <c r="N252" t="s">
        <v>102</v>
      </c>
      <c r="O252" t="s">
        <v>102</v>
      </c>
      <c r="P252" t="s">
        <v>102</v>
      </c>
      <c r="Q252" t="s">
        <v>102</v>
      </c>
      <c r="R252" t="s">
        <v>102</v>
      </c>
      <c r="S252" t="s">
        <v>102</v>
      </c>
      <c r="T252" t="s">
        <v>102</v>
      </c>
      <c r="U252" s="26">
        <v>1.473E-4</v>
      </c>
      <c r="V252" t="s">
        <v>102</v>
      </c>
      <c r="W252" t="s">
        <v>102</v>
      </c>
      <c r="X252">
        <v>1.473E-4</v>
      </c>
    </row>
    <row r="253" spans="1:24" x14ac:dyDescent="0.35">
      <c r="A253" t="s">
        <v>2</v>
      </c>
      <c r="B253" t="s">
        <v>681</v>
      </c>
      <c r="C253" t="s">
        <v>187</v>
      </c>
      <c r="J253" t="s">
        <v>102</v>
      </c>
      <c r="K253" t="s">
        <v>102</v>
      </c>
      <c r="L253" t="s">
        <v>102</v>
      </c>
      <c r="M253" t="s">
        <v>102</v>
      </c>
      <c r="N253" t="s">
        <v>102</v>
      </c>
      <c r="O253" t="s">
        <v>102</v>
      </c>
      <c r="P253" t="s">
        <v>102</v>
      </c>
      <c r="Q253" t="s">
        <v>102</v>
      </c>
      <c r="R253" t="s">
        <v>102</v>
      </c>
      <c r="S253" t="s">
        <v>102</v>
      </c>
      <c r="T253" t="s">
        <v>102</v>
      </c>
      <c r="U253" s="26">
        <v>1.473E-4</v>
      </c>
      <c r="V253" t="s">
        <v>102</v>
      </c>
      <c r="W253" t="s">
        <v>102</v>
      </c>
      <c r="X253">
        <v>1.473E-4</v>
      </c>
    </row>
    <row r="254" spans="1:24" x14ac:dyDescent="0.35">
      <c r="A254" t="s">
        <v>2</v>
      </c>
      <c r="B254" t="s">
        <v>681</v>
      </c>
      <c r="C254" t="s">
        <v>188</v>
      </c>
      <c r="J254" t="s">
        <v>102</v>
      </c>
      <c r="K254" t="s">
        <v>102</v>
      </c>
      <c r="L254" t="s">
        <v>102</v>
      </c>
      <c r="M254" t="s">
        <v>102</v>
      </c>
      <c r="N254" t="s">
        <v>102</v>
      </c>
      <c r="O254" t="s">
        <v>102</v>
      </c>
      <c r="P254" t="s">
        <v>102</v>
      </c>
      <c r="Q254" t="s">
        <v>102</v>
      </c>
      <c r="R254" t="s">
        <v>102</v>
      </c>
      <c r="S254" t="s">
        <v>102</v>
      </c>
      <c r="T254" t="s">
        <v>102</v>
      </c>
      <c r="U254" s="26">
        <v>1.473E-4</v>
      </c>
      <c r="V254" t="s">
        <v>102</v>
      </c>
      <c r="W254" t="s">
        <v>102</v>
      </c>
      <c r="X254">
        <v>1.473E-4</v>
      </c>
    </row>
    <row r="255" spans="1:24" x14ac:dyDescent="0.35">
      <c r="A255" t="s">
        <v>2</v>
      </c>
      <c r="B255" t="s">
        <v>681</v>
      </c>
      <c r="C255" t="s">
        <v>189</v>
      </c>
      <c r="J255" t="s">
        <v>102</v>
      </c>
      <c r="K255" t="s">
        <v>102</v>
      </c>
      <c r="L255" t="s">
        <v>102</v>
      </c>
      <c r="M255" t="s">
        <v>102</v>
      </c>
      <c r="N255" t="s">
        <v>102</v>
      </c>
      <c r="O255" t="s">
        <v>102</v>
      </c>
      <c r="P255" t="s">
        <v>102</v>
      </c>
      <c r="Q255" t="s">
        <v>102</v>
      </c>
      <c r="R255" t="s">
        <v>102</v>
      </c>
      <c r="S255" t="s">
        <v>102</v>
      </c>
      <c r="T255" t="s">
        <v>102</v>
      </c>
      <c r="U255" s="26">
        <v>1.473E-4</v>
      </c>
      <c r="V255" t="s">
        <v>102</v>
      </c>
      <c r="W255" t="s">
        <v>102</v>
      </c>
      <c r="X255">
        <v>1.473E-4</v>
      </c>
    </row>
    <row r="256" spans="1:24" x14ac:dyDescent="0.35">
      <c r="A256" t="s">
        <v>2</v>
      </c>
      <c r="B256" t="s">
        <v>681</v>
      </c>
      <c r="C256" t="s">
        <v>190</v>
      </c>
      <c r="J256" t="s">
        <v>102</v>
      </c>
      <c r="K256" t="s">
        <v>102</v>
      </c>
      <c r="L256" t="s">
        <v>102</v>
      </c>
      <c r="M256" t="s">
        <v>102</v>
      </c>
      <c r="N256" t="s">
        <v>102</v>
      </c>
      <c r="O256" t="s">
        <v>102</v>
      </c>
      <c r="P256" t="s">
        <v>102</v>
      </c>
      <c r="Q256" t="s">
        <v>102</v>
      </c>
      <c r="R256" t="s">
        <v>102</v>
      </c>
      <c r="S256" t="s">
        <v>102</v>
      </c>
      <c r="T256" t="s">
        <v>102</v>
      </c>
      <c r="U256" s="26">
        <v>1.6250000000000001E-2</v>
      </c>
      <c r="V256" t="s">
        <v>102</v>
      </c>
      <c r="W256" t="s">
        <v>102</v>
      </c>
      <c r="X256">
        <v>1.6250000000000001E-2</v>
      </c>
    </row>
    <row r="257" spans="1:24" x14ac:dyDescent="0.35">
      <c r="A257" t="s">
        <v>2</v>
      </c>
      <c r="B257" t="s">
        <v>681</v>
      </c>
      <c r="C257" t="s">
        <v>191</v>
      </c>
      <c r="J257" t="s">
        <v>102</v>
      </c>
      <c r="K257" t="s">
        <v>102</v>
      </c>
      <c r="L257" t="s">
        <v>102</v>
      </c>
      <c r="M257" t="s">
        <v>102</v>
      </c>
      <c r="N257" t="s">
        <v>102</v>
      </c>
      <c r="O257" t="s">
        <v>102</v>
      </c>
      <c r="P257" t="s">
        <v>102</v>
      </c>
      <c r="Q257" t="s">
        <v>102</v>
      </c>
      <c r="R257" t="s">
        <v>102</v>
      </c>
      <c r="S257" t="s">
        <v>102</v>
      </c>
      <c r="T257" t="s">
        <v>102</v>
      </c>
      <c r="U257" s="26">
        <v>6.476E-3</v>
      </c>
      <c r="V257" t="s">
        <v>102</v>
      </c>
      <c r="W257" t="s">
        <v>102</v>
      </c>
      <c r="X257">
        <v>6.476E-3</v>
      </c>
    </row>
    <row r="258" spans="1:24" x14ac:dyDescent="0.35">
      <c r="A258" t="s">
        <v>2</v>
      </c>
      <c r="B258" t="s">
        <v>681</v>
      </c>
      <c r="C258" t="s">
        <v>192</v>
      </c>
      <c r="J258" t="s">
        <v>102</v>
      </c>
      <c r="K258" t="s">
        <v>102</v>
      </c>
      <c r="L258" t="s">
        <v>102</v>
      </c>
      <c r="M258" t="s">
        <v>102</v>
      </c>
      <c r="N258" t="s">
        <v>102</v>
      </c>
      <c r="O258" t="s">
        <v>102</v>
      </c>
      <c r="P258" t="s">
        <v>102</v>
      </c>
      <c r="Q258" t="s">
        <v>102</v>
      </c>
      <c r="R258" t="s">
        <v>102</v>
      </c>
      <c r="S258" t="s">
        <v>102</v>
      </c>
      <c r="T258" t="s">
        <v>102</v>
      </c>
      <c r="U258" s="26">
        <v>1.473E-4</v>
      </c>
      <c r="V258" t="s">
        <v>102</v>
      </c>
      <c r="W258" t="s">
        <v>102</v>
      </c>
      <c r="X258">
        <v>1.473E-4</v>
      </c>
    </row>
    <row r="259" spans="1:24" x14ac:dyDescent="0.35">
      <c r="A259" t="s">
        <v>2</v>
      </c>
      <c r="B259" t="s">
        <v>681</v>
      </c>
      <c r="C259" t="s">
        <v>193</v>
      </c>
      <c r="J259" t="s">
        <v>102</v>
      </c>
      <c r="K259" t="s">
        <v>102</v>
      </c>
      <c r="L259" t="s">
        <v>102</v>
      </c>
      <c r="M259" t="s">
        <v>102</v>
      </c>
      <c r="N259" t="s">
        <v>102</v>
      </c>
      <c r="O259" t="s">
        <v>102</v>
      </c>
      <c r="P259" t="s">
        <v>102</v>
      </c>
      <c r="Q259" t="s">
        <v>102</v>
      </c>
      <c r="R259" t="s">
        <v>102</v>
      </c>
      <c r="S259" t="s">
        <v>102</v>
      </c>
      <c r="T259" t="s">
        <v>102</v>
      </c>
      <c r="U259" s="26">
        <v>1.5599999999999999E-2</v>
      </c>
      <c r="V259" t="s">
        <v>102</v>
      </c>
      <c r="W259" t="s">
        <v>102</v>
      </c>
      <c r="X259">
        <v>1.5599999999999999E-2</v>
      </c>
    </row>
    <row r="260" spans="1:24" x14ac:dyDescent="0.35">
      <c r="A260" t="s">
        <v>2</v>
      </c>
      <c r="B260" t="s">
        <v>681</v>
      </c>
      <c r="C260" t="s">
        <v>194</v>
      </c>
      <c r="J260" t="s">
        <v>102</v>
      </c>
      <c r="K260" t="s">
        <v>102</v>
      </c>
      <c r="L260" t="s">
        <v>102</v>
      </c>
      <c r="M260" t="s">
        <v>102</v>
      </c>
      <c r="N260" t="s">
        <v>102</v>
      </c>
      <c r="O260" t="s">
        <v>102</v>
      </c>
      <c r="P260" t="s">
        <v>102</v>
      </c>
      <c r="Q260" t="s">
        <v>102</v>
      </c>
      <c r="R260" t="s">
        <v>102</v>
      </c>
      <c r="S260" t="s">
        <v>102</v>
      </c>
      <c r="T260" t="s">
        <v>102</v>
      </c>
      <c r="U260" s="26">
        <v>1.473E-4</v>
      </c>
      <c r="V260" t="s">
        <v>102</v>
      </c>
      <c r="W260" t="s">
        <v>102</v>
      </c>
      <c r="X260">
        <v>1.473E-4</v>
      </c>
    </row>
    <row r="261" spans="1:24" x14ac:dyDescent="0.35">
      <c r="A261" t="s">
        <v>2</v>
      </c>
      <c r="B261" t="s">
        <v>681</v>
      </c>
      <c r="C261" t="s">
        <v>195</v>
      </c>
      <c r="J261" t="s">
        <v>102</v>
      </c>
      <c r="K261" t="s">
        <v>102</v>
      </c>
      <c r="L261" t="s">
        <v>102</v>
      </c>
      <c r="M261" t="s">
        <v>102</v>
      </c>
      <c r="N261" t="s">
        <v>102</v>
      </c>
      <c r="O261" t="s">
        <v>102</v>
      </c>
      <c r="P261" t="s">
        <v>102</v>
      </c>
      <c r="Q261" t="s">
        <v>102</v>
      </c>
      <c r="R261" t="s">
        <v>102</v>
      </c>
      <c r="S261" t="s">
        <v>102</v>
      </c>
      <c r="T261" t="s">
        <v>102</v>
      </c>
      <c r="U261" s="26">
        <v>9.4389999999999996E-5</v>
      </c>
      <c r="V261" t="s">
        <v>102</v>
      </c>
      <c r="W261" t="s">
        <v>102</v>
      </c>
      <c r="X261" s="26">
        <v>9.4389999999999996E-5</v>
      </c>
    </row>
    <row r="262" spans="1:24" x14ac:dyDescent="0.35">
      <c r="A262" t="s">
        <v>2</v>
      </c>
      <c r="B262" t="s">
        <v>681</v>
      </c>
      <c r="C262" t="s">
        <v>196</v>
      </c>
      <c r="J262" t="s">
        <v>102</v>
      </c>
      <c r="K262" t="s">
        <v>102</v>
      </c>
      <c r="L262" t="s">
        <v>102</v>
      </c>
      <c r="M262" t="s">
        <v>102</v>
      </c>
      <c r="N262" t="s">
        <v>102</v>
      </c>
      <c r="O262" t="s">
        <v>102</v>
      </c>
      <c r="P262" t="s">
        <v>102</v>
      </c>
      <c r="Q262" t="s">
        <v>102</v>
      </c>
      <c r="R262" t="s">
        <v>102</v>
      </c>
      <c r="S262" t="s">
        <v>102</v>
      </c>
      <c r="T262" t="s">
        <v>102</v>
      </c>
      <c r="U262" s="26">
        <v>9.4380000000000001E-5</v>
      </c>
      <c r="V262" t="s">
        <v>102</v>
      </c>
      <c r="W262" t="s">
        <v>102</v>
      </c>
      <c r="X262" s="26">
        <v>9.4380000000000001E-5</v>
      </c>
    </row>
    <row r="263" spans="1:24" x14ac:dyDescent="0.35">
      <c r="A263" t="s">
        <v>2</v>
      </c>
      <c r="B263" t="s">
        <v>681</v>
      </c>
      <c r="C263" t="s">
        <v>197</v>
      </c>
      <c r="J263" t="s">
        <v>102</v>
      </c>
      <c r="K263" t="s">
        <v>102</v>
      </c>
      <c r="L263" t="s">
        <v>102</v>
      </c>
      <c r="M263" t="s">
        <v>102</v>
      </c>
      <c r="N263" t="s">
        <v>102</v>
      </c>
      <c r="O263" t="s">
        <v>102</v>
      </c>
      <c r="P263" t="s">
        <v>102</v>
      </c>
      <c r="Q263" t="s">
        <v>102</v>
      </c>
      <c r="R263" t="s">
        <v>102</v>
      </c>
      <c r="S263" t="s">
        <v>102</v>
      </c>
      <c r="T263" t="s">
        <v>102</v>
      </c>
      <c r="U263" s="26">
        <v>9.5199999999999997E-5</v>
      </c>
      <c r="V263" t="s">
        <v>102</v>
      </c>
      <c r="W263" t="s">
        <v>102</v>
      </c>
      <c r="X263" s="26">
        <v>9.5199999999999997E-5</v>
      </c>
    </row>
    <row r="264" spans="1:24" x14ac:dyDescent="0.35">
      <c r="A264" t="s">
        <v>2</v>
      </c>
      <c r="B264" t="s">
        <v>681</v>
      </c>
      <c r="C264" t="s">
        <v>198</v>
      </c>
      <c r="J264" t="s">
        <v>102</v>
      </c>
      <c r="K264" t="s">
        <v>102</v>
      </c>
      <c r="L264" t="s">
        <v>102</v>
      </c>
      <c r="M264" t="s">
        <v>102</v>
      </c>
      <c r="N264" t="s">
        <v>102</v>
      </c>
      <c r="O264" t="s">
        <v>102</v>
      </c>
      <c r="P264" t="s">
        <v>102</v>
      </c>
      <c r="Q264" t="s">
        <v>102</v>
      </c>
      <c r="R264" t="s">
        <v>102</v>
      </c>
      <c r="S264" t="s">
        <v>102</v>
      </c>
      <c r="T264" t="s">
        <v>102</v>
      </c>
      <c r="U264" s="26">
        <v>1.473E-4</v>
      </c>
      <c r="V264" t="s">
        <v>102</v>
      </c>
      <c r="W264" t="s">
        <v>102</v>
      </c>
      <c r="X264">
        <v>1.473E-4</v>
      </c>
    </row>
    <row r="265" spans="1:24" x14ac:dyDescent="0.35">
      <c r="A265" t="s">
        <v>2</v>
      </c>
      <c r="B265" t="s">
        <v>681</v>
      </c>
      <c r="C265" t="s">
        <v>199</v>
      </c>
      <c r="J265" t="s">
        <v>102</v>
      </c>
      <c r="K265" t="s">
        <v>102</v>
      </c>
      <c r="L265" t="s">
        <v>102</v>
      </c>
      <c r="M265" t="s">
        <v>102</v>
      </c>
      <c r="N265" t="s">
        <v>102</v>
      </c>
      <c r="O265" t="s">
        <v>102</v>
      </c>
      <c r="P265" t="s">
        <v>102</v>
      </c>
      <c r="Q265" t="s">
        <v>102</v>
      </c>
      <c r="R265" t="s">
        <v>102</v>
      </c>
      <c r="S265" t="s">
        <v>102</v>
      </c>
      <c r="T265" t="s">
        <v>102</v>
      </c>
      <c r="U265" s="26">
        <v>6.2880000000000002E-3</v>
      </c>
      <c r="V265" t="s">
        <v>102</v>
      </c>
      <c r="W265" t="s">
        <v>102</v>
      </c>
      <c r="X265">
        <v>6.2880000000000002E-3</v>
      </c>
    </row>
    <row r="266" spans="1:24" x14ac:dyDescent="0.35">
      <c r="A266" t="s">
        <v>2</v>
      </c>
      <c r="B266" t="s">
        <v>681</v>
      </c>
      <c r="C266" t="s">
        <v>200</v>
      </c>
      <c r="J266" t="s">
        <v>102</v>
      </c>
      <c r="K266" t="s">
        <v>102</v>
      </c>
      <c r="L266" t="s">
        <v>102</v>
      </c>
      <c r="M266" t="s">
        <v>102</v>
      </c>
      <c r="N266" t="s">
        <v>102</v>
      </c>
      <c r="O266" t="s">
        <v>102</v>
      </c>
      <c r="P266" t="s">
        <v>102</v>
      </c>
      <c r="Q266" t="s">
        <v>102</v>
      </c>
      <c r="R266" t="s">
        <v>102</v>
      </c>
      <c r="S266" t="s">
        <v>102</v>
      </c>
      <c r="T266" t="s">
        <v>102</v>
      </c>
      <c r="U266" s="26">
        <v>5.6059999999999999E-3</v>
      </c>
      <c r="V266" t="s">
        <v>102</v>
      </c>
      <c r="W266" t="s">
        <v>102</v>
      </c>
      <c r="X266">
        <v>5.6059999999999999E-3</v>
      </c>
    </row>
    <row r="267" spans="1:24" x14ac:dyDescent="0.35">
      <c r="A267" t="s">
        <v>2</v>
      </c>
      <c r="B267" t="s">
        <v>681</v>
      </c>
      <c r="C267" t="s">
        <v>201</v>
      </c>
      <c r="J267" t="s">
        <v>102</v>
      </c>
      <c r="K267" t="s">
        <v>102</v>
      </c>
      <c r="L267" t="s">
        <v>102</v>
      </c>
      <c r="M267" t="s">
        <v>102</v>
      </c>
      <c r="N267" t="s">
        <v>102</v>
      </c>
      <c r="O267" t="s">
        <v>102</v>
      </c>
      <c r="P267" t="s">
        <v>102</v>
      </c>
      <c r="Q267" t="s">
        <v>102</v>
      </c>
      <c r="R267" t="s">
        <v>102</v>
      </c>
      <c r="S267" t="s">
        <v>102</v>
      </c>
      <c r="T267" t="s">
        <v>102</v>
      </c>
      <c r="U267" s="26" t="s">
        <v>102</v>
      </c>
      <c r="V267" t="s">
        <v>102</v>
      </c>
      <c r="W267" t="s">
        <v>102</v>
      </c>
      <c r="X267">
        <v>0</v>
      </c>
    </row>
    <row r="268" spans="1:24" x14ac:dyDescent="0.35">
      <c r="A268" t="s">
        <v>2</v>
      </c>
      <c r="B268" t="s">
        <v>681</v>
      </c>
      <c r="C268" t="s">
        <v>202</v>
      </c>
      <c r="J268" t="s">
        <v>102</v>
      </c>
      <c r="K268" t="s">
        <v>102</v>
      </c>
      <c r="L268" t="s">
        <v>102</v>
      </c>
      <c r="M268" t="s">
        <v>102</v>
      </c>
      <c r="N268" t="s">
        <v>102</v>
      </c>
      <c r="O268" t="s">
        <v>102</v>
      </c>
      <c r="P268" t="s">
        <v>102</v>
      </c>
      <c r="Q268" s="26">
        <v>7.4560000000000001E-7</v>
      </c>
      <c r="R268" t="s">
        <v>102</v>
      </c>
      <c r="S268" t="s">
        <v>102</v>
      </c>
      <c r="T268" t="s">
        <v>102</v>
      </c>
      <c r="U268" s="26" t="s">
        <v>102</v>
      </c>
      <c r="V268" t="s">
        <v>102</v>
      </c>
      <c r="W268" t="s">
        <v>102</v>
      </c>
      <c r="X268" s="26">
        <v>7.4560000000000001E-7</v>
      </c>
    </row>
    <row r="269" spans="1:24" x14ac:dyDescent="0.35">
      <c r="A269" t="s">
        <v>2</v>
      </c>
      <c r="B269" t="s">
        <v>681</v>
      </c>
      <c r="C269" t="s">
        <v>203</v>
      </c>
      <c r="J269" t="s">
        <v>102</v>
      </c>
      <c r="K269" t="s">
        <v>102</v>
      </c>
      <c r="L269" t="s">
        <v>102</v>
      </c>
      <c r="M269" t="s">
        <v>102</v>
      </c>
      <c r="N269" t="s">
        <v>102</v>
      </c>
      <c r="O269" t="s">
        <v>102</v>
      </c>
      <c r="P269" t="s">
        <v>102</v>
      </c>
      <c r="Q269" t="s">
        <v>102</v>
      </c>
      <c r="R269" t="s">
        <v>102</v>
      </c>
      <c r="S269" t="s">
        <v>102</v>
      </c>
      <c r="T269" t="s">
        <v>102</v>
      </c>
      <c r="U269" s="26">
        <v>6.7120000000000001E-3</v>
      </c>
      <c r="V269" t="s">
        <v>102</v>
      </c>
      <c r="W269" t="s">
        <v>102</v>
      </c>
      <c r="X269">
        <v>6.7120000000000001E-3</v>
      </c>
    </row>
    <row r="270" spans="1:24" x14ac:dyDescent="0.35">
      <c r="A270" t="s">
        <v>2</v>
      </c>
      <c r="B270" t="s">
        <v>681</v>
      </c>
      <c r="C270" t="s">
        <v>204</v>
      </c>
      <c r="J270" t="s">
        <v>102</v>
      </c>
      <c r="K270" t="s">
        <v>102</v>
      </c>
      <c r="L270" t="s">
        <v>102</v>
      </c>
      <c r="M270" t="s">
        <v>102</v>
      </c>
      <c r="N270" t="s">
        <v>102</v>
      </c>
      <c r="O270" t="s">
        <v>102</v>
      </c>
      <c r="P270" t="s">
        <v>102</v>
      </c>
      <c r="Q270" t="s">
        <v>102</v>
      </c>
      <c r="R270" t="s">
        <v>102</v>
      </c>
      <c r="S270" t="s">
        <v>102</v>
      </c>
      <c r="T270" t="s">
        <v>102</v>
      </c>
      <c r="U270" s="26">
        <v>1.473E-4</v>
      </c>
      <c r="V270" t="s">
        <v>102</v>
      </c>
      <c r="W270" t="s">
        <v>102</v>
      </c>
      <c r="X270">
        <v>1.473E-4</v>
      </c>
    </row>
    <row r="271" spans="1:24" x14ac:dyDescent="0.35">
      <c r="A271" t="s">
        <v>2</v>
      </c>
      <c r="B271" t="s">
        <v>681</v>
      </c>
      <c r="C271" t="s">
        <v>205</v>
      </c>
      <c r="J271" t="s">
        <v>102</v>
      </c>
      <c r="K271" t="s">
        <v>102</v>
      </c>
      <c r="L271" t="s">
        <v>102</v>
      </c>
      <c r="M271" t="s">
        <v>102</v>
      </c>
      <c r="N271" t="s">
        <v>102</v>
      </c>
      <c r="O271" t="s">
        <v>102</v>
      </c>
      <c r="P271" t="s">
        <v>102</v>
      </c>
      <c r="Q271" s="26">
        <v>1.733E-6</v>
      </c>
      <c r="R271" t="s">
        <v>102</v>
      </c>
      <c r="S271" t="s">
        <v>102</v>
      </c>
      <c r="T271" t="s">
        <v>102</v>
      </c>
      <c r="U271" s="26" t="s">
        <v>102</v>
      </c>
      <c r="V271" t="s">
        <v>102</v>
      </c>
      <c r="W271" t="s">
        <v>102</v>
      </c>
      <c r="X271" s="26">
        <v>1.733E-6</v>
      </c>
    </row>
    <row r="272" spans="1:24" x14ac:dyDescent="0.35">
      <c r="A272" t="s">
        <v>2</v>
      </c>
      <c r="B272" t="s">
        <v>681</v>
      </c>
      <c r="C272" t="s">
        <v>206</v>
      </c>
      <c r="J272" t="s">
        <v>102</v>
      </c>
      <c r="K272" t="s">
        <v>102</v>
      </c>
      <c r="L272" t="s">
        <v>102</v>
      </c>
      <c r="M272" t="s">
        <v>102</v>
      </c>
      <c r="N272" t="s">
        <v>102</v>
      </c>
      <c r="O272" t="s">
        <v>102</v>
      </c>
      <c r="P272" t="s">
        <v>102</v>
      </c>
      <c r="Q272" t="s">
        <v>102</v>
      </c>
      <c r="R272" t="s">
        <v>102</v>
      </c>
      <c r="S272" t="s">
        <v>102</v>
      </c>
      <c r="T272" t="s">
        <v>102</v>
      </c>
      <c r="U272" s="26">
        <v>6.2859999999999999E-3</v>
      </c>
      <c r="V272" t="s">
        <v>102</v>
      </c>
      <c r="W272" t="s">
        <v>102</v>
      </c>
      <c r="X272">
        <v>6.2859999999999999E-3</v>
      </c>
    </row>
    <row r="273" spans="1:24" x14ac:dyDescent="0.35">
      <c r="A273" t="s">
        <v>2</v>
      </c>
      <c r="B273" t="s">
        <v>681</v>
      </c>
      <c r="C273" t="s">
        <v>207</v>
      </c>
      <c r="J273" t="s">
        <v>102</v>
      </c>
      <c r="K273" t="s">
        <v>102</v>
      </c>
      <c r="L273" t="s">
        <v>102</v>
      </c>
      <c r="M273" t="s">
        <v>102</v>
      </c>
      <c r="N273" t="s">
        <v>102</v>
      </c>
      <c r="O273" t="s">
        <v>102</v>
      </c>
      <c r="P273" t="s">
        <v>102</v>
      </c>
      <c r="Q273" t="s">
        <v>102</v>
      </c>
      <c r="R273" t="s">
        <v>102</v>
      </c>
      <c r="S273" t="s">
        <v>102</v>
      </c>
      <c r="T273" t="s">
        <v>102</v>
      </c>
      <c r="U273" s="26">
        <v>1.103E-2</v>
      </c>
      <c r="V273" t="s">
        <v>102</v>
      </c>
      <c r="W273" t="s">
        <v>102</v>
      </c>
      <c r="X273">
        <v>1.103E-2</v>
      </c>
    </row>
    <row r="274" spans="1:24" x14ac:dyDescent="0.35">
      <c r="A274" t="s">
        <v>2</v>
      </c>
      <c r="B274" t="s">
        <v>681</v>
      </c>
      <c r="C274" t="s">
        <v>208</v>
      </c>
      <c r="J274" t="s">
        <v>102</v>
      </c>
      <c r="K274" t="s">
        <v>102</v>
      </c>
      <c r="L274" t="s">
        <v>102</v>
      </c>
      <c r="M274" t="s">
        <v>102</v>
      </c>
      <c r="N274" t="s">
        <v>102</v>
      </c>
      <c r="O274" t="s">
        <v>102</v>
      </c>
      <c r="P274" t="s">
        <v>102</v>
      </c>
      <c r="Q274" t="s">
        <v>102</v>
      </c>
      <c r="R274" t="s">
        <v>102</v>
      </c>
      <c r="S274" t="s">
        <v>102</v>
      </c>
      <c r="T274" t="s">
        <v>102</v>
      </c>
      <c r="U274" s="26">
        <v>1.473E-4</v>
      </c>
      <c r="V274" t="s">
        <v>102</v>
      </c>
      <c r="W274" t="s">
        <v>102</v>
      </c>
      <c r="X274" s="26">
        <v>1.473E-4</v>
      </c>
    </row>
    <row r="275" spans="1:24" x14ac:dyDescent="0.35">
      <c r="A275" t="s">
        <v>2</v>
      </c>
      <c r="B275" t="s">
        <v>681</v>
      </c>
      <c r="C275" t="s">
        <v>132</v>
      </c>
      <c r="J275" t="s">
        <v>102</v>
      </c>
      <c r="K275" t="s">
        <v>102</v>
      </c>
      <c r="L275" t="s">
        <v>102</v>
      </c>
      <c r="M275" t="s">
        <v>102</v>
      </c>
      <c r="N275" t="s">
        <v>102</v>
      </c>
      <c r="O275" t="s">
        <v>102</v>
      </c>
      <c r="P275" t="s">
        <v>102</v>
      </c>
      <c r="Q275" t="s">
        <v>102</v>
      </c>
      <c r="R275" t="s">
        <v>102</v>
      </c>
      <c r="S275" t="s">
        <v>102</v>
      </c>
      <c r="T275" t="s">
        <v>102</v>
      </c>
      <c r="U275" s="26">
        <v>1.473E-4</v>
      </c>
      <c r="V275" t="s">
        <v>102</v>
      </c>
      <c r="W275" t="s">
        <v>102</v>
      </c>
      <c r="X275">
        <v>1.473E-4</v>
      </c>
    </row>
    <row r="276" spans="1:24" x14ac:dyDescent="0.35">
      <c r="A276" t="s">
        <v>2</v>
      </c>
      <c r="B276" t="s">
        <v>681</v>
      </c>
      <c r="C276" t="s">
        <v>209</v>
      </c>
      <c r="J276" t="s">
        <v>102</v>
      </c>
      <c r="K276" t="s">
        <v>102</v>
      </c>
      <c r="L276" t="s">
        <v>102</v>
      </c>
      <c r="M276" t="s">
        <v>102</v>
      </c>
      <c r="N276" t="s">
        <v>102</v>
      </c>
      <c r="O276" t="s">
        <v>102</v>
      </c>
      <c r="P276" t="s">
        <v>102</v>
      </c>
      <c r="Q276" t="s">
        <v>102</v>
      </c>
      <c r="R276" t="s">
        <v>102</v>
      </c>
      <c r="S276" t="s">
        <v>102</v>
      </c>
      <c r="T276" t="s">
        <v>102</v>
      </c>
      <c r="U276" s="26">
        <v>9.7609999999999995E-5</v>
      </c>
      <c r="V276" t="s">
        <v>102</v>
      </c>
      <c r="W276" t="s">
        <v>102</v>
      </c>
      <c r="X276" s="26">
        <v>9.7609999999999995E-5</v>
      </c>
    </row>
    <row r="277" spans="1:24" x14ac:dyDescent="0.35">
      <c r="A277" t="s">
        <v>2</v>
      </c>
      <c r="B277" t="s">
        <v>681</v>
      </c>
      <c r="C277" t="s">
        <v>210</v>
      </c>
      <c r="J277" t="s">
        <v>102</v>
      </c>
      <c r="K277" t="s">
        <v>102</v>
      </c>
      <c r="L277" t="s">
        <v>102</v>
      </c>
      <c r="M277" t="s">
        <v>102</v>
      </c>
      <c r="N277" t="s">
        <v>102</v>
      </c>
      <c r="O277" t="s">
        <v>102</v>
      </c>
      <c r="P277" t="s">
        <v>102</v>
      </c>
      <c r="Q277" s="26">
        <v>7.1669999999999995E-7</v>
      </c>
      <c r="R277" t="s">
        <v>102</v>
      </c>
      <c r="S277" t="s">
        <v>102</v>
      </c>
      <c r="T277" t="s">
        <v>102</v>
      </c>
      <c r="U277" s="26" t="s">
        <v>102</v>
      </c>
      <c r="V277" t="s">
        <v>102</v>
      </c>
      <c r="W277" t="s">
        <v>102</v>
      </c>
      <c r="X277" s="26">
        <v>7.1669999999999995E-7</v>
      </c>
    </row>
    <row r="278" spans="1:24" x14ac:dyDescent="0.35">
      <c r="A278" t="s">
        <v>2</v>
      </c>
      <c r="B278" t="s">
        <v>681</v>
      </c>
      <c r="C278" t="s">
        <v>211</v>
      </c>
      <c r="J278" t="s">
        <v>102</v>
      </c>
      <c r="K278" t="s">
        <v>102</v>
      </c>
      <c r="L278" t="s">
        <v>102</v>
      </c>
      <c r="M278" t="s">
        <v>102</v>
      </c>
      <c r="N278" t="s">
        <v>102</v>
      </c>
      <c r="O278" t="s">
        <v>102</v>
      </c>
      <c r="P278" t="s">
        <v>102</v>
      </c>
      <c r="Q278" t="s">
        <v>102</v>
      </c>
      <c r="R278" t="s">
        <v>102</v>
      </c>
      <c r="S278" t="s">
        <v>102</v>
      </c>
      <c r="T278" t="s">
        <v>102</v>
      </c>
      <c r="U278" s="26">
        <v>1.052E-2</v>
      </c>
      <c r="V278" t="s">
        <v>102</v>
      </c>
      <c r="W278" t="s">
        <v>102</v>
      </c>
      <c r="X278">
        <v>1.052E-2</v>
      </c>
    </row>
    <row r="279" spans="1:24" x14ac:dyDescent="0.35">
      <c r="A279" t="s">
        <v>2</v>
      </c>
      <c r="B279" t="s">
        <v>681</v>
      </c>
      <c r="C279" t="s">
        <v>212</v>
      </c>
      <c r="J279" t="s">
        <v>102</v>
      </c>
      <c r="K279" t="s">
        <v>102</v>
      </c>
      <c r="L279" t="s">
        <v>102</v>
      </c>
      <c r="M279" t="s">
        <v>102</v>
      </c>
      <c r="N279" t="s">
        <v>102</v>
      </c>
      <c r="O279" t="s">
        <v>102</v>
      </c>
      <c r="P279" t="s">
        <v>102</v>
      </c>
      <c r="Q279" t="s">
        <v>102</v>
      </c>
      <c r="R279" t="s">
        <v>102</v>
      </c>
      <c r="S279" t="s">
        <v>102</v>
      </c>
      <c r="T279" t="s">
        <v>102</v>
      </c>
      <c r="U279" s="26">
        <v>6.4549999999999998E-3</v>
      </c>
      <c r="V279" t="s">
        <v>102</v>
      </c>
      <c r="W279" t="s">
        <v>102</v>
      </c>
      <c r="X279">
        <v>6.4549999999999998E-3</v>
      </c>
    </row>
    <row r="280" spans="1:24" x14ac:dyDescent="0.35">
      <c r="A280" t="s">
        <v>2</v>
      </c>
      <c r="B280" t="s">
        <v>681</v>
      </c>
      <c r="C280" t="s">
        <v>213</v>
      </c>
      <c r="J280" t="s">
        <v>102</v>
      </c>
      <c r="K280" t="s">
        <v>102</v>
      </c>
      <c r="L280" t="s">
        <v>102</v>
      </c>
      <c r="M280" t="s">
        <v>102</v>
      </c>
      <c r="N280" t="s">
        <v>102</v>
      </c>
      <c r="O280" t="s">
        <v>102</v>
      </c>
      <c r="P280" t="s">
        <v>102</v>
      </c>
      <c r="Q280" t="s">
        <v>102</v>
      </c>
      <c r="R280" t="s">
        <v>102</v>
      </c>
      <c r="S280" t="s">
        <v>102</v>
      </c>
      <c r="T280" t="s">
        <v>102</v>
      </c>
      <c r="U280" s="26">
        <v>1.2219999999999999E-4</v>
      </c>
      <c r="V280" t="s">
        <v>102</v>
      </c>
      <c r="W280" t="s">
        <v>102</v>
      </c>
      <c r="X280">
        <v>1.2219999999999999E-4</v>
      </c>
    </row>
    <row r="281" spans="1:24" x14ac:dyDescent="0.35">
      <c r="A281" t="s">
        <v>2</v>
      </c>
      <c r="B281" t="s">
        <v>681</v>
      </c>
      <c r="C281" t="s">
        <v>214</v>
      </c>
      <c r="J281" t="s">
        <v>102</v>
      </c>
      <c r="K281" t="s">
        <v>102</v>
      </c>
      <c r="L281" t="s">
        <v>102</v>
      </c>
      <c r="M281" t="s">
        <v>102</v>
      </c>
      <c r="N281" t="s">
        <v>102</v>
      </c>
      <c r="O281" t="s">
        <v>102</v>
      </c>
      <c r="P281" t="s">
        <v>102</v>
      </c>
      <c r="Q281" t="s">
        <v>102</v>
      </c>
      <c r="R281" t="s">
        <v>102</v>
      </c>
      <c r="S281" t="s">
        <v>102</v>
      </c>
      <c r="T281" t="s">
        <v>102</v>
      </c>
      <c r="U281" s="26">
        <v>7.7239999999999999E-5</v>
      </c>
      <c r="V281" t="s">
        <v>102</v>
      </c>
      <c r="W281" t="s">
        <v>102</v>
      </c>
      <c r="X281" s="26">
        <v>7.7239999999999999E-5</v>
      </c>
    </row>
    <row r="282" spans="1:24" x14ac:dyDescent="0.35">
      <c r="A282" t="s">
        <v>2</v>
      </c>
      <c r="B282" t="s">
        <v>681</v>
      </c>
      <c r="C282" t="s">
        <v>215</v>
      </c>
      <c r="J282" t="s">
        <v>102</v>
      </c>
      <c r="K282" t="s">
        <v>102</v>
      </c>
      <c r="L282" t="s">
        <v>102</v>
      </c>
      <c r="M282" t="s">
        <v>102</v>
      </c>
      <c r="N282" t="s">
        <v>102</v>
      </c>
      <c r="O282" t="s">
        <v>102</v>
      </c>
      <c r="P282" t="s">
        <v>102</v>
      </c>
      <c r="Q282" t="s">
        <v>102</v>
      </c>
      <c r="R282" t="s">
        <v>102</v>
      </c>
      <c r="S282" t="s">
        <v>102</v>
      </c>
      <c r="T282" t="s">
        <v>102</v>
      </c>
      <c r="U282" s="26">
        <v>9.0650000000000001E-3</v>
      </c>
      <c r="V282" t="s">
        <v>102</v>
      </c>
      <c r="W282" t="s">
        <v>102</v>
      </c>
      <c r="X282">
        <v>9.0650000000000001E-3</v>
      </c>
    </row>
    <row r="283" spans="1:24" x14ac:dyDescent="0.35">
      <c r="A283" t="s">
        <v>2</v>
      </c>
      <c r="B283" t="s">
        <v>681</v>
      </c>
      <c r="C283" t="s">
        <v>216</v>
      </c>
      <c r="J283" t="s">
        <v>102</v>
      </c>
      <c r="K283" t="s">
        <v>102</v>
      </c>
      <c r="L283" t="s">
        <v>102</v>
      </c>
      <c r="M283" t="s">
        <v>102</v>
      </c>
      <c r="N283" t="s">
        <v>102</v>
      </c>
      <c r="O283" t="s">
        <v>102</v>
      </c>
      <c r="P283" t="s">
        <v>102</v>
      </c>
      <c r="Q283" t="s">
        <v>102</v>
      </c>
      <c r="R283" t="s">
        <v>102</v>
      </c>
      <c r="S283" t="s">
        <v>102</v>
      </c>
      <c r="T283" t="s">
        <v>102</v>
      </c>
      <c r="U283" s="26">
        <v>1.473E-4</v>
      </c>
      <c r="V283" t="s">
        <v>102</v>
      </c>
      <c r="W283" t="s">
        <v>102</v>
      </c>
      <c r="X283">
        <v>1.473E-4</v>
      </c>
    </row>
    <row r="284" spans="1:24" x14ac:dyDescent="0.35">
      <c r="A284" t="s">
        <v>2</v>
      </c>
      <c r="B284" t="s">
        <v>681</v>
      </c>
      <c r="C284" t="s">
        <v>217</v>
      </c>
      <c r="J284" t="s">
        <v>102</v>
      </c>
      <c r="K284" t="s">
        <v>102</v>
      </c>
      <c r="L284" t="s">
        <v>102</v>
      </c>
      <c r="M284" t="s">
        <v>102</v>
      </c>
      <c r="N284" t="s">
        <v>102</v>
      </c>
      <c r="O284" t="s">
        <v>102</v>
      </c>
      <c r="P284" t="s">
        <v>102</v>
      </c>
      <c r="Q284" t="s">
        <v>102</v>
      </c>
      <c r="R284" t="s">
        <v>102</v>
      </c>
      <c r="S284" t="s">
        <v>102</v>
      </c>
      <c r="T284" t="s">
        <v>102</v>
      </c>
      <c r="U284" s="26">
        <v>1.473E-4</v>
      </c>
      <c r="V284" t="s">
        <v>102</v>
      </c>
      <c r="W284" t="s">
        <v>102</v>
      </c>
      <c r="X284">
        <v>1.473E-4</v>
      </c>
    </row>
    <row r="285" spans="1:24" x14ac:dyDescent="0.35">
      <c r="A285" t="s">
        <v>2</v>
      </c>
      <c r="B285" t="s">
        <v>681</v>
      </c>
      <c r="C285" t="s">
        <v>218</v>
      </c>
      <c r="J285" t="s">
        <v>102</v>
      </c>
      <c r="K285" t="s">
        <v>102</v>
      </c>
      <c r="L285" t="s">
        <v>102</v>
      </c>
      <c r="M285" t="s">
        <v>102</v>
      </c>
      <c r="N285" t="s">
        <v>102</v>
      </c>
      <c r="O285" t="s">
        <v>102</v>
      </c>
      <c r="P285" t="s">
        <v>102</v>
      </c>
      <c r="Q285" t="s">
        <v>102</v>
      </c>
      <c r="R285" t="s">
        <v>102</v>
      </c>
      <c r="S285" t="s">
        <v>102</v>
      </c>
      <c r="T285" t="s">
        <v>102</v>
      </c>
      <c r="U285" s="26">
        <v>7.1540000000000004E-4</v>
      </c>
      <c r="V285" t="s">
        <v>102</v>
      </c>
      <c r="W285" t="s">
        <v>102</v>
      </c>
      <c r="X285">
        <v>7.1540000000000004E-4</v>
      </c>
    </row>
    <row r="286" spans="1:24" x14ac:dyDescent="0.35">
      <c r="A286" t="s">
        <v>2</v>
      </c>
      <c r="B286" t="s">
        <v>681</v>
      </c>
      <c r="C286" t="s">
        <v>219</v>
      </c>
      <c r="J286" t="s">
        <v>102</v>
      </c>
      <c r="K286" t="s">
        <v>102</v>
      </c>
      <c r="L286" t="s">
        <v>102</v>
      </c>
      <c r="M286" t="s">
        <v>102</v>
      </c>
      <c r="N286" t="s">
        <v>102</v>
      </c>
      <c r="O286" t="s">
        <v>102</v>
      </c>
      <c r="P286" t="s">
        <v>102</v>
      </c>
      <c r="Q286" t="s">
        <v>102</v>
      </c>
      <c r="R286" t="s">
        <v>102</v>
      </c>
      <c r="S286" t="s">
        <v>102</v>
      </c>
      <c r="T286" t="s">
        <v>102</v>
      </c>
      <c r="U286" s="26">
        <v>1.1730000000000001E-2</v>
      </c>
      <c r="V286" t="s">
        <v>102</v>
      </c>
      <c r="W286" t="s">
        <v>102</v>
      </c>
      <c r="X286">
        <v>1.1730000000000001E-2</v>
      </c>
    </row>
    <row r="287" spans="1:24" x14ac:dyDescent="0.35">
      <c r="A287" t="s">
        <v>2</v>
      </c>
      <c r="B287" t="s">
        <v>681</v>
      </c>
      <c r="C287" t="s">
        <v>220</v>
      </c>
      <c r="J287" t="s">
        <v>102</v>
      </c>
      <c r="K287" t="s">
        <v>102</v>
      </c>
      <c r="L287" t="s">
        <v>102</v>
      </c>
      <c r="M287" t="s">
        <v>102</v>
      </c>
      <c r="N287" t="s">
        <v>102</v>
      </c>
      <c r="O287" t="s">
        <v>102</v>
      </c>
      <c r="P287" t="s">
        <v>102</v>
      </c>
      <c r="Q287" s="26" t="s">
        <v>102</v>
      </c>
      <c r="R287" t="s">
        <v>102</v>
      </c>
      <c r="S287" t="s">
        <v>102</v>
      </c>
      <c r="T287" s="26" t="s">
        <v>102</v>
      </c>
      <c r="U287" s="26">
        <v>7.0649999999999999E-4</v>
      </c>
      <c r="V287" t="s">
        <v>102</v>
      </c>
      <c r="W287" s="26" t="s">
        <v>102</v>
      </c>
      <c r="X287">
        <v>7.0649999999999999E-4</v>
      </c>
    </row>
    <row r="288" spans="1:24" x14ac:dyDescent="0.35">
      <c r="A288" t="s">
        <v>2</v>
      </c>
      <c r="B288" t="s">
        <v>681</v>
      </c>
      <c r="C288" t="s">
        <v>221</v>
      </c>
      <c r="J288" t="s">
        <v>102</v>
      </c>
      <c r="K288" t="s">
        <v>102</v>
      </c>
      <c r="L288" t="s">
        <v>102</v>
      </c>
      <c r="M288" t="s">
        <v>102</v>
      </c>
      <c r="N288" t="s">
        <v>102</v>
      </c>
      <c r="O288" t="s">
        <v>102</v>
      </c>
      <c r="P288" t="s">
        <v>102</v>
      </c>
      <c r="Q288" t="s">
        <v>102</v>
      </c>
      <c r="R288" t="s">
        <v>102</v>
      </c>
      <c r="S288" t="s">
        <v>102</v>
      </c>
      <c r="T288" s="26" t="s">
        <v>102</v>
      </c>
      <c r="U288" s="26" t="s">
        <v>102</v>
      </c>
      <c r="V288" t="s">
        <v>102</v>
      </c>
      <c r="W288" s="26" t="s">
        <v>102</v>
      </c>
      <c r="X288">
        <v>0</v>
      </c>
    </row>
    <row r="289" spans="1:24" x14ac:dyDescent="0.35">
      <c r="A289" t="s">
        <v>2</v>
      </c>
      <c r="B289" t="s">
        <v>681</v>
      </c>
      <c r="C289" t="s">
        <v>222</v>
      </c>
      <c r="J289" t="s">
        <v>102</v>
      </c>
      <c r="K289" t="s">
        <v>102</v>
      </c>
      <c r="L289" t="s">
        <v>102</v>
      </c>
      <c r="M289" t="s">
        <v>102</v>
      </c>
      <c r="N289" t="s">
        <v>102</v>
      </c>
      <c r="O289" t="s">
        <v>102</v>
      </c>
      <c r="P289" t="s">
        <v>102</v>
      </c>
      <c r="Q289" t="s">
        <v>102</v>
      </c>
      <c r="R289" t="s">
        <v>102</v>
      </c>
      <c r="S289" t="s">
        <v>102</v>
      </c>
      <c r="T289" s="26" t="s">
        <v>102</v>
      </c>
      <c r="U289" s="26">
        <v>1.473E-4</v>
      </c>
      <c r="V289" t="s">
        <v>102</v>
      </c>
      <c r="W289" s="26" t="s">
        <v>102</v>
      </c>
      <c r="X289" s="26">
        <v>1.473E-4</v>
      </c>
    </row>
    <row r="290" spans="1:24" x14ac:dyDescent="0.35">
      <c r="A290" t="s">
        <v>2</v>
      </c>
      <c r="B290" t="s">
        <v>681</v>
      </c>
      <c r="C290" t="s">
        <v>223</v>
      </c>
      <c r="J290" t="s">
        <v>102</v>
      </c>
      <c r="K290" t="s">
        <v>102</v>
      </c>
      <c r="L290" t="s">
        <v>102</v>
      </c>
      <c r="M290" t="s">
        <v>102</v>
      </c>
      <c r="N290" t="s">
        <v>102</v>
      </c>
      <c r="O290" t="s">
        <v>102</v>
      </c>
      <c r="P290" t="s">
        <v>102</v>
      </c>
      <c r="Q290" t="s">
        <v>102</v>
      </c>
      <c r="R290" t="s">
        <v>102</v>
      </c>
      <c r="S290" t="s">
        <v>102</v>
      </c>
      <c r="T290" s="26" t="s">
        <v>102</v>
      </c>
      <c r="U290" s="26">
        <v>1.2200000000000001E-2</v>
      </c>
      <c r="V290" t="s">
        <v>102</v>
      </c>
      <c r="W290" s="26" t="s">
        <v>102</v>
      </c>
      <c r="X290" s="26">
        <v>1.2200000000000001E-2</v>
      </c>
    </row>
    <row r="291" spans="1:24" x14ac:dyDescent="0.35">
      <c r="A291" t="s">
        <v>2</v>
      </c>
      <c r="B291" t="s">
        <v>681</v>
      </c>
      <c r="C291" t="s">
        <v>224</v>
      </c>
      <c r="J291" t="s">
        <v>102</v>
      </c>
      <c r="K291" t="s">
        <v>102</v>
      </c>
      <c r="L291" t="s">
        <v>102</v>
      </c>
      <c r="M291" t="s">
        <v>102</v>
      </c>
      <c r="N291" t="s">
        <v>102</v>
      </c>
      <c r="O291" t="s">
        <v>102</v>
      </c>
      <c r="P291" t="s">
        <v>102</v>
      </c>
      <c r="Q291" t="s">
        <v>102</v>
      </c>
      <c r="R291" t="s">
        <v>102</v>
      </c>
      <c r="S291" t="s">
        <v>102</v>
      </c>
      <c r="T291" s="26" t="s">
        <v>102</v>
      </c>
      <c r="U291" s="26">
        <v>9.0630000000000005E-5</v>
      </c>
      <c r="V291" t="s">
        <v>102</v>
      </c>
      <c r="W291" s="26" t="s">
        <v>102</v>
      </c>
      <c r="X291" s="26">
        <v>9.0630000000000005E-5</v>
      </c>
    </row>
    <row r="292" spans="1:24" x14ac:dyDescent="0.35">
      <c r="A292" t="s">
        <v>2</v>
      </c>
      <c r="B292" t="s">
        <v>681</v>
      </c>
      <c r="C292" t="s">
        <v>225</v>
      </c>
      <c r="J292" t="s">
        <v>102</v>
      </c>
      <c r="K292" t="s">
        <v>102</v>
      </c>
      <c r="L292" t="s">
        <v>102</v>
      </c>
      <c r="M292" t="s">
        <v>102</v>
      </c>
      <c r="N292" t="s">
        <v>102</v>
      </c>
      <c r="O292" t="s">
        <v>102</v>
      </c>
      <c r="P292" t="s">
        <v>102</v>
      </c>
      <c r="Q292" t="s">
        <v>102</v>
      </c>
      <c r="R292" t="s">
        <v>102</v>
      </c>
      <c r="S292" t="s">
        <v>102</v>
      </c>
      <c r="T292" s="26" t="s">
        <v>102</v>
      </c>
      <c r="U292" s="26">
        <v>1.298E-2</v>
      </c>
      <c r="V292" t="s">
        <v>102</v>
      </c>
      <c r="W292" s="26" t="s">
        <v>102</v>
      </c>
      <c r="X292">
        <v>1.298E-2</v>
      </c>
    </row>
    <row r="293" spans="1:24" x14ac:dyDescent="0.35">
      <c r="A293" t="s">
        <v>2</v>
      </c>
      <c r="B293" t="s">
        <v>681</v>
      </c>
      <c r="C293" t="s">
        <v>226</v>
      </c>
      <c r="J293" t="s">
        <v>102</v>
      </c>
      <c r="K293" t="s">
        <v>102</v>
      </c>
      <c r="L293" t="s">
        <v>102</v>
      </c>
      <c r="M293" t="s">
        <v>102</v>
      </c>
      <c r="N293" t="s">
        <v>102</v>
      </c>
      <c r="O293" t="s">
        <v>102</v>
      </c>
      <c r="P293" t="s">
        <v>102</v>
      </c>
      <c r="Q293" t="s">
        <v>102</v>
      </c>
      <c r="R293" t="s">
        <v>102</v>
      </c>
      <c r="S293" t="s">
        <v>102</v>
      </c>
      <c r="T293" s="26" t="s">
        <v>102</v>
      </c>
      <c r="U293" s="26">
        <v>1.9220000000000001E-2</v>
      </c>
      <c r="V293" t="s">
        <v>102</v>
      </c>
      <c r="W293" s="26" t="s">
        <v>102</v>
      </c>
      <c r="X293">
        <v>1.9220000000000001E-2</v>
      </c>
    </row>
    <row r="294" spans="1:24" x14ac:dyDescent="0.35">
      <c r="A294" t="s">
        <v>2</v>
      </c>
      <c r="B294" t="s">
        <v>681</v>
      </c>
      <c r="C294" t="s">
        <v>227</v>
      </c>
      <c r="J294" t="s">
        <v>102</v>
      </c>
      <c r="K294" t="s">
        <v>102</v>
      </c>
      <c r="L294" t="s">
        <v>102</v>
      </c>
      <c r="M294" t="s">
        <v>102</v>
      </c>
      <c r="N294" t="s">
        <v>102</v>
      </c>
      <c r="O294" t="s">
        <v>102</v>
      </c>
      <c r="P294" t="s">
        <v>102</v>
      </c>
      <c r="Q294" s="26" t="s">
        <v>102</v>
      </c>
      <c r="R294" t="s">
        <v>102</v>
      </c>
      <c r="S294" t="s">
        <v>102</v>
      </c>
      <c r="T294" t="s">
        <v>102</v>
      </c>
      <c r="U294" s="26">
        <v>1.473E-4</v>
      </c>
      <c r="V294" t="s">
        <v>102</v>
      </c>
      <c r="W294" t="s">
        <v>102</v>
      </c>
      <c r="X294" s="26">
        <v>1.473E-4</v>
      </c>
    </row>
    <row r="295" spans="1:24" x14ac:dyDescent="0.35">
      <c r="A295" t="s">
        <v>2</v>
      </c>
      <c r="B295" t="s">
        <v>681</v>
      </c>
      <c r="C295" t="s">
        <v>228</v>
      </c>
      <c r="J295" t="s">
        <v>102</v>
      </c>
      <c r="K295" t="s">
        <v>102</v>
      </c>
      <c r="L295" t="s">
        <v>102</v>
      </c>
      <c r="M295" t="s">
        <v>102</v>
      </c>
      <c r="N295" t="s">
        <v>102</v>
      </c>
      <c r="O295" t="s">
        <v>102</v>
      </c>
      <c r="P295" t="s">
        <v>102</v>
      </c>
      <c r="Q295" t="s">
        <v>102</v>
      </c>
      <c r="R295" t="s">
        <v>102</v>
      </c>
      <c r="S295" t="s">
        <v>102</v>
      </c>
      <c r="T295" t="s">
        <v>102</v>
      </c>
      <c r="U295" s="26">
        <v>1.473E-4</v>
      </c>
      <c r="V295" t="s">
        <v>102</v>
      </c>
      <c r="W295" t="s">
        <v>102</v>
      </c>
      <c r="X295">
        <v>1.473E-4</v>
      </c>
    </row>
    <row r="296" spans="1:24" x14ac:dyDescent="0.35">
      <c r="A296" t="s">
        <v>2</v>
      </c>
      <c r="B296" t="s">
        <v>681</v>
      </c>
      <c r="C296" t="s">
        <v>229</v>
      </c>
      <c r="J296" t="s">
        <v>102</v>
      </c>
      <c r="K296" t="s">
        <v>102</v>
      </c>
      <c r="L296" t="s">
        <v>102</v>
      </c>
      <c r="M296" t="s">
        <v>102</v>
      </c>
      <c r="N296" t="s">
        <v>102</v>
      </c>
      <c r="O296" t="s">
        <v>102</v>
      </c>
      <c r="P296" t="s">
        <v>102</v>
      </c>
      <c r="Q296" t="s">
        <v>102</v>
      </c>
      <c r="R296" t="s">
        <v>102</v>
      </c>
      <c r="S296" t="s">
        <v>102</v>
      </c>
      <c r="T296" t="s">
        <v>102</v>
      </c>
      <c r="U296" s="26">
        <v>1.473E-4</v>
      </c>
      <c r="V296" t="s">
        <v>102</v>
      </c>
      <c r="W296" t="s">
        <v>102</v>
      </c>
      <c r="X296">
        <v>1.473E-4</v>
      </c>
    </row>
    <row r="297" spans="1:24" x14ac:dyDescent="0.35">
      <c r="A297" t="s">
        <v>2</v>
      </c>
      <c r="B297" t="s">
        <v>681</v>
      </c>
      <c r="C297" t="s">
        <v>230</v>
      </c>
      <c r="J297" t="s">
        <v>102</v>
      </c>
      <c r="K297" t="s">
        <v>102</v>
      </c>
      <c r="L297" t="s">
        <v>102</v>
      </c>
      <c r="M297" t="s">
        <v>102</v>
      </c>
      <c r="N297" t="s">
        <v>102</v>
      </c>
      <c r="O297" t="s">
        <v>102</v>
      </c>
      <c r="P297" t="s">
        <v>102</v>
      </c>
      <c r="Q297" t="s">
        <v>102</v>
      </c>
      <c r="R297" t="s">
        <v>102</v>
      </c>
      <c r="S297" t="s">
        <v>102</v>
      </c>
      <c r="T297" t="s">
        <v>102</v>
      </c>
      <c r="U297" s="26" t="s">
        <v>102</v>
      </c>
      <c r="V297" t="s">
        <v>102</v>
      </c>
      <c r="W297" t="s">
        <v>102</v>
      </c>
      <c r="X297">
        <v>0</v>
      </c>
    </row>
    <row r="298" spans="1:24" x14ac:dyDescent="0.35">
      <c r="A298" t="s">
        <v>2</v>
      </c>
      <c r="B298" t="s">
        <v>681</v>
      </c>
      <c r="C298" t="s">
        <v>231</v>
      </c>
      <c r="J298" t="s">
        <v>102</v>
      </c>
      <c r="K298" t="s">
        <v>102</v>
      </c>
      <c r="L298" t="s">
        <v>102</v>
      </c>
      <c r="M298" t="s">
        <v>102</v>
      </c>
      <c r="N298" t="s">
        <v>102</v>
      </c>
      <c r="O298" t="s">
        <v>102</v>
      </c>
      <c r="P298" t="s">
        <v>102</v>
      </c>
      <c r="Q298" t="s">
        <v>102</v>
      </c>
      <c r="R298" t="s">
        <v>102</v>
      </c>
      <c r="S298" t="s">
        <v>102</v>
      </c>
      <c r="T298" t="s">
        <v>102</v>
      </c>
      <c r="U298" s="26">
        <v>2.6589999999999999E-3</v>
      </c>
      <c r="V298" t="s">
        <v>102</v>
      </c>
      <c r="W298" t="s">
        <v>102</v>
      </c>
      <c r="X298">
        <v>2.6589999999999999E-3</v>
      </c>
    </row>
    <row r="299" spans="1:24" x14ac:dyDescent="0.35">
      <c r="A299" t="s">
        <v>2</v>
      </c>
      <c r="B299" t="s">
        <v>681</v>
      </c>
      <c r="C299" t="s">
        <v>232</v>
      </c>
      <c r="J299" t="s">
        <v>102</v>
      </c>
      <c r="K299" t="s">
        <v>102</v>
      </c>
      <c r="L299" t="s">
        <v>102</v>
      </c>
      <c r="M299" t="s">
        <v>102</v>
      </c>
      <c r="N299" t="s">
        <v>102</v>
      </c>
      <c r="O299" t="s">
        <v>102</v>
      </c>
      <c r="P299" t="s">
        <v>102</v>
      </c>
      <c r="Q299" t="s">
        <v>102</v>
      </c>
      <c r="R299" t="s">
        <v>102</v>
      </c>
      <c r="S299" t="s">
        <v>102</v>
      </c>
      <c r="T299" t="s">
        <v>102</v>
      </c>
      <c r="U299" s="26">
        <v>6.5180000000000004E-3</v>
      </c>
      <c r="V299" t="s">
        <v>102</v>
      </c>
      <c r="W299" t="s">
        <v>102</v>
      </c>
      <c r="X299">
        <v>6.5180000000000004E-3</v>
      </c>
    </row>
    <row r="300" spans="1:24" x14ac:dyDescent="0.35">
      <c r="A300" t="s">
        <v>2</v>
      </c>
      <c r="B300" t="s">
        <v>681</v>
      </c>
      <c r="C300" t="s">
        <v>233</v>
      </c>
      <c r="J300" t="s">
        <v>102</v>
      </c>
      <c r="K300" t="s">
        <v>102</v>
      </c>
      <c r="L300" t="s">
        <v>102</v>
      </c>
      <c r="M300" t="s">
        <v>102</v>
      </c>
      <c r="N300" t="s">
        <v>102</v>
      </c>
      <c r="O300" t="s">
        <v>102</v>
      </c>
      <c r="P300" t="s">
        <v>102</v>
      </c>
      <c r="Q300" t="s">
        <v>102</v>
      </c>
      <c r="R300" t="s">
        <v>102</v>
      </c>
      <c r="S300" t="s">
        <v>102</v>
      </c>
      <c r="T300" t="s">
        <v>102</v>
      </c>
      <c r="U300" s="26">
        <v>1.3469999999999999E-2</v>
      </c>
      <c r="V300" t="s">
        <v>102</v>
      </c>
      <c r="W300" t="s">
        <v>102</v>
      </c>
      <c r="X300">
        <v>1.3469999999999999E-2</v>
      </c>
    </row>
    <row r="301" spans="1:24" x14ac:dyDescent="0.35">
      <c r="A301" t="s">
        <v>2</v>
      </c>
      <c r="B301" t="s">
        <v>681</v>
      </c>
      <c r="C301" t="s">
        <v>234</v>
      </c>
      <c r="J301" t="s">
        <v>102</v>
      </c>
      <c r="K301" t="s">
        <v>102</v>
      </c>
      <c r="L301" t="s">
        <v>102</v>
      </c>
      <c r="M301" t="s">
        <v>102</v>
      </c>
      <c r="N301" t="s">
        <v>102</v>
      </c>
      <c r="O301" t="s">
        <v>102</v>
      </c>
      <c r="P301" t="s">
        <v>102</v>
      </c>
      <c r="Q301" t="s">
        <v>102</v>
      </c>
      <c r="R301" t="s">
        <v>102</v>
      </c>
      <c r="S301" t="s">
        <v>102</v>
      </c>
      <c r="T301" t="s">
        <v>102</v>
      </c>
      <c r="U301" s="26">
        <v>8.5269999999999999E-3</v>
      </c>
      <c r="V301" t="s">
        <v>102</v>
      </c>
      <c r="W301" t="s">
        <v>102</v>
      </c>
      <c r="X301">
        <v>8.5269999999999999E-3</v>
      </c>
    </row>
    <row r="302" spans="1:24" x14ac:dyDescent="0.35">
      <c r="A302" t="s">
        <v>2</v>
      </c>
      <c r="B302" t="s">
        <v>681</v>
      </c>
      <c r="C302" t="s">
        <v>235</v>
      </c>
      <c r="J302" t="s">
        <v>102</v>
      </c>
      <c r="K302" t="s">
        <v>102</v>
      </c>
      <c r="L302" t="s">
        <v>102</v>
      </c>
      <c r="M302" t="s">
        <v>102</v>
      </c>
      <c r="N302" t="s">
        <v>102</v>
      </c>
      <c r="O302" t="s">
        <v>102</v>
      </c>
      <c r="P302" t="s">
        <v>102</v>
      </c>
      <c r="Q302" t="s">
        <v>102</v>
      </c>
      <c r="R302" t="s">
        <v>102</v>
      </c>
      <c r="S302" t="s">
        <v>102</v>
      </c>
      <c r="T302" t="s">
        <v>102</v>
      </c>
      <c r="U302" s="26">
        <v>7.1840000000000001E-4</v>
      </c>
      <c r="V302" t="s">
        <v>102</v>
      </c>
      <c r="W302" t="s">
        <v>102</v>
      </c>
      <c r="X302">
        <v>7.1840000000000001E-4</v>
      </c>
    </row>
    <row r="303" spans="1:24" x14ac:dyDescent="0.35">
      <c r="A303" t="s">
        <v>2</v>
      </c>
      <c r="B303" t="s">
        <v>681</v>
      </c>
      <c r="C303" t="s">
        <v>236</v>
      </c>
      <c r="J303" t="s">
        <v>102</v>
      </c>
      <c r="K303" t="s">
        <v>102</v>
      </c>
      <c r="L303" t="s">
        <v>102</v>
      </c>
      <c r="M303" t="s">
        <v>102</v>
      </c>
      <c r="N303" t="s">
        <v>102</v>
      </c>
      <c r="O303" t="s">
        <v>102</v>
      </c>
      <c r="P303" t="s">
        <v>102</v>
      </c>
      <c r="Q303" t="s">
        <v>102</v>
      </c>
      <c r="R303" t="s">
        <v>102</v>
      </c>
      <c r="S303" t="s">
        <v>102</v>
      </c>
      <c r="T303" t="s">
        <v>102</v>
      </c>
      <c r="U303" s="26">
        <v>8.3730000000000002E-3</v>
      </c>
      <c r="V303" t="s">
        <v>102</v>
      </c>
      <c r="W303" t="s">
        <v>102</v>
      </c>
      <c r="X303">
        <v>8.3730000000000002E-3</v>
      </c>
    </row>
    <row r="304" spans="1:24" x14ac:dyDescent="0.35">
      <c r="A304" t="s">
        <v>2</v>
      </c>
      <c r="B304" t="s">
        <v>681</v>
      </c>
      <c r="C304" t="s">
        <v>237</v>
      </c>
      <c r="J304" t="s">
        <v>102</v>
      </c>
      <c r="K304" t="s">
        <v>102</v>
      </c>
      <c r="L304" t="s">
        <v>102</v>
      </c>
      <c r="M304" t="s">
        <v>102</v>
      </c>
      <c r="N304" t="s">
        <v>102</v>
      </c>
      <c r="O304" t="s">
        <v>102</v>
      </c>
      <c r="P304" t="s">
        <v>102</v>
      </c>
      <c r="Q304" t="s">
        <v>102</v>
      </c>
      <c r="R304" t="s">
        <v>102</v>
      </c>
      <c r="S304" t="s">
        <v>102</v>
      </c>
      <c r="T304" t="s">
        <v>102</v>
      </c>
      <c r="U304" s="26">
        <v>1.473E-4</v>
      </c>
      <c r="V304" t="s">
        <v>102</v>
      </c>
      <c r="W304" t="s">
        <v>102</v>
      </c>
      <c r="X304">
        <v>1.473E-4</v>
      </c>
    </row>
    <row r="305" spans="1:24" x14ac:dyDescent="0.35">
      <c r="A305" t="s">
        <v>2</v>
      </c>
      <c r="B305" t="s">
        <v>681</v>
      </c>
      <c r="C305" t="s">
        <v>238</v>
      </c>
      <c r="J305" t="s">
        <v>102</v>
      </c>
      <c r="K305" t="s">
        <v>102</v>
      </c>
      <c r="L305" t="s">
        <v>102</v>
      </c>
      <c r="M305" t="s">
        <v>102</v>
      </c>
      <c r="N305" t="s">
        <v>102</v>
      </c>
      <c r="O305" t="s">
        <v>102</v>
      </c>
      <c r="P305" t="s">
        <v>102</v>
      </c>
      <c r="Q305" t="s">
        <v>102</v>
      </c>
      <c r="R305" t="s">
        <v>102</v>
      </c>
      <c r="S305" t="s">
        <v>102</v>
      </c>
      <c r="T305" t="s">
        <v>102</v>
      </c>
      <c r="U305" s="26">
        <v>1.473E-4</v>
      </c>
      <c r="V305" t="s">
        <v>102</v>
      </c>
      <c r="W305" t="s">
        <v>102</v>
      </c>
      <c r="X305">
        <v>1.473E-4</v>
      </c>
    </row>
    <row r="306" spans="1:24" x14ac:dyDescent="0.35">
      <c r="A306" t="s">
        <v>2</v>
      </c>
      <c r="B306" t="s">
        <v>681</v>
      </c>
      <c r="C306" t="s">
        <v>239</v>
      </c>
      <c r="J306" t="s">
        <v>102</v>
      </c>
      <c r="K306" t="s">
        <v>102</v>
      </c>
      <c r="L306" t="s">
        <v>102</v>
      </c>
      <c r="M306" t="s">
        <v>102</v>
      </c>
      <c r="N306" t="s">
        <v>102</v>
      </c>
      <c r="O306" t="s">
        <v>102</v>
      </c>
      <c r="P306" t="s">
        <v>102</v>
      </c>
      <c r="Q306" t="s">
        <v>102</v>
      </c>
      <c r="R306" t="s">
        <v>102</v>
      </c>
      <c r="S306" t="s">
        <v>102</v>
      </c>
      <c r="T306" t="s">
        <v>102</v>
      </c>
      <c r="U306" s="26">
        <v>7.0529999999999996E-4</v>
      </c>
      <c r="V306" t="s">
        <v>102</v>
      </c>
      <c r="W306" t="s">
        <v>102</v>
      </c>
      <c r="X306">
        <v>7.0529999999999996E-4</v>
      </c>
    </row>
    <row r="307" spans="1:24" x14ac:dyDescent="0.35">
      <c r="A307" t="s">
        <v>2</v>
      </c>
      <c r="B307" t="s">
        <v>681</v>
      </c>
      <c r="C307" t="s">
        <v>240</v>
      </c>
      <c r="J307" t="s">
        <v>102</v>
      </c>
      <c r="K307" t="s">
        <v>102</v>
      </c>
      <c r="L307" t="s">
        <v>102</v>
      </c>
      <c r="M307" t="s">
        <v>102</v>
      </c>
      <c r="N307" t="s">
        <v>102</v>
      </c>
      <c r="O307" t="s">
        <v>102</v>
      </c>
      <c r="P307" t="s">
        <v>102</v>
      </c>
      <c r="Q307" s="26">
        <v>5.0650000000000004E-7</v>
      </c>
      <c r="R307" t="s">
        <v>102</v>
      </c>
      <c r="S307" t="s">
        <v>102</v>
      </c>
      <c r="T307" t="s">
        <v>102</v>
      </c>
      <c r="U307" s="26" t="s">
        <v>102</v>
      </c>
      <c r="V307" t="s">
        <v>102</v>
      </c>
      <c r="W307" t="s">
        <v>102</v>
      </c>
      <c r="X307" s="26">
        <v>5.0650000000000004E-7</v>
      </c>
    </row>
    <row r="308" spans="1:24" x14ac:dyDescent="0.35">
      <c r="A308" t="s">
        <v>2</v>
      </c>
      <c r="B308" t="s">
        <v>681</v>
      </c>
      <c r="C308" t="s">
        <v>241</v>
      </c>
      <c r="J308" t="s">
        <v>102</v>
      </c>
      <c r="K308" t="s">
        <v>102</v>
      </c>
      <c r="L308" t="s">
        <v>102</v>
      </c>
      <c r="M308" t="s">
        <v>102</v>
      </c>
      <c r="N308" t="s">
        <v>102</v>
      </c>
      <c r="O308" t="s">
        <v>102</v>
      </c>
      <c r="P308" t="s">
        <v>102</v>
      </c>
      <c r="Q308" t="s">
        <v>102</v>
      </c>
      <c r="R308" t="s">
        <v>102</v>
      </c>
      <c r="S308" t="s">
        <v>102</v>
      </c>
      <c r="T308" t="s">
        <v>102</v>
      </c>
      <c r="U308" s="26" t="s">
        <v>102</v>
      </c>
      <c r="V308" t="s">
        <v>102</v>
      </c>
      <c r="W308" t="s">
        <v>102</v>
      </c>
      <c r="X308">
        <v>0</v>
      </c>
    </row>
    <row r="309" spans="1:24" x14ac:dyDescent="0.35">
      <c r="A309" t="s">
        <v>2</v>
      </c>
      <c r="B309" t="s">
        <v>682</v>
      </c>
      <c r="J309" t="s">
        <v>102</v>
      </c>
      <c r="K309" s="26">
        <v>0.222</v>
      </c>
      <c r="L309" t="s">
        <v>102</v>
      </c>
      <c r="M309" t="s">
        <v>102</v>
      </c>
      <c r="N309" t="s">
        <v>102</v>
      </c>
      <c r="O309" t="s">
        <v>102</v>
      </c>
      <c r="P309" t="s">
        <v>102</v>
      </c>
      <c r="Q309" s="26">
        <v>6.9380000000000003E-6</v>
      </c>
      <c r="R309">
        <v>0</v>
      </c>
      <c r="S309" t="s">
        <v>102</v>
      </c>
      <c r="T309" s="26">
        <v>1.488E-5</v>
      </c>
      <c r="U309" s="26">
        <v>0.33810000000000001</v>
      </c>
      <c r="V309" t="s">
        <v>102</v>
      </c>
      <c r="W309" s="26">
        <v>0.14760000000000001</v>
      </c>
      <c r="X309">
        <v>0.707721818</v>
      </c>
    </row>
    <row r="310" spans="1:24" x14ac:dyDescent="0.35">
      <c r="A310" t="s">
        <v>2</v>
      </c>
      <c r="B310" t="s">
        <v>682</v>
      </c>
      <c r="C310" t="s">
        <v>146</v>
      </c>
      <c r="J310" t="s">
        <v>102</v>
      </c>
      <c r="K310" s="26">
        <v>0.222</v>
      </c>
      <c r="L310" t="s">
        <v>102</v>
      </c>
      <c r="M310" t="s">
        <v>102</v>
      </c>
      <c r="N310" t="s">
        <v>102</v>
      </c>
      <c r="O310" t="s">
        <v>102</v>
      </c>
      <c r="P310" t="s">
        <v>102</v>
      </c>
      <c r="Q310" t="s">
        <v>102</v>
      </c>
      <c r="R310" t="s">
        <v>102</v>
      </c>
      <c r="S310" t="s">
        <v>102</v>
      </c>
      <c r="T310" s="26">
        <v>1.4749999999999999E-5</v>
      </c>
      <c r="U310" s="26">
        <v>4.2160000000000001E-3</v>
      </c>
      <c r="V310" t="s">
        <v>102</v>
      </c>
      <c r="W310" s="26">
        <v>0.14760000000000001</v>
      </c>
      <c r="X310">
        <v>0.37383074999999999</v>
      </c>
    </row>
    <row r="311" spans="1:24" x14ac:dyDescent="0.35">
      <c r="A311" t="s">
        <v>2</v>
      </c>
      <c r="B311" t="s">
        <v>682</v>
      </c>
      <c r="C311" t="s">
        <v>146</v>
      </c>
      <c r="D311" t="s">
        <v>147</v>
      </c>
      <c r="J311" t="s">
        <v>102</v>
      </c>
      <c r="K311" t="s">
        <v>102</v>
      </c>
      <c r="L311" t="s">
        <v>102</v>
      </c>
      <c r="M311" t="s">
        <v>102</v>
      </c>
      <c r="N311" t="s">
        <v>102</v>
      </c>
      <c r="O311" t="s">
        <v>102</v>
      </c>
      <c r="P311" t="s">
        <v>102</v>
      </c>
      <c r="Q311" t="s">
        <v>102</v>
      </c>
      <c r="R311" t="s">
        <v>102</v>
      </c>
      <c r="S311" t="s">
        <v>102</v>
      </c>
      <c r="T311" s="26">
        <v>1.9280000000000001E-8</v>
      </c>
      <c r="U311" s="26">
        <v>2.141E-5</v>
      </c>
      <c r="V311" t="s">
        <v>102</v>
      </c>
      <c r="W311" s="26">
        <v>3.0660000000000001E-7</v>
      </c>
      <c r="X311" s="26">
        <v>2.1735880000000002E-5</v>
      </c>
    </row>
    <row r="312" spans="1:24" x14ac:dyDescent="0.35">
      <c r="A312" t="s">
        <v>2</v>
      </c>
      <c r="B312" t="s">
        <v>682</v>
      </c>
      <c r="C312" t="s">
        <v>146</v>
      </c>
      <c r="D312" t="s">
        <v>148</v>
      </c>
      <c r="J312" t="s">
        <v>102</v>
      </c>
      <c r="K312" t="s">
        <v>102</v>
      </c>
      <c r="L312" t="s">
        <v>102</v>
      </c>
      <c r="M312" t="s">
        <v>102</v>
      </c>
      <c r="N312" t="s">
        <v>102</v>
      </c>
      <c r="O312" t="s">
        <v>102</v>
      </c>
      <c r="P312" t="s">
        <v>102</v>
      </c>
      <c r="Q312" t="s">
        <v>102</v>
      </c>
      <c r="R312" t="s">
        <v>102</v>
      </c>
      <c r="S312" t="s">
        <v>102</v>
      </c>
      <c r="T312" s="26">
        <v>1.9280000000000001E-8</v>
      </c>
      <c r="U312" s="26">
        <v>2.141E-5</v>
      </c>
      <c r="V312" t="s">
        <v>102</v>
      </c>
      <c r="W312" s="26">
        <v>3.0660000000000001E-7</v>
      </c>
      <c r="X312" s="26">
        <v>2.1735880000000002E-5</v>
      </c>
    </row>
    <row r="313" spans="1:24" x14ac:dyDescent="0.35">
      <c r="A313" t="s">
        <v>2</v>
      </c>
      <c r="B313" t="s">
        <v>682</v>
      </c>
      <c r="C313" t="s">
        <v>146</v>
      </c>
      <c r="D313" t="s">
        <v>149</v>
      </c>
      <c r="J313" t="s">
        <v>102</v>
      </c>
      <c r="K313" t="s">
        <v>102</v>
      </c>
      <c r="L313" t="s">
        <v>102</v>
      </c>
      <c r="M313" t="s">
        <v>102</v>
      </c>
      <c r="N313" t="s">
        <v>102</v>
      </c>
      <c r="O313" t="s">
        <v>102</v>
      </c>
      <c r="P313" t="s">
        <v>102</v>
      </c>
      <c r="Q313" t="s">
        <v>102</v>
      </c>
      <c r="R313" t="s">
        <v>102</v>
      </c>
      <c r="S313" t="s">
        <v>102</v>
      </c>
      <c r="T313" s="26">
        <v>-3.0620000000000001E-6</v>
      </c>
      <c r="U313" s="26">
        <v>1.3910000000000001E-3</v>
      </c>
      <c r="V313" t="s">
        <v>102</v>
      </c>
      <c r="W313" s="26">
        <v>9.6179999999999998E-3</v>
      </c>
      <c r="X313">
        <v>1.1005938E-2</v>
      </c>
    </row>
    <row r="314" spans="1:24" x14ac:dyDescent="0.35">
      <c r="A314" t="s">
        <v>2</v>
      </c>
      <c r="B314" t="s">
        <v>682</v>
      </c>
      <c r="C314" t="s">
        <v>146</v>
      </c>
      <c r="D314" t="s">
        <v>150</v>
      </c>
      <c r="J314" t="s">
        <v>102</v>
      </c>
      <c r="K314" t="s">
        <v>102</v>
      </c>
      <c r="L314" t="s">
        <v>102</v>
      </c>
      <c r="M314" t="s">
        <v>102</v>
      </c>
      <c r="N314" t="s">
        <v>102</v>
      </c>
      <c r="O314" t="s">
        <v>102</v>
      </c>
      <c r="P314" t="s">
        <v>102</v>
      </c>
      <c r="Q314" t="s">
        <v>102</v>
      </c>
      <c r="R314" t="s">
        <v>102</v>
      </c>
      <c r="S314" t="s">
        <v>102</v>
      </c>
      <c r="T314" s="26">
        <v>-2.988E-6</v>
      </c>
      <c r="U314" s="26">
        <v>1.3910000000000001E-3</v>
      </c>
      <c r="V314" t="s">
        <v>102</v>
      </c>
      <c r="W314" s="26">
        <v>9.6190000000000008E-3</v>
      </c>
      <c r="X314">
        <v>1.1007012E-2</v>
      </c>
    </row>
    <row r="315" spans="1:24" x14ac:dyDescent="0.35">
      <c r="A315" t="s">
        <v>2</v>
      </c>
      <c r="B315" t="s">
        <v>682</v>
      </c>
      <c r="C315" t="s">
        <v>146</v>
      </c>
      <c r="D315" t="s">
        <v>151</v>
      </c>
      <c r="J315" t="s">
        <v>102</v>
      </c>
      <c r="K315" t="s">
        <v>102</v>
      </c>
      <c r="L315" t="s">
        <v>102</v>
      </c>
      <c r="M315" t="s">
        <v>102</v>
      </c>
      <c r="N315" t="s">
        <v>102</v>
      </c>
      <c r="O315" t="s">
        <v>102</v>
      </c>
      <c r="P315" t="s">
        <v>102</v>
      </c>
      <c r="Q315" t="s">
        <v>102</v>
      </c>
      <c r="R315" t="s">
        <v>102</v>
      </c>
      <c r="S315" t="s">
        <v>102</v>
      </c>
      <c r="T315" s="26">
        <v>-2.9950000000000001E-6</v>
      </c>
      <c r="U315" s="26">
        <v>1.3910000000000001E-3</v>
      </c>
      <c r="V315" t="s">
        <v>102</v>
      </c>
      <c r="W315" s="26">
        <v>9.6229999999999996E-3</v>
      </c>
      <c r="X315">
        <v>1.1011005000000001E-2</v>
      </c>
    </row>
    <row r="316" spans="1:24" x14ac:dyDescent="0.35">
      <c r="A316" t="s">
        <v>2</v>
      </c>
      <c r="B316" t="s">
        <v>682</v>
      </c>
      <c r="C316" t="s">
        <v>205</v>
      </c>
      <c r="J316" t="s">
        <v>102</v>
      </c>
      <c r="K316" t="s">
        <v>102</v>
      </c>
      <c r="L316" t="s">
        <v>102</v>
      </c>
      <c r="M316" t="s">
        <v>102</v>
      </c>
      <c r="N316" t="s">
        <v>102</v>
      </c>
      <c r="O316" t="s">
        <v>102</v>
      </c>
      <c r="P316" t="s">
        <v>102</v>
      </c>
      <c r="Q316" s="26">
        <v>6.9380000000000003E-6</v>
      </c>
      <c r="R316" t="s">
        <v>102</v>
      </c>
      <c r="S316" t="s">
        <v>102</v>
      </c>
      <c r="T316" t="s">
        <v>102</v>
      </c>
      <c r="U316" s="26" t="s">
        <v>102</v>
      </c>
      <c r="V316" t="s">
        <v>102</v>
      </c>
      <c r="W316" t="s">
        <v>102</v>
      </c>
      <c r="X316" s="26">
        <v>6.9380000000000003E-6</v>
      </c>
    </row>
    <row r="317" spans="1:24" x14ac:dyDescent="0.35">
      <c r="A317" t="s">
        <v>2</v>
      </c>
      <c r="B317" t="s">
        <v>682</v>
      </c>
      <c r="C317" t="s">
        <v>243</v>
      </c>
      <c r="J317" t="s">
        <v>102</v>
      </c>
      <c r="K317" t="s">
        <v>102</v>
      </c>
      <c r="L317" t="s">
        <v>102</v>
      </c>
      <c r="M317" t="s">
        <v>102</v>
      </c>
      <c r="N317" t="s">
        <v>102</v>
      </c>
      <c r="O317" t="s">
        <v>102</v>
      </c>
      <c r="P317" t="s">
        <v>102</v>
      </c>
      <c r="Q317" t="s">
        <v>102</v>
      </c>
      <c r="R317" t="s">
        <v>102</v>
      </c>
      <c r="S317" t="s">
        <v>102</v>
      </c>
      <c r="T317" t="s">
        <v>102</v>
      </c>
      <c r="U317" s="26">
        <v>5.5909999999999996E-3</v>
      </c>
      <c r="V317" t="s">
        <v>102</v>
      </c>
      <c r="W317" t="s">
        <v>102</v>
      </c>
      <c r="X317" s="26">
        <v>5.5909999999999996E-3</v>
      </c>
    </row>
    <row r="318" spans="1:24" x14ac:dyDescent="0.35">
      <c r="A318" t="s">
        <v>2</v>
      </c>
      <c r="B318" t="s">
        <v>682</v>
      </c>
      <c r="C318" t="s">
        <v>244</v>
      </c>
      <c r="J318" t="s">
        <v>102</v>
      </c>
      <c r="K318" t="s">
        <v>102</v>
      </c>
      <c r="L318" t="s">
        <v>102</v>
      </c>
      <c r="M318" t="s">
        <v>102</v>
      </c>
      <c r="N318" t="s">
        <v>102</v>
      </c>
      <c r="O318" t="s">
        <v>102</v>
      </c>
      <c r="P318" t="s">
        <v>102</v>
      </c>
      <c r="Q318" t="s">
        <v>102</v>
      </c>
      <c r="R318" t="s">
        <v>102</v>
      </c>
      <c r="S318" t="s">
        <v>102</v>
      </c>
      <c r="T318" t="s">
        <v>102</v>
      </c>
      <c r="U318" s="26">
        <v>1.0789999999999999E-2</v>
      </c>
      <c r="V318" t="s">
        <v>102</v>
      </c>
      <c r="W318" t="s">
        <v>102</v>
      </c>
      <c r="X318" s="26">
        <v>1.0789999999999999E-2</v>
      </c>
    </row>
    <row r="319" spans="1:24" x14ac:dyDescent="0.35">
      <c r="A319" t="s">
        <v>2</v>
      </c>
      <c r="B319" t="s">
        <v>682</v>
      </c>
      <c r="C319" t="s">
        <v>245</v>
      </c>
      <c r="J319" t="s">
        <v>102</v>
      </c>
      <c r="K319" t="s">
        <v>102</v>
      </c>
      <c r="L319" t="s">
        <v>102</v>
      </c>
      <c r="M319" t="s">
        <v>102</v>
      </c>
      <c r="N319" t="s">
        <v>102</v>
      </c>
      <c r="O319" t="s">
        <v>102</v>
      </c>
      <c r="P319" t="s">
        <v>102</v>
      </c>
      <c r="Q319" t="s">
        <v>102</v>
      </c>
      <c r="R319" t="s">
        <v>102</v>
      </c>
      <c r="S319" t="s">
        <v>102</v>
      </c>
      <c r="T319" t="s">
        <v>102</v>
      </c>
      <c r="U319" s="26">
        <v>5.8539999999999998E-3</v>
      </c>
      <c r="V319" t="s">
        <v>102</v>
      </c>
      <c r="W319" t="s">
        <v>102</v>
      </c>
      <c r="X319">
        <v>5.8539999999999998E-3</v>
      </c>
    </row>
    <row r="320" spans="1:24" x14ac:dyDescent="0.35">
      <c r="A320" t="s">
        <v>2</v>
      </c>
      <c r="B320" t="s">
        <v>682</v>
      </c>
      <c r="C320" t="s">
        <v>246</v>
      </c>
      <c r="J320" t="s">
        <v>102</v>
      </c>
      <c r="K320" t="s">
        <v>102</v>
      </c>
      <c r="L320" t="s">
        <v>102</v>
      </c>
      <c r="M320" t="s">
        <v>102</v>
      </c>
      <c r="N320" t="s">
        <v>102</v>
      </c>
      <c r="O320" t="s">
        <v>102</v>
      </c>
      <c r="P320" t="s">
        <v>102</v>
      </c>
      <c r="Q320" t="s">
        <v>102</v>
      </c>
      <c r="R320" t="s">
        <v>102</v>
      </c>
      <c r="S320" t="s">
        <v>102</v>
      </c>
      <c r="T320" t="s">
        <v>102</v>
      </c>
      <c r="U320" s="26">
        <v>5.5900000000000004E-3</v>
      </c>
      <c r="V320" t="s">
        <v>102</v>
      </c>
      <c r="W320" t="s">
        <v>102</v>
      </c>
      <c r="X320">
        <v>5.5900000000000004E-3</v>
      </c>
    </row>
    <row r="321" spans="1:24" x14ac:dyDescent="0.35">
      <c r="A321" t="s">
        <v>2</v>
      </c>
      <c r="B321" t="s">
        <v>682</v>
      </c>
      <c r="C321" t="s">
        <v>247</v>
      </c>
      <c r="J321" t="s">
        <v>102</v>
      </c>
      <c r="K321" t="s">
        <v>102</v>
      </c>
      <c r="L321" t="s">
        <v>102</v>
      </c>
      <c r="M321" t="s">
        <v>102</v>
      </c>
      <c r="N321" t="s">
        <v>102</v>
      </c>
      <c r="O321" t="s">
        <v>102</v>
      </c>
      <c r="P321" t="s">
        <v>102</v>
      </c>
      <c r="Q321" t="s">
        <v>102</v>
      </c>
      <c r="R321" t="s">
        <v>102</v>
      </c>
      <c r="S321" t="s">
        <v>102</v>
      </c>
      <c r="T321" t="s">
        <v>102</v>
      </c>
      <c r="U321" s="26">
        <v>1.0970000000000001E-2</v>
      </c>
      <c r="V321" t="s">
        <v>102</v>
      </c>
      <c r="W321" t="s">
        <v>102</v>
      </c>
      <c r="X321">
        <v>1.0970000000000001E-2</v>
      </c>
    </row>
    <row r="322" spans="1:24" x14ac:dyDescent="0.35">
      <c r="A322" t="s">
        <v>2</v>
      </c>
      <c r="B322" t="s">
        <v>682</v>
      </c>
      <c r="C322" t="s">
        <v>248</v>
      </c>
      <c r="J322" t="s">
        <v>102</v>
      </c>
      <c r="K322" t="s">
        <v>102</v>
      </c>
      <c r="L322" t="s">
        <v>102</v>
      </c>
      <c r="M322" t="s">
        <v>102</v>
      </c>
      <c r="N322" t="s">
        <v>102</v>
      </c>
      <c r="O322" t="s">
        <v>102</v>
      </c>
      <c r="P322" t="s">
        <v>102</v>
      </c>
      <c r="Q322" t="s">
        <v>102</v>
      </c>
      <c r="R322" t="s">
        <v>102</v>
      </c>
      <c r="S322" t="s">
        <v>102</v>
      </c>
      <c r="T322" t="s">
        <v>102</v>
      </c>
      <c r="U322" s="26">
        <v>1.091E-2</v>
      </c>
      <c r="V322" t="s">
        <v>102</v>
      </c>
      <c r="W322" t="s">
        <v>102</v>
      </c>
      <c r="X322">
        <v>1.091E-2</v>
      </c>
    </row>
    <row r="323" spans="1:24" x14ac:dyDescent="0.35">
      <c r="A323" t="s">
        <v>2</v>
      </c>
      <c r="B323" t="s">
        <v>682</v>
      </c>
      <c r="C323" t="s">
        <v>249</v>
      </c>
      <c r="J323" t="s">
        <v>102</v>
      </c>
      <c r="K323" t="s">
        <v>102</v>
      </c>
      <c r="L323" t="s">
        <v>102</v>
      </c>
      <c r="M323" t="s">
        <v>102</v>
      </c>
      <c r="N323" t="s">
        <v>102</v>
      </c>
      <c r="O323" t="s">
        <v>102</v>
      </c>
      <c r="P323" t="s">
        <v>102</v>
      </c>
      <c r="Q323" t="s">
        <v>102</v>
      </c>
      <c r="R323" t="s">
        <v>102</v>
      </c>
      <c r="S323" t="s">
        <v>102</v>
      </c>
      <c r="T323" t="s">
        <v>102</v>
      </c>
      <c r="U323" s="26">
        <v>5.8259999999999996E-3</v>
      </c>
      <c r="V323" t="s">
        <v>102</v>
      </c>
      <c r="W323" t="s">
        <v>102</v>
      </c>
      <c r="X323">
        <v>5.8259999999999996E-3</v>
      </c>
    </row>
    <row r="324" spans="1:24" x14ac:dyDescent="0.35">
      <c r="A324" t="s">
        <v>2</v>
      </c>
      <c r="B324" t="s">
        <v>682</v>
      </c>
      <c r="C324" t="s">
        <v>250</v>
      </c>
      <c r="J324" t="s">
        <v>102</v>
      </c>
      <c r="K324" t="s">
        <v>102</v>
      </c>
      <c r="L324" t="s">
        <v>102</v>
      </c>
      <c r="M324" t="s">
        <v>102</v>
      </c>
      <c r="N324" t="s">
        <v>102</v>
      </c>
      <c r="O324" t="s">
        <v>102</v>
      </c>
      <c r="P324" t="s">
        <v>102</v>
      </c>
      <c r="Q324" t="s">
        <v>102</v>
      </c>
      <c r="R324" t="s">
        <v>102</v>
      </c>
      <c r="S324" t="s">
        <v>102</v>
      </c>
      <c r="T324" t="s">
        <v>102</v>
      </c>
      <c r="U324" s="26">
        <v>1.077E-2</v>
      </c>
      <c r="V324" t="s">
        <v>102</v>
      </c>
      <c r="W324" t="s">
        <v>102</v>
      </c>
      <c r="X324">
        <v>1.077E-2</v>
      </c>
    </row>
    <row r="325" spans="1:24" x14ac:dyDescent="0.35">
      <c r="A325" t="s">
        <v>2</v>
      </c>
      <c r="B325" t="s">
        <v>682</v>
      </c>
      <c r="C325" t="s">
        <v>251</v>
      </c>
      <c r="J325" t="s">
        <v>102</v>
      </c>
      <c r="K325" t="s">
        <v>102</v>
      </c>
      <c r="L325" t="s">
        <v>102</v>
      </c>
      <c r="M325" t="s">
        <v>102</v>
      </c>
      <c r="N325" t="s">
        <v>102</v>
      </c>
      <c r="O325" t="s">
        <v>102</v>
      </c>
      <c r="P325" t="s">
        <v>102</v>
      </c>
      <c r="Q325" t="s">
        <v>102</v>
      </c>
      <c r="R325" t="s">
        <v>102</v>
      </c>
      <c r="S325" t="s">
        <v>102</v>
      </c>
      <c r="T325" t="s">
        <v>102</v>
      </c>
      <c r="U325" s="26">
        <v>5.8909999999999995E-4</v>
      </c>
      <c r="V325" t="s">
        <v>102</v>
      </c>
      <c r="W325" t="s">
        <v>102</v>
      </c>
      <c r="X325">
        <v>5.8909999999999995E-4</v>
      </c>
    </row>
    <row r="326" spans="1:24" x14ac:dyDescent="0.35">
      <c r="A326" t="s">
        <v>2</v>
      </c>
      <c r="B326" t="s">
        <v>682</v>
      </c>
      <c r="C326" t="s">
        <v>252</v>
      </c>
      <c r="J326" t="s">
        <v>102</v>
      </c>
      <c r="K326" t="s">
        <v>102</v>
      </c>
      <c r="L326" t="s">
        <v>102</v>
      </c>
      <c r="M326" t="s">
        <v>102</v>
      </c>
      <c r="N326" t="s">
        <v>102</v>
      </c>
      <c r="O326" t="s">
        <v>102</v>
      </c>
      <c r="P326" t="s">
        <v>102</v>
      </c>
      <c r="Q326" t="s">
        <v>102</v>
      </c>
      <c r="R326" t="s">
        <v>102</v>
      </c>
      <c r="S326" t="s">
        <v>102</v>
      </c>
      <c r="T326" t="s">
        <v>102</v>
      </c>
      <c r="U326" s="26">
        <v>5.6499999999999996E-3</v>
      </c>
      <c r="V326" t="s">
        <v>102</v>
      </c>
      <c r="W326" t="s">
        <v>102</v>
      </c>
      <c r="X326">
        <v>5.6499999999999996E-3</v>
      </c>
    </row>
    <row r="327" spans="1:24" x14ac:dyDescent="0.35">
      <c r="A327" t="s">
        <v>2</v>
      </c>
      <c r="B327" t="s">
        <v>682</v>
      </c>
      <c r="C327" t="s">
        <v>253</v>
      </c>
      <c r="J327" t="s">
        <v>102</v>
      </c>
      <c r="K327" t="s">
        <v>102</v>
      </c>
      <c r="L327" t="s">
        <v>102</v>
      </c>
      <c r="M327" t="s">
        <v>102</v>
      </c>
      <c r="N327" t="s">
        <v>102</v>
      </c>
      <c r="O327" t="s">
        <v>102</v>
      </c>
      <c r="P327" t="s">
        <v>102</v>
      </c>
      <c r="Q327" t="s">
        <v>102</v>
      </c>
      <c r="R327" t="s">
        <v>102</v>
      </c>
      <c r="S327" t="s">
        <v>102</v>
      </c>
      <c r="T327" t="s">
        <v>102</v>
      </c>
      <c r="U327" s="26">
        <v>1.095E-2</v>
      </c>
      <c r="V327" t="s">
        <v>102</v>
      </c>
      <c r="W327" t="s">
        <v>102</v>
      </c>
      <c r="X327">
        <v>1.095E-2</v>
      </c>
    </row>
    <row r="328" spans="1:24" x14ac:dyDescent="0.35">
      <c r="A328" t="s">
        <v>2</v>
      </c>
      <c r="B328" t="s">
        <v>682</v>
      </c>
      <c r="C328" t="s">
        <v>254</v>
      </c>
      <c r="J328" t="s">
        <v>102</v>
      </c>
      <c r="K328" t="s">
        <v>102</v>
      </c>
      <c r="L328" t="s">
        <v>102</v>
      </c>
      <c r="M328" t="s">
        <v>102</v>
      </c>
      <c r="N328" t="s">
        <v>102</v>
      </c>
      <c r="O328" t="s">
        <v>102</v>
      </c>
      <c r="P328" t="s">
        <v>102</v>
      </c>
      <c r="Q328" t="s">
        <v>102</v>
      </c>
      <c r="R328" t="s">
        <v>102</v>
      </c>
      <c r="S328" t="s">
        <v>102</v>
      </c>
      <c r="T328" t="s">
        <v>102</v>
      </c>
      <c r="U328" s="26">
        <v>1.077E-2</v>
      </c>
      <c r="V328" t="s">
        <v>102</v>
      </c>
      <c r="W328" t="s">
        <v>102</v>
      </c>
      <c r="X328">
        <v>1.077E-2</v>
      </c>
    </row>
    <row r="329" spans="1:24" x14ac:dyDescent="0.35">
      <c r="A329" t="s">
        <v>2</v>
      </c>
      <c r="B329" t="s">
        <v>682</v>
      </c>
      <c r="C329" t="s">
        <v>255</v>
      </c>
      <c r="J329" t="s">
        <v>102</v>
      </c>
      <c r="K329" t="s">
        <v>102</v>
      </c>
      <c r="L329" t="s">
        <v>102</v>
      </c>
      <c r="M329" t="s">
        <v>102</v>
      </c>
      <c r="N329" t="s">
        <v>102</v>
      </c>
      <c r="O329" t="s">
        <v>102</v>
      </c>
      <c r="P329" t="s">
        <v>102</v>
      </c>
      <c r="Q329" t="s">
        <v>102</v>
      </c>
      <c r="R329" t="s">
        <v>102</v>
      </c>
      <c r="S329" t="s">
        <v>102</v>
      </c>
      <c r="T329" t="s">
        <v>102</v>
      </c>
      <c r="U329" s="26">
        <v>5.8909999999999995E-4</v>
      </c>
      <c r="V329" t="s">
        <v>102</v>
      </c>
      <c r="W329" t="s">
        <v>102</v>
      </c>
      <c r="X329">
        <v>5.8909999999999995E-4</v>
      </c>
    </row>
    <row r="330" spans="1:24" x14ac:dyDescent="0.35">
      <c r="A330" t="s">
        <v>2</v>
      </c>
      <c r="B330" t="s">
        <v>682</v>
      </c>
      <c r="C330" t="s">
        <v>256</v>
      </c>
      <c r="J330" t="s">
        <v>102</v>
      </c>
      <c r="K330" t="s">
        <v>102</v>
      </c>
      <c r="L330" t="s">
        <v>102</v>
      </c>
      <c r="M330" t="s">
        <v>102</v>
      </c>
      <c r="N330" t="s">
        <v>102</v>
      </c>
      <c r="O330" t="s">
        <v>102</v>
      </c>
      <c r="P330" t="s">
        <v>102</v>
      </c>
      <c r="Q330" t="s">
        <v>102</v>
      </c>
      <c r="R330" t="s">
        <v>102</v>
      </c>
      <c r="S330" t="s">
        <v>102</v>
      </c>
      <c r="T330" t="s">
        <v>102</v>
      </c>
      <c r="U330" s="26">
        <v>5.7889999999999999E-3</v>
      </c>
      <c r="V330" t="s">
        <v>102</v>
      </c>
      <c r="W330" t="s">
        <v>102</v>
      </c>
      <c r="X330">
        <v>5.7889999999999999E-3</v>
      </c>
    </row>
    <row r="331" spans="1:24" x14ac:dyDescent="0.35">
      <c r="A331" t="s">
        <v>2</v>
      </c>
      <c r="B331" t="s">
        <v>682</v>
      </c>
      <c r="C331" t="s">
        <v>257</v>
      </c>
      <c r="J331" t="s">
        <v>102</v>
      </c>
      <c r="K331" t="s">
        <v>102</v>
      </c>
      <c r="L331" t="s">
        <v>102</v>
      </c>
      <c r="M331" t="s">
        <v>102</v>
      </c>
      <c r="N331" t="s">
        <v>102</v>
      </c>
      <c r="O331" t="s">
        <v>102</v>
      </c>
      <c r="P331" t="s">
        <v>102</v>
      </c>
      <c r="Q331" t="s">
        <v>102</v>
      </c>
      <c r="R331" t="s">
        <v>102</v>
      </c>
      <c r="S331" t="s">
        <v>102</v>
      </c>
      <c r="T331" t="s">
        <v>102</v>
      </c>
      <c r="U331" s="26">
        <v>1.081E-2</v>
      </c>
      <c r="V331" t="s">
        <v>102</v>
      </c>
      <c r="W331" t="s">
        <v>102</v>
      </c>
      <c r="X331">
        <v>1.081E-2</v>
      </c>
    </row>
    <row r="332" spans="1:24" x14ac:dyDescent="0.35">
      <c r="A332" t="s">
        <v>2</v>
      </c>
      <c r="B332" t="s">
        <v>682</v>
      </c>
      <c r="C332" t="s">
        <v>258</v>
      </c>
      <c r="J332" t="s">
        <v>102</v>
      </c>
      <c r="K332" t="s">
        <v>102</v>
      </c>
      <c r="L332" t="s">
        <v>102</v>
      </c>
      <c r="M332" t="s">
        <v>102</v>
      </c>
      <c r="N332" t="s">
        <v>102</v>
      </c>
      <c r="O332" t="s">
        <v>102</v>
      </c>
      <c r="P332" t="s">
        <v>102</v>
      </c>
      <c r="Q332" t="s">
        <v>102</v>
      </c>
      <c r="R332" t="s">
        <v>102</v>
      </c>
      <c r="S332" t="s">
        <v>102</v>
      </c>
      <c r="T332" t="s">
        <v>102</v>
      </c>
      <c r="U332" s="26">
        <v>1.102E-2</v>
      </c>
      <c r="V332" t="s">
        <v>102</v>
      </c>
      <c r="W332" t="s">
        <v>102</v>
      </c>
      <c r="X332">
        <v>1.102E-2</v>
      </c>
    </row>
    <row r="333" spans="1:24" x14ac:dyDescent="0.35">
      <c r="A333" t="s">
        <v>2</v>
      </c>
      <c r="B333" t="s">
        <v>682</v>
      </c>
      <c r="C333" t="s">
        <v>259</v>
      </c>
      <c r="J333" t="s">
        <v>102</v>
      </c>
      <c r="K333" t="s">
        <v>102</v>
      </c>
      <c r="L333" t="s">
        <v>102</v>
      </c>
      <c r="M333" t="s">
        <v>102</v>
      </c>
      <c r="N333" t="s">
        <v>102</v>
      </c>
      <c r="O333" t="s">
        <v>102</v>
      </c>
      <c r="P333" t="s">
        <v>102</v>
      </c>
      <c r="Q333" t="s">
        <v>102</v>
      </c>
      <c r="R333" t="s">
        <v>102</v>
      </c>
      <c r="S333" t="s">
        <v>102</v>
      </c>
      <c r="T333" t="s">
        <v>102</v>
      </c>
      <c r="U333" s="26">
        <v>1.073E-2</v>
      </c>
      <c r="V333" t="s">
        <v>102</v>
      </c>
      <c r="W333" t="s">
        <v>102</v>
      </c>
      <c r="X333">
        <v>1.073E-2</v>
      </c>
    </row>
    <row r="334" spans="1:24" x14ac:dyDescent="0.35">
      <c r="A334" t="s">
        <v>2</v>
      </c>
      <c r="B334" t="s">
        <v>682</v>
      </c>
      <c r="C334" t="s">
        <v>260</v>
      </c>
      <c r="J334" t="s">
        <v>102</v>
      </c>
      <c r="K334" t="s">
        <v>102</v>
      </c>
      <c r="L334" t="s">
        <v>102</v>
      </c>
      <c r="M334" t="s">
        <v>102</v>
      </c>
      <c r="N334" t="s">
        <v>102</v>
      </c>
      <c r="O334" t="s">
        <v>102</v>
      </c>
      <c r="P334" t="s">
        <v>102</v>
      </c>
      <c r="Q334" t="s">
        <v>102</v>
      </c>
      <c r="R334" t="s">
        <v>102</v>
      </c>
      <c r="S334" t="s">
        <v>102</v>
      </c>
      <c r="T334" t="s">
        <v>102</v>
      </c>
      <c r="U334" s="26">
        <v>5.8909999999999995E-4</v>
      </c>
      <c r="V334" t="s">
        <v>102</v>
      </c>
      <c r="W334" t="s">
        <v>102</v>
      </c>
      <c r="X334">
        <v>5.8909999999999995E-4</v>
      </c>
    </row>
    <row r="335" spans="1:24" x14ac:dyDescent="0.35">
      <c r="A335" t="s">
        <v>2</v>
      </c>
      <c r="B335" t="s">
        <v>682</v>
      </c>
      <c r="C335" t="s">
        <v>261</v>
      </c>
      <c r="J335" t="s">
        <v>102</v>
      </c>
      <c r="K335" t="s">
        <v>102</v>
      </c>
      <c r="L335" t="s">
        <v>102</v>
      </c>
      <c r="M335" t="s">
        <v>102</v>
      </c>
      <c r="N335" t="s">
        <v>102</v>
      </c>
      <c r="O335" t="s">
        <v>102</v>
      </c>
      <c r="P335" t="s">
        <v>102</v>
      </c>
      <c r="Q335" t="s">
        <v>102</v>
      </c>
      <c r="R335" t="s">
        <v>102</v>
      </c>
      <c r="S335" t="s">
        <v>102</v>
      </c>
      <c r="T335" t="s">
        <v>102</v>
      </c>
      <c r="U335" s="26">
        <v>5.8909999999999995E-4</v>
      </c>
      <c r="V335" t="s">
        <v>102</v>
      </c>
      <c r="W335" t="s">
        <v>102</v>
      </c>
      <c r="X335">
        <v>5.8909999999999995E-4</v>
      </c>
    </row>
    <row r="336" spans="1:24" x14ac:dyDescent="0.35">
      <c r="A336" t="s">
        <v>2</v>
      </c>
      <c r="B336" t="s">
        <v>682</v>
      </c>
      <c r="C336" t="s">
        <v>262</v>
      </c>
      <c r="J336" t="s">
        <v>102</v>
      </c>
      <c r="K336" t="s">
        <v>102</v>
      </c>
      <c r="L336" t="s">
        <v>102</v>
      </c>
      <c r="M336" t="s">
        <v>102</v>
      </c>
      <c r="N336" t="s">
        <v>102</v>
      </c>
      <c r="O336" t="s">
        <v>102</v>
      </c>
      <c r="P336" t="s">
        <v>102</v>
      </c>
      <c r="Q336" t="s">
        <v>102</v>
      </c>
      <c r="R336" t="s">
        <v>102</v>
      </c>
      <c r="S336" t="s">
        <v>102</v>
      </c>
      <c r="T336" t="s">
        <v>102</v>
      </c>
      <c r="U336" s="26">
        <v>5.8909999999999995E-4</v>
      </c>
      <c r="V336" t="s">
        <v>102</v>
      </c>
      <c r="W336" t="s">
        <v>102</v>
      </c>
      <c r="X336">
        <v>5.8909999999999995E-4</v>
      </c>
    </row>
    <row r="337" spans="1:24" x14ac:dyDescent="0.35">
      <c r="A337" t="s">
        <v>2</v>
      </c>
      <c r="B337" t="s">
        <v>682</v>
      </c>
      <c r="C337" t="s">
        <v>263</v>
      </c>
      <c r="J337" t="s">
        <v>102</v>
      </c>
      <c r="K337" t="s">
        <v>102</v>
      </c>
      <c r="L337" t="s">
        <v>102</v>
      </c>
      <c r="M337" t="s">
        <v>102</v>
      </c>
      <c r="N337" t="s">
        <v>102</v>
      </c>
      <c r="O337" t="s">
        <v>102</v>
      </c>
      <c r="P337" t="s">
        <v>102</v>
      </c>
      <c r="Q337" t="s">
        <v>102</v>
      </c>
      <c r="R337" t="s">
        <v>102</v>
      </c>
      <c r="S337" t="s">
        <v>102</v>
      </c>
      <c r="T337" t="s">
        <v>102</v>
      </c>
      <c r="U337" s="26">
        <v>5.8909999999999995E-4</v>
      </c>
      <c r="V337" t="s">
        <v>102</v>
      </c>
      <c r="W337" t="s">
        <v>102</v>
      </c>
      <c r="X337">
        <v>5.8909999999999995E-4</v>
      </c>
    </row>
    <row r="338" spans="1:24" x14ac:dyDescent="0.35">
      <c r="A338" t="s">
        <v>2</v>
      </c>
      <c r="B338" t="s">
        <v>682</v>
      </c>
      <c r="C338" t="s">
        <v>264</v>
      </c>
      <c r="J338" t="s">
        <v>102</v>
      </c>
      <c r="K338" t="s">
        <v>102</v>
      </c>
      <c r="L338" t="s">
        <v>102</v>
      </c>
      <c r="M338" t="s">
        <v>102</v>
      </c>
      <c r="N338" t="s">
        <v>102</v>
      </c>
      <c r="O338" t="s">
        <v>102</v>
      </c>
      <c r="P338" t="s">
        <v>102</v>
      </c>
      <c r="Q338" t="s">
        <v>102</v>
      </c>
      <c r="R338" t="s">
        <v>102</v>
      </c>
      <c r="S338" t="s">
        <v>102</v>
      </c>
      <c r="T338" t="s">
        <v>102</v>
      </c>
      <c r="U338" s="26">
        <v>3.7730000000000001E-4</v>
      </c>
      <c r="V338" t="s">
        <v>102</v>
      </c>
      <c r="W338" t="s">
        <v>102</v>
      </c>
      <c r="X338" s="26">
        <v>3.7730000000000001E-4</v>
      </c>
    </row>
    <row r="339" spans="1:24" x14ac:dyDescent="0.35">
      <c r="A339" t="s">
        <v>2</v>
      </c>
      <c r="B339" t="s">
        <v>682</v>
      </c>
      <c r="C339" t="s">
        <v>265</v>
      </c>
      <c r="J339" t="s">
        <v>102</v>
      </c>
      <c r="K339" t="s">
        <v>102</v>
      </c>
      <c r="L339" t="s">
        <v>102</v>
      </c>
      <c r="M339" t="s">
        <v>102</v>
      </c>
      <c r="N339" t="s">
        <v>102</v>
      </c>
      <c r="O339" t="s">
        <v>102</v>
      </c>
      <c r="P339" t="s">
        <v>102</v>
      </c>
      <c r="Q339" t="s">
        <v>102</v>
      </c>
      <c r="R339" t="s">
        <v>102</v>
      </c>
      <c r="S339" t="s">
        <v>102</v>
      </c>
      <c r="T339" t="s">
        <v>102</v>
      </c>
      <c r="U339" s="26">
        <v>3.7730000000000001E-4</v>
      </c>
      <c r="V339" t="s">
        <v>102</v>
      </c>
      <c r="W339" t="s">
        <v>102</v>
      </c>
      <c r="X339">
        <v>3.7730000000000001E-4</v>
      </c>
    </row>
    <row r="340" spans="1:24" x14ac:dyDescent="0.35">
      <c r="A340" t="s">
        <v>2</v>
      </c>
      <c r="B340" t="s">
        <v>682</v>
      </c>
      <c r="C340" t="s">
        <v>266</v>
      </c>
      <c r="J340" t="s">
        <v>102</v>
      </c>
      <c r="K340" t="s">
        <v>102</v>
      </c>
      <c r="L340" t="s">
        <v>102</v>
      </c>
      <c r="M340" t="s">
        <v>102</v>
      </c>
      <c r="N340" t="s">
        <v>102</v>
      </c>
      <c r="O340" t="s">
        <v>102</v>
      </c>
      <c r="P340" t="s">
        <v>102</v>
      </c>
      <c r="Q340" t="s">
        <v>102</v>
      </c>
      <c r="R340" t="s">
        <v>102</v>
      </c>
      <c r="S340" t="s">
        <v>102</v>
      </c>
      <c r="T340" t="s">
        <v>102</v>
      </c>
      <c r="U340" s="26">
        <v>3.7730000000000001E-4</v>
      </c>
      <c r="V340" t="s">
        <v>102</v>
      </c>
      <c r="W340" t="s">
        <v>102</v>
      </c>
      <c r="X340">
        <v>3.7730000000000001E-4</v>
      </c>
    </row>
    <row r="341" spans="1:24" x14ac:dyDescent="0.35">
      <c r="A341" t="s">
        <v>2</v>
      </c>
      <c r="B341" t="s">
        <v>682</v>
      </c>
      <c r="C341" t="s">
        <v>267</v>
      </c>
      <c r="J341" t="s">
        <v>102</v>
      </c>
      <c r="K341" t="s">
        <v>102</v>
      </c>
      <c r="L341" t="s">
        <v>102</v>
      </c>
      <c r="M341" t="s">
        <v>102</v>
      </c>
      <c r="N341" t="s">
        <v>102</v>
      </c>
      <c r="O341" t="s">
        <v>102</v>
      </c>
      <c r="P341" t="s">
        <v>102</v>
      </c>
      <c r="Q341" t="s">
        <v>102</v>
      </c>
      <c r="R341" t="s">
        <v>102</v>
      </c>
      <c r="S341" t="s">
        <v>102</v>
      </c>
      <c r="T341" t="s">
        <v>102</v>
      </c>
      <c r="U341" s="26">
        <v>5.8909999999999995E-4</v>
      </c>
      <c r="V341" t="s">
        <v>102</v>
      </c>
      <c r="W341" t="s">
        <v>102</v>
      </c>
      <c r="X341">
        <v>5.8909999999999995E-4</v>
      </c>
    </row>
    <row r="342" spans="1:24" x14ac:dyDescent="0.35">
      <c r="A342" t="s">
        <v>2</v>
      </c>
      <c r="B342" t="s">
        <v>682</v>
      </c>
      <c r="C342" t="s">
        <v>268</v>
      </c>
      <c r="J342" t="s">
        <v>102</v>
      </c>
      <c r="K342" t="s">
        <v>102</v>
      </c>
      <c r="L342" t="s">
        <v>102</v>
      </c>
      <c r="M342" t="s">
        <v>102</v>
      </c>
      <c r="N342" t="s">
        <v>102</v>
      </c>
      <c r="O342" t="s">
        <v>102</v>
      </c>
      <c r="P342" t="s">
        <v>102</v>
      </c>
      <c r="Q342" t="s">
        <v>102</v>
      </c>
      <c r="R342" t="s">
        <v>102</v>
      </c>
      <c r="S342" t="s">
        <v>102</v>
      </c>
      <c r="T342" t="s">
        <v>102</v>
      </c>
      <c r="U342" s="26">
        <v>5.5519999999999996E-3</v>
      </c>
      <c r="V342" t="s">
        <v>102</v>
      </c>
      <c r="W342" t="s">
        <v>102</v>
      </c>
      <c r="X342">
        <v>5.5519999999999996E-3</v>
      </c>
    </row>
    <row r="343" spans="1:24" x14ac:dyDescent="0.35">
      <c r="A343" t="s">
        <v>2</v>
      </c>
      <c r="B343" t="s">
        <v>682</v>
      </c>
      <c r="C343" t="s">
        <v>269</v>
      </c>
      <c r="J343" t="s">
        <v>102</v>
      </c>
      <c r="K343" t="s">
        <v>102</v>
      </c>
      <c r="L343" t="s">
        <v>102</v>
      </c>
      <c r="M343" t="s">
        <v>102</v>
      </c>
      <c r="N343" t="s">
        <v>102</v>
      </c>
      <c r="O343" t="s">
        <v>102</v>
      </c>
      <c r="P343" t="s">
        <v>102</v>
      </c>
      <c r="Q343" t="s">
        <v>102</v>
      </c>
      <c r="R343" t="s">
        <v>102</v>
      </c>
      <c r="S343" t="s">
        <v>102</v>
      </c>
      <c r="T343" t="s">
        <v>102</v>
      </c>
      <c r="U343" s="26" t="s">
        <v>170</v>
      </c>
      <c r="V343" t="s">
        <v>102</v>
      </c>
      <c r="W343" t="s">
        <v>102</v>
      </c>
      <c r="X343">
        <v>0</v>
      </c>
    </row>
    <row r="344" spans="1:24" x14ac:dyDescent="0.35">
      <c r="A344" t="s">
        <v>2</v>
      </c>
      <c r="B344" t="s">
        <v>682</v>
      </c>
      <c r="C344" t="s">
        <v>270</v>
      </c>
      <c r="J344" t="s">
        <v>102</v>
      </c>
      <c r="K344" t="s">
        <v>102</v>
      </c>
      <c r="L344" t="s">
        <v>102</v>
      </c>
      <c r="M344" t="s">
        <v>102</v>
      </c>
      <c r="N344" t="s">
        <v>102</v>
      </c>
      <c r="O344" t="s">
        <v>102</v>
      </c>
      <c r="P344" t="s">
        <v>102</v>
      </c>
      <c r="Q344" t="s">
        <v>102</v>
      </c>
      <c r="R344" t="s">
        <v>102</v>
      </c>
      <c r="S344" t="s">
        <v>102</v>
      </c>
      <c r="T344" t="s">
        <v>102</v>
      </c>
      <c r="U344" s="26">
        <v>5.79E-3</v>
      </c>
      <c r="V344" t="s">
        <v>102</v>
      </c>
      <c r="W344" t="s">
        <v>102</v>
      </c>
      <c r="X344">
        <v>5.79E-3</v>
      </c>
    </row>
    <row r="345" spans="1:24" x14ac:dyDescent="0.35">
      <c r="A345" t="s">
        <v>2</v>
      </c>
      <c r="B345" t="s">
        <v>682</v>
      </c>
      <c r="C345" t="s">
        <v>271</v>
      </c>
      <c r="J345" t="s">
        <v>102</v>
      </c>
      <c r="K345" t="s">
        <v>102</v>
      </c>
      <c r="L345" t="s">
        <v>102</v>
      </c>
      <c r="M345" t="s">
        <v>102</v>
      </c>
      <c r="N345" t="s">
        <v>102</v>
      </c>
      <c r="O345" t="s">
        <v>102</v>
      </c>
      <c r="P345" t="s">
        <v>102</v>
      </c>
      <c r="Q345" t="s">
        <v>102</v>
      </c>
      <c r="R345" t="s">
        <v>102</v>
      </c>
      <c r="S345" t="s">
        <v>102</v>
      </c>
      <c r="T345" t="s">
        <v>102</v>
      </c>
      <c r="U345" s="26">
        <v>5.7939999999999997E-3</v>
      </c>
      <c r="V345" t="s">
        <v>102</v>
      </c>
      <c r="W345" t="s">
        <v>102</v>
      </c>
      <c r="X345">
        <v>5.7939999999999997E-3</v>
      </c>
    </row>
    <row r="346" spans="1:24" x14ac:dyDescent="0.35">
      <c r="A346" t="s">
        <v>2</v>
      </c>
      <c r="B346" t="s">
        <v>682</v>
      </c>
      <c r="C346" t="s">
        <v>272</v>
      </c>
      <c r="J346" t="s">
        <v>102</v>
      </c>
      <c r="K346" t="s">
        <v>102</v>
      </c>
      <c r="L346" t="s">
        <v>102</v>
      </c>
      <c r="M346" t="s">
        <v>102</v>
      </c>
      <c r="N346" t="s">
        <v>102</v>
      </c>
      <c r="O346" t="s">
        <v>102</v>
      </c>
      <c r="P346" t="s">
        <v>102</v>
      </c>
      <c r="Q346" t="s">
        <v>102</v>
      </c>
      <c r="R346" t="s">
        <v>102</v>
      </c>
      <c r="S346" t="s">
        <v>102</v>
      </c>
      <c r="T346" t="s">
        <v>102</v>
      </c>
      <c r="U346" s="26">
        <v>5.8770000000000003E-3</v>
      </c>
      <c r="V346" t="s">
        <v>102</v>
      </c>
      <c r="W346" t="s">
        <v>102</v>
      </c>
      <c r="X346">
        <v>5.8770000000000003E-3</v>
      </c>
    </row>
    <row r="347" spans="1:24" x14ac:dyDescent="0.35">
      <c r="A347" t="s">
        <v>2</v>
      </c>
      <c r="B347" t="s">
        <v>682</v>
      </c>
      <c r="C347" t="s">
        <v>273</v>
      </c>
      <c r="J347" t="s">
        <v>102</v>
      </c>
      <c r="K347" t="s">
        <v>102</v>
      </c>
      <c r="L347" t="s">
        <v>102</v>
      </c>
      <c r="M347" t="s">
        <v>102</v>
      </c>
      <c r="N347" t="s">
        <v>102</v>
      </c>
      <c r="O347" t="s">
        <v>102</v>
      </c>
      <c r="P347" t="s">
        <v>102</v>
      </c>
      <c r="Q347" t="s">
        <v>102</v>
      </c>
      <c r="R347" t="s">
        <v>102</v>
      </c>
      <c r="S347" t="s">
        <v>102</v>
      </c>
      <c r="T347" t="s">
        <v>102</v>
      </c>
      <c r="U347" s="26">
        <v>5.6470000000000001E-3</v>
      </c>
      <c r="V347" t="s">
        <v>102</v>
      </c>
      <c r="W347" t="s">
        <v>102</v>
      </c>
      <c r="X347">
        <v>5.6470000000000001E-3</v>
      </c>
    </row>
    <row r="348" spans="1:24" x14ac:dyDescent="0.35">
      <c r="A348" t="s">
        <v>2</v>
      </c>
      <c r="B348" t="s">
        <v>682</v>
      </c>
      <c r="C348" t="s">
        <v>274</v>
      </c>
      <c r="J348" t="s">
        <v>102</v>
      </c>
      <c r="K348" t="s">
        <v>102</v>
      </c>
      <c r="L348" t="s">
        <v>102</v>
      </c>
      <c r="M348" t="s">
        <v>102</v>
      </c>
      <c r="N348" t="s">
        <v>102</v>
      </c>
      <c r="O348" t="s">
        <v>102</v>
      </c>
      <c r="P348" t="s">
        <v>102</v>
      </c>
      <c r="Q348" t="s">
        <v>102</v>
      </c>
      <c r="R348" t="s">
        <v>102</v>
      </c>
      <c r="S348" t="s">
        <v>102</v>
      </c>
      <c r="T348" t="s">
        <v>102</v>
      </c>
      <c r="U348" s="26" t="s">
        <v>170</v>
      </c>
      <c r="V348" t="s">
        <v>102</v>
      </c>
      <c r="W348" t="s">
        <v>102</v>
      </c>
      <c r="X348">
        <v>0</v>
      </c>
    </row>
    <row r="349" spans="1:24" x14ac:dyDescent="0.35">
      <c r="A349" t="s">
        <v>2</v>
      </c>
      <c r="B349" t="s">
        <v>682</v>
      </c>
      <c r="C349" t="s">
        <v>275</v>
      </c>
      <c r="J349" t="s">
        <v>102</v>
      </c>
      <c r="K349" t="s">
        <v>102</v>
      </c>
      <c r="L349" t="s">
        <v>102</v>
      </c>
      <c r="M349" t="s">
        <v>102</v>
      </c>
      <c r="N349" t="s">
        <v>102</v>
      </c>
      <c r="O349" t="s">
        <v>102</v>
      </c>
      <c r="P349" t="s">
        <v>102</v>
      </c>
      <c r="Q349" t="s">
        <v>102</v>
      </c>
      <c r="R349" t="s">
        <v>102</v>
      </c>
      <c r="S349" t="s">
        <v>102</v>
      </c>
      <c r="T349" t="s">
        <v>102</v>
      </c>
      <c r="U349" s="26">
        <v>1.0749999999999999E-2</v>
      </c>
      <c r="V349" t="s">
        <v>102</v>
      </c>
      <c r="W349" t="s">
        <v>102</v>
      </c>
      <c r="X349" s="26">
        <v>1.0749999999999999E-2</v>
      </c>
    </row>
    <row r="350" spans="1:24" x14ac:dyDescent="0.35">
      <c r="A350" t="s">
        <v>2</v>
      </c>
      <c r="B350" t="s">
        <v>682</v>
      </c>
      <c r="C350" t="s">
        <v>276</v>
      </c>
      <c r="J350" t="s">
        <v>102</v>
      </c>
      <c r="K350" t="s">
        <v>102</v>
      </c>
      <c r="L350" t="s">
        <v>102</v>
      </c>
      <c r="M350" t="s">
        <v>102</v>
      </c>
      <c r="N350" t="s">
        <v>102</v>
      </c>
      <c r="O350" t="s">
        <v>102</v>
      </c>
      <c r="P350" t="s">
        <v>102</v>
      </c>
      <c r="Q350" t="s">
        <v>102</v>
      </c>
      <c r="R350" t="s">
        <v>102</v>
      </c>
      <c r="S350" t="s">
        <v>102</v>
      </c>
      <c r="T350" t="s">
        <v>102</v>
      </c>
      <c r="U350" s="26">
        <v>1.0670000000000001E-2</v>
      </c>
      <c r="V350" t="s">
        <v>102</v>
      </c>
      <c r="W350" t="s">
        <v>102</v>
      </c>
      <c r="X350">
        <v>1.0670000000000001E-2</v>
      </c>
    </row>
    <row r="351" spans="1:24" x14ac:dyDescent="0.35">
      <c r="A351" t="s">
        <v>2</v>
      </c>
      <c r="B351" t="s">
        <v>682</v>
      </c>
      <c r="C351" t="s">
        <v>277</v>
      </c>
      <c r="J351" t="s">
        <v>102</v>
      </c>
      <c r="K351" t="s">
        <v>102</v>
      </c>
      <c r="L351" t="s">
        <v>102</v>
      </c>
      <c r="M351" t="s">
        <v>102</v>
      </c>
      <c r="N351" t="s">
        <v>102</v>
      </c>
      <c r="O351" t="s">
        <v>102</v>
      </c>
      <c r="P351" t="s">
        <v>102</v>
      </c>
      <c r="Q351" t="s">
        <v>102</v>
      </c>
      <c r="R351" t="s">
        <v>102</v>
      </c>
      <c r="S351" t="s">
        <v>102</v>
      </c>
      <c r="T351" t="s">
        <v>102</v>
      </c>
      <c r="U351" s="26">
        <v>5.6010000000000001E-3</v>
      </c>
      <c r="V351" t="s">
        <v>102</v>
      </c>
      <c r="W351" t="s">
        <v>102</v>
      </c>
      <c r="X351">
        <v>5.6010000000000001E-3</v>
      </c>
    </row>
    <row r="352" spans="1:24" x14ac:dyDescent="0.35">
      <c r="A352" t="s">
        <v>2</v>
      </c>
      <c r="B352" t="s">
        <v>682</v>
      </c>
      <c r="C352" t="s">
        <v>278</v>
      </c>
      <c r="J352" t="s">
        <v>102</v>
      </c>
      <c r="K352" t="s">
        <v>102</v>
      </c>
      <c r="L352" t="s">
        <v>102</v>
      </c>
      <c r="M352" t="s">
        <v>102</v>
      </c>
      <c r="N352" t="s">
        <v>102</v>
      </c>
      <c r="O352" t="s">
        <v>102</v>
      </c>
      <c r="P352" t="s">
        <v>102</v>
      </c>
      <c r="Q352" t="s">
        <v>102</v>
      </c>
      <c r="R352" t="s">
        <v>102</v>
      </c>
      <c r="S352" t="s">
        <v>102</v>
      </c>
      <c r="T352" t="s">
        <v>102</v>
      </c>
      <c r="U352" s="26">
        <v>5.5290000000000001E-3</v>
      </c>
      <c r="V352" t="s">
        <v>102</v>
      </c>
      <c r="W352" t="s">
        <v>102</v>
      </c>
      <c r="X352">
        <v>5.5290000000000001E-3</v>
      </c>
    </row>
    <row r="353" spans="1:24" x14ac:dyDescent="0.35">
      <c r="A353" t="s">
        <v>2</v>
      </c>
      <c r="B353" t="s">
        <v>682</v>
      </c>
      <c r="C353" t="s">
        <v>279</v>
      </c>
      <c r="J353" t="s">
        <v>102</v>
      </c>
      <c r="K353" t="s">
        <v>102</v>
      </c>
      <c r="L353" t="s">
        <v>102</v>
      </c>
      <c r="M353" t="s">
        <v>102</v>
      </c>
      <c r="N353" t="s">
        <v>102</v>
      </c>
      <c r="O353" t="s">
        <v>102</v>
      </c>
      <c r="P353" t="s">
        <v>102</v>
      </c>
      <c r="Q353" t="s">
        <v>102</v>
      </c>
      <c r="R353" t="s">
        <v>102</v>
      </c>
      <c r="S353" t="s">
        <v>102</v>
      </c>
      <c r="T353" t="s">
        <v>102</v>
      </c>
      <c r="U353" s="26">
        <v>5.4869999999999997E-3</v>
      </c>
      <c r="V353" t="s">
        <v>102</v>
      </c>
      <c r="W353" t="s">
        <v>102</v>
      </c>
      <c r="X353">
        <v>5.4869999999999997E-3</v>
      </c>
    </row>
    <row r="354" spans="1:24" x14ac:dyDescent="0.35">
      <c r="A354" t="s">
        <v>2</v>
      </c>
      <c r="B354" t="s">
        <v>682</v>
      </c>
      <c r="C354" t="s">
        <v>280</v>
      </c>
      <c r="J354" t="s">
        <v>102</v>
      </c>
      <c r="K354" t="s">
        <v>102</v>
      </c>
      <c r="L354" t="s">
        <v>102</v>
      </c>
      <c r="M354" t="s">
        <v>102</v>
      </c>
      <c r="N354" t="s">
        <v>102</v>
      </c>
      <c r="O354" t="s">
        <v>102</v>
      </c>
      <c r="P354" t="s">
        <v>102</v>
      </c>
      <c r="Q354" t="s">
        <v>102</v>
      </c>
      <c r="R354" t="s">
        <v>102</v>
      </c>
      <c r="S354" t="s">
        <v>102</v>
      </c>
      <c r="T354" t="s">
        <v>102</v>
      </c>
      <c r="U354" s="26">
        <v>1.073E-2</v>
      </c>
      <c r="V354" t="s">
        <v>102</v>
      </c>
      <c r="W354" t="s">
        <v>102</v>
      </c>
      <c r="X354">
        <v>1.073E-2</v>
      </c>
    </row>
    <row r="355" spans="1:24" x14ac:dyDescent="0.35">
      <c r="A355" t="s">
        <v>2</v>
      </c>
      <c r="B355" t="s">
        <v>682</v>
      </c>
      <c r="C355" t="s">
        <v>281</v>
      </c>
      <c r="J355" t="s">
        <v>102</v>
      </c>
      <c r="K355" t="s">
        <v>102</v>
      </c>
      <c r="L355" t="s">
        <v>102</v>
      </c>
      <c r="M355" t="s">
        <v>102</v>
      </c>
      <c r="N355" t="s">
        <v>102</v>
      </c>
      <c r="O355" t="s">
        <v>102</v>
      </c>
      <c r="P355" t="s">
        <v>102</v>
      </c>
      <c r="Q355" t="s">
        <v>102</v>
      </c>
      <c r="R355" t="s">
        <v>102</v>
      </c>
      <c r="S355" t="s">
        <v>102</v>
      </c>
      <c r="T355" t="s">
        <v>102</v>
      </c>
      <c r="U355" s="26">
        <v>5.7359999999999998E-3</v>
      </c>
      <c r="V355" t="s">
        <v>102</v>
      </c>
      <c r="W355" t="s">
        <v>102</v>
      </c>
      <c r="X355">
        <v>5.7359999999999998E-3</v>
      </c>
    </row>
    <row r="356" spans="1:24" x14ac:dyDescent="0.35">
      <c r="A356" t="s">
        <v>2</v>
      </c>
      <c r="B356" t="s">
        <v>682</v>
      </c>
      <c r="C356" t="s">
        <v>282</v>
      </c>
      <c r="J356" t="s">
        <v>102</v>
      </c>
      <c r="K356" t="s">
        <v>102</v>
      </c>
      <c r="L356" t="s">
        <v>102</v>
      </c>
      <c r="M356" t="s">
        <v>102</v>
      </c>
      <c r="N356" t="s">
        <v>102</v>
      </c>
      <c r="O356" t="s">
        <v>102</v>
      </c>
      <c r="P356" t="s">
        <v>102</v>
      </c>
      <c r="Q356" t="s">
        <v>102</v>
      </c>
      <c r="R356" t="s">
        <v>102</v>
      </c>
      <c r="S356" t="s">
        <v>102</v>
      </c>
      <c r="T356" t="s">
        <v>102</v>
      </c>
      <c r="U356" s="26">
        <v>5.7590000000000002E-3</v>
      </c>
      <c r="V356" t="s">
        <v>102</v>
      </c>
      <c r="W356" t="s">
        <v>102</v>
      </c>
      <c r="X356">
        <v>5.7590000000000002E-3</v>
      </c>
    </row>
    <row r="357" spans="1:24" x14ac:dyDescent="0.35">
      <c r="A357" t="s">
        <v>2</v>
      </c>
      <c r="B357" t="s">
        <v>682</v>
      </c>
      <c r="C357" t="s">
        <v>283</v>
      </c>
      <c r="J357" t="s">
        <v>102</v>
      </c>
      <c r="K357" t="s">
        <v>102</v>
      </c>
      <c r="L357" t="s">
        <v>102</v>
      </c>
      <c r="M357" t="s">
        <v>102</v>
      </c>
      <c r="N357" t="s">
        <v>102</v>
      </c>
      <c r="O357" t="s">
        <v>102</v>
      </c>
      <c r="P357" t="s">
        <v>102</v>
      </c>
      <c r="Q357" t="s">
        <v>102</v>
      </c>
      <c r="R357" t="s">
        <v>102</v>
      </c>
      <c r="S357" t="s">
        <v>102</v>
      </c>
      <c r="T357" t="s">
        <v>102</v>
      </c>
      <c r="U357" s="26">
        <v>5.7190000000000001E-3</v>
      </c>
      <c r="V357" t="s">
        <v>102</v>
      </c>
      <c r="W357" t="s">
        <v>102</v>
      </c>
      <c r="X357">
        <v>5.7190000000000001E-3</v>
      </c>
    </row>
    <row r="358" spans="1:24" x14ac:dyDescent="0.35">
      <c r="A358" t="s">
        <v>2</v>
      </c>
      <c r="B358" t="s">
        <v>682</v>
      </c>
      <c r="C358" t="s">
        <v>284</v>
      </c>
      <c r="J358" t="s">
        <v>102</v>
      </c>
      <c r="K358" t="s">
        <v>102</v>
      </c>
      <c r="L358" t="s">
        <v>102</v>
      </c>
      <c r="M358" t="s">
        <v>102</v>
      </c>
      <c r="N358" t="s">
        <v>102</v>
      </c>
      <c r="O358" t="s">
        <v>102</v>
      </c>
      <c r="P358" t="s">
        <v>102</v>
      </c>
      <c r="Q358" t="s">
        <v>102</v>
      </c>
      <c r="R358" t="s">
        <v>102</v>
      </c>
      <c r="S358" t="s">
        <v>102</v>
      </c>
      <c r="T358" t="s">
        <v>102</v>
      </c>
      <c r="U358" s="26">
        <v>5.8909999999999995E-4</v>
      </c>
      <c r="V358" t="s">
        <v>102</v>
      </c>
      <c r="W358" t="s">
        <v>102</v>
      </c>
      <c r="X358">
        <v>5.8909999999999995E-4</v>
      </c>
    </row>
    <row r="359" spans="1:24" x14ac:dyDescent="0.35">
      <c r="A359" t="s">
        <v>2</v>
      </c>
      <c r="B359" t="s">
        <v>682</v>
      </c>
      <c r="C359" t="s">
        <v>285</v>
      </c>
      <c r="J359" t="s">
        <v>102</v>
      </c>
      <c r="K359" t="s">
        <v>102</v>
      </c>
      <c r="L359" t="s">
        <v>102</v>
      </c>
      <c r="M359" t="s">
        <v>102</v>
      </c>
      <c r="N359" t="s">
        <v>102</v>
      </c>
      <c r="O359" t="s">
        <v>102</v>
      </c>
      <c r="P359" t="s">
        <v>102</v>
      </c>
      <c r="Q359" t="s">
        <v>102</v>
      </c>
      <c r="R359" t="s">
        <v>102</v>
      </c>
      <c r="S359" t="s">
        <v>102</v>
      </c>
      <c r="T359" t="s">
        <v>102</v>
      </c>
      <c r="U359" s="26">
        <v>5.6179999999999997E-3</v>
      </c>
      <c r="V359" t="s">
        <v>102</v>
      </c>
      <c r="W359" t="s">
        <v>102</v>
      </c>
      <c r="X359">
        <v>5.6179999999999997E-3</v>
      </c>
    </row>
    <row r="360" spans="1:24" x14ac:dyDescent="0.35">
      <c r="A360" t="s">
        <v>2</v>
      </c>
      <c r="B360" t="s">
        <v>682</v>
      </c>
      <c r="C360" t="s">
        <v>286</v>
      </c>
      <c r="J360" t="s">
        <v>102</v>
      </c>
      <c r="K360" t="s">
        <v>102</v>
      </c>
      <c r="L360" t="s">
        <v>102</v>
      </c>
      <c r="M360" t="s">
        <v>102</v>
      </c>
      <c r="N360" t="s">
        <v>102</v>
      </c>
      <c r="O360" t="s">
        <v>102</v>
      </c>
      <c r="P360" t="s">
        <v>102</v>
      </c>
      <c r="Q360" t="s">
        <v>102</v>
      </c>
      <c r="R360" t="s">
        <v>102</v>
      </c>
      <c r="S360" t="s">
        <v>102</v>
      </c>
      <c r="T360" t="s">
        <v>102</v>
      </c>
      <c r="U360" s="26">
        <v>3.7730000000000001E-4</v>
      </c>
      <c r="V360" t="s">
        <v>102</v>
      </c>
      <c r="W360" t="s">
        <v>102</v>
      </c>
      <c r="X360">
        <v>3.7730000000000001E-4</v>
      </c>
    </row>
    <row r="361" spans="1:24" x14ac:dyDescent="0.35">
      <c r="A361" t="s">
        <v>2</v>
      </c>
      <c r="B361" t="s">
        <v>682</v>
      </c>
      <c r="C361" t="s">
        <v>287</v>
      </c>
      <c r="J361" t="s">
        <v>102</v>
      </c>
      <c r="K361" t="s">
        <v>102</v>
      </c>
      <c r="L361" t="s">
        <v>102</v>
      </c>
      <c r="M361" t="s">
        <v>102</v>
      </c>
      <c r="N361" t="s">
        <v>102</v>
      </c>
      <c r="O361" t="s">
        <v>102</v>
      </c>
      <c r="P361" t="s">
        <v>102</v>
      </c>
      <c r="Q361" t="s">
        <v>102</v>
      </c>
      <c r="R361" t="s">
        <v>102</v>
      </c>
      <c r="S361" t="s">
        <v>102</v>
      </c>
      <c r="T361" t="s">
        <v>102</v>
      </c>
      <c r="U361" s="26">
        <v>5.8909999999999995E-4</v>
      </c>
      <c r="V361" t="s">
        <v>102</v>
      </c>
      <c r="W361" t="s">
        <v>102</v>
      </c>
      <c r="X361">
        <v>5.8909999999999995E-4</v>
      </c>
    </row>
    <row r="362" spans="1:24" x14ac:dyDescent="0.35">
      <c r="A362" t="s">
        <v>2</v>
      </c>
      <c r="B362" t="s">
        <v>682</v>
      </c>
      <c r="C362" t="s">
        <v>288</v>
      </c>
      <c r="J362" t="s">
        <v>102</v>
      </c>
      <c r="K362" t="s">
        <v>102</v>
      </c>
      <c r="L362" t="s">
        <v>102</v>
      </c>
      <c r="M362" t="s">
        <v>102</v>
      </c>
      <c r="N362" t="s">
        <v>102</v>
      </c>
      <c r="O362" t="s">
        <v>102</v>
      </c>
      <c r="P362" t="s">
        <v>102</v>
      </c>
      <c r="Q362" t="s">
        <v>102</v>
      </c>
      <c r="R362" s="26" t="s">
        <v>102</v>
      </c>
      <c r="S362" t="s">
        <v>102</v>
      </c>
      <c r="T362" t="s">
        <v>102</v>
      </c>
      <c r="U362" s="26">
        <v>5.8909999999999995E-4</v>
      </c>
      <c r="V362" t="s">
        <v>102</v>
      </c>
      <c r="W362" s="26" t="s">
        <v>102</v>
      </c>
      <c r="X362">
        <v>5.8909999999999995E-4</v>
      </c>
    </row>
    <row r="363" spans="1:24" x14ac:dyDescent="0.35">
      <c r="A363" t="s">
        <v>2</v>
      </c>
      <c r="B363" t="s">
        <v>682</v>
      </c>
      <c r="C363" t="s">
        <v>289</v>
      </c>
      <c r="J363" t="s">
        <v>102</v>
      </c>
      <c r="K363" t="s">
        <v>102</v>
      </c>
      <c r="L363" t="s">
        <v>102</v>
      </c>
      <c r="M363" t="s">
        <v>102</v>
      </c>
      <c r="N363" t="s">
        <v>102</v>
      </c>
      <c r="O363" t="s">
        <v>102</v>
      </c>
      <c r="P363" t="s">
        <v>102</v>
      </c>
      <c r="Q363" t="s">
        <v>102</v>
      </c>
      <c r="R363" s="26" t="s">
        <v>102</v>
      </c>
      <c r="S363" t="s">
        <v>102</v>
      </c>
      <c r="T363" s="26" t="s">
        <v>102</v>
      </c>
      <c r="U363" s="26">
        <v>5.8149999999999999E-3</v>
      </c>
      <c r="V363" t="s">
        <v>102</v>
      </c>
      <c r="W363" t="s">
        <v>102</v>
      </c>
      <c r="X363">
        <v>5.8149999999999999E-3</v>
      </c>
    </row>
    <row r="364" spans="1:24" x14ac:dyDescent="0.35">
      <c r="A364" t="s">
        <v>2</v>
      </c>
      <c r="B364" t="s">
        <v>682</v>
      </c>
      <c r="C364" t="s">
        <v>290</v>
      </c>
      <c r="J364" t="s">
        <v>102</v>
      </c>
      <c r="K364" t="s">
        <v>102</v>
      </c>
      <c r="L364" t="s">
        <v>102</v>
      </c>
      <c r="M364" t="s">
        <v>102</v>
      </c>
      <c r="N364" t="s">
        <v>102</v>
      </c>
      <c r="O364" t="s">
        <v>102</v>
      </c>
      <c r="P364" t="s">
        <v>102</v>
      </c>
      <c r="Q364" t="s">
        <v>102</v>
      </c>
      <c r="R364" s="26" t="s">
        <v>102</v>
      </c>
      <c r="S364" t="s">
        <v>102</v>
      </c>
      <c r="T364" s="26" t="s">
        <v>102</v>
      </c>
      <c r="U364" s="26">
        <v>5.8279999999999998E-3</v>
      </c>
      <c r="V364" t="s">
        <v>102</v>
      </c>
      <c r="W364" t="s">
        <v>102</v>
      </c>
      <c r="X364">
        <v>5.8279999999999998E-3</v>
      </c>
    </row>
    <row r="365" spans="1:24" x14ac:dyDescent="0.35">
      <c r="A365" t="s">
        <v>2</v>
      </c>
      <c r="B365" t="s">
        <v>682</v>
      </c>
      <c r="C365" t="s">
        <v>291</v>
      </c>
      <c r="J365" t="s">
        <v>102</v>
      </c>
      <c r="K365" t="s">
        <v>102</v>
      </c>
      <c r="L365" t="s">
        <v>102</v>
      </c>
      <c r="M365" t="s">
        <v>102</v>
      </c>
      <c r="N365" t="s">
        <v>102</v>
      </c>
      <c r="O365" t="s">
        <v>102</v>
      </c>
      <c r="P365" t="s">
        <v>102</v>
      </c>
      <c r="Q365" t="s">
        <v>102</v>
      </c>
      <c r="R365" s="26" t="s">
        <v>102</v>
      </c>
      <c r="S365" t="s">
        <v>102</v>
      </c>
      <c r="T365" s="26" t="s">
        <v>102</v>
      </c>
      <c r="U365" s="26">
        <v>2.4970000000000001E-3</v>
      </c>
      <c r="V365" t="s">
        <v>102</v>
      </c>
      <c r="W365" t="s">
        <v>102</v>
      </c>
      <c r="X365">
        <v>2.4970000000000001E-3</v>
      </c>
    </row>
    <row r="366" spans="1:24" x14ac:dyDescent="0.35">
      <c r="A366" t="s">
        <v>2</v>
      </c>
      <c r="B366" t="s">
        <v>682</v>
      </c>
      <c r="C366" t="s">
        <v>292</v>
      </c>
      <c r="J366" t="s">
        <v>102</v>
      </c>
      <c r="K366" t="s">
        <v>102</v>
      </c>
      <c r="L366" t="s">
        <v>102</v>
      </c>
      <c r="M366" t="s">
        <v>102</v>
      </c>
      <c r="N366" t="s">
        <v>102</v>
      </c>
      <c r="O366" t="s">
        <v>102</v>
      </c>
      <c r="P366" t="s">
        <v>102</v>
      </c>
      <c r="Q366" t="s">
        <v>102</v>
      </c>
      <c r="R366" s="26" t="s">
        <v>102</v>
      </c>
      <c r="S366" t="s">
        <v>102</v>
      </c>
      <c r="T366" s="26" t="s">
        <v>102</v>
      </c>
      <c r="U366" s="26">
        <v>5.8909999999999995E-4</v>
      </c>
      <c r="V366" t="s">
        <v>102</v>
      </c>
      <c r="W366" t="s">
        <v>102</v>
      </c>
      <c r="X366" s="26">
        <v>5.8909999999999995E-4</v>
      </c>
    </row>
    <row r="367" spans="1:24" x14ac:dyDescent="0.35">
      <c r="A367" t="s">
        <v>2</v>
      </c>
      <c r="B367" t="s">
        <v>682</v>
      </c>
      <c r="C367" t="s">
        <v>293</v>
      </c>
      <c r="J367" t="s">
        <v>102</v>
      </c>
      <c r="K367" t="s">
        <v>102</v>
      </c>
      <c r="L367" t="s">
        <v>102</v>
      </c>
      <c r="M367" t="s">
        <v>102</v>
      </c>
      <c r="N367" t="s">
        <v>102</v>
      </c>
      <c r="O367" t="s">
        <v>102</v>
      </c>
      <c r="P367" t="s">
        <v>102</v>
      </c>
      <c r="Q367" t="s">
        <v>102</v>
      </c>
      <c r="R367" s="26" t="s">
        <v>102</v>
      </c>
      <c r="S367" t="s">
        <v>102</v>
      </c>
      <c r="T367" s="26" t="s">
        <v>102</v>
      </c>
      <c r="U367" s="26">
        <v>5.8909999999999995E-4</v>
      </c>
      <c r="V367" t="s">
        <v>102</v>
      </c>
      <c r="W367" t="s">
        <v>102</v>
      </c>
      <c r="X367">
        <v>5.8909999999999995E-4</v>
      </c>
    </row>
    <row r="368" spans="1:24" x14ac:dyDescent="0.35">
      <c r="A368" t="s">
        <v>2</v>
      </c>
      <c r="B368" t="s">
        <v>682</v>
      </c>
      <c r="C368" t="s">
        <v>294</v>
      </c>
      <c r="J368" t="s">
        <v>102</v>
      </c>
      <c r="K368" t="s">
        <v>102</v>
      </c>
      <c r="L368" t="s">
        <v>102</v>
      </c>
      <c r="M368" t="s">
        <v>102</v>
      </c>
      <c r="N368" t="s">
        <v>102</v>
      </c>
      <c r="O368" t="s">
        <v>102</v>
      </c>
      <c r="P368" t="s">
        <v>102</v>
      </c>
      <c r="Q368" t="s">
        <v>102</v>
      </c>
      <c r="R368" s="26" t="s">
        <v>102</v>
      </c>
      <c r="S368" t="s">
        <v>102</v>
      </c>
      <c r="T368" s="26" t="s">
        <v>102</v>
      </c>
      <c r="U368" s="26">
        <v>2.7950000000000002E-3</v>
      </c>
      <c r="V368" t="s">
        <v>102</v>
      </c>
      <c r="W368" t="s">
        <v>102</v>
      </c>
      <c r="X368">
        <v>2.7950000000000002E-3</v>
      </c>
    </row>
    <row r="369" spans="1:24" x14ac:dyDescent="0.35">
      <c r="A369" t="s">
        <v>2</v>
      </c>
      <c r="B369" t="s">
        <v>682</v>
      </c>
      <c r="C369" t="s">
        <v>295</v>
      </c>
      <c r="J369" t="s">
        <v>102</v>
      </c>
      <c r="K369" t="s">
        <v>102</v>
      </c>
      <c r="L369" t="s">
        <v>102</v>
      </c>
      <c r="M369" t="s">
        <v>102</v>
      </c>
      <c r="N369" t="s">
        <v>102</v>
      </c>
      <c r="O369" t="s">
        <v>102</v>
      </c>
      <c r="P369" t="s">
        <v>102</v>
      </c>
      <c r="Q369" t="s">
        <v>102</v>
      </c>
      <c r="R369" s="26" t="s">
        <v>102</v>
      </c>
      <c r="S369" t="s">
        <v>102</v>
      </c>
      <c r="T369" s="26" t="s">
        <v>102</v>
      </c>
      <c r="U369" s="26">
        <v>2.4789999999999999E-3</v>
      </c>
      <c r="V369" t="s">
        <v>102</v>
      </c>
      <c r="W369" t="s">
        <v>102</v>
      </c>
      <c r="X369">
        <v>2.4789999999999999E-3</v>
      </c>
    </row>
    <row r="370" spans="1:24" x14ac:dyDescent="0.35">
      <c r="A370" t="s">
        <v>2</v>
      </c>
      <c r="B370" t="s">
        <v>682</v>
      </c>
      <c r="C370" t="s">
        <v>296</v>
      </c>
      <c r="J370" t="s">
        <v>102</v>
      </c>
      <c r="K370" t="s">
        <v>102</v>
      </c>
      <c r="L370" t="s">
        <v>102</v>
      </c>
      <c r="M370" t="s">
        <v>102</v>
      </c>
      <c r="N370" t="s">
        <v>102</v>
      </c>
      <c r="O370" t="s">
        <v>102</v>
      </c>
      <c r="P370" t="s">
        <v>102</v>
      </c>
      <c r="Q370" t="s">
        <v>102</v>
      </c>
      <c r="R370" s="26" t="s">
        <v>102</v>
      </c>
      <c r="S370" t="s">
        <v>102</v>
      </c>
      <c r="T370" s="26" t="s">
        <v>102</v>
      </c>
      <c r="U370" s="26">
        <v>2.7829999999999999E-3</v>
      </c>
      <c r="V370" t="s">
        <v>102</v>
      </c>
      <c r="W370" t="s">
        <v>102</v>
      </c>
      <c r="X370" s="26">
        <v>2.7829999999999999E-3</v>
      </c>
    </row>
    <row r="371" spans="1:24" x14ac:dyDescent="0.35">
      <c r="A371" t="s">
        <v>2</v>
      </c>
      <c r="B371" t="s">
        <v>682</v>
      </c>
      <c r="C371" t="s">
        <v>297</v>
      </c>
      <c r="J371" t="s">
        <v>102</v>
      </c>
      <c r="K371" t="s">
        <v>102</v>
      </c>
      <c r="L371" t="s">
        <v>102</v>
      </c>
      <c r="M371" t="s">
        <v>102</v>
      </c>
      <c r="N371" t="s">
        <v>102</v>
      </c>
      <c r="O371" t="s">
        <v>102</v>
      </c>
      <c r="P371" t="s">
        <v>102</v>
      </c>
      <c r="Q371" t="s">
        <v>102</v>
      </c>
      <c r="R371" t="s">
        <v>102</v>
      </c>
      <c r="S371" t="s">
        <v>102</v>
      </c>
      <c r="T371" t="s">
        <v>102</v>
      </c>
      <c r="U371" s="26">
        <v>3.7730000000000001E-4</v>
      </c>
      <c r="V371" t="s">
        <v>102</v>
      </c>
      <c r="W371" t="s">
        <v>102</v>
      </c>
      <c r="X371">
        <v>3.7730000000000001E-4</v>
      </c>
    </row>
    <row r="372" spans="1:24" x14ac:dyDescent="0.35">
      <c r="A372" t="s">
        <v>2</v>
      </c>
      <c r="B372" t="s">
        <v>682</v>
      </c>
      <c r="C372" t="s">
        <v>298</v>
      </c>
      <c r="J372" t="s">
        <v>102</v>
      </c>
      <c r="K372" t="s">
        <v>102</v>
      </c>
      <c r="L372" t="s">
        <v>102</v>
      </c>
      <c r="M372" t="s">
        <v>102</v>
      </c>
      <c r="N372" t="s">
        <v>102</v>
      </c>
      <c r="O372" t="s">
        <v>102</v>
      </c>
      <c r="P372" t="s">
        <v>102</v>
      </c>
      <c r="Q372" t="s">
        <v>102</v>
      </c>
      <c r="R372" t="s">
        <v>102</v>
      </c>
      <c r="S372" t="s">
        <v>102</v>
      </c>
      <c r="T372" t="s">
        <v>102</v>
      </c>
      <c r="U372" s="26">
        <v>1.077E-2</v>
      </c>
      <c r="V372" t="s">
        <v>102</v>
      </c>
      <c r="W372" t="s">
        <v>102</v>
      </c>
      <c r="X372">
        <v>1.077E-2</v>
      </c>
    </row>
    <row r="373" spans="1:24" x14ac:dyDescent="0.35">
      <c r="A373" t="s">
        <v>2</v>
      </c>
      <c r="B373" t="s">
        <v>682</v>
      </c>
      <c r="C373" t="s">
        <v>299</v>
      </c>
      <c r="J373" t="s">
        <v>102</v>
      </c>
      <c r="K373" t="s">
        <v>102</v>
      </c>
      <c r="L373" t="s">
        <v>102</v>
      </c>
      <c r="M373" t="s">
        <v>102</v>
      </c>
      <c r="N373" t="s">
        <v>102</v>
      </c>
      <c r="O373" t="s">
        <v>102</v>
      </c>
      <c r="P373" t="s">
        <v>102</v>
      </c>
      <c r="Q373" t="s">
        <v>102</v>
      </c>
      <c r="R373" t="s">
        <v>102</v>
      </c>
      <c r="S373" t="s">
        <v>102</v>
      </c>
      <c r="T373" t="s">
        <v>102</v>
      </c>
      <c r="U373" s="26">
        <v>5.9059999999999998E-3</v>
      </c>
      <c r="V373" t="s">
        <v>102</v>
      </c>
      <c r="W373" t="s">
        <v>102</v>
      </c>
      <c r="X373" s="26">
        <v>5.9059999999999998E-3</v>
      </c>
    </row>
    <row r="374" spans="1:24" x14ac:dyDescent="0.35">
      <c r="A374" t="s">
        <v>2</v>
      </c>
      <c r="B374" t="s">
        <v>682</v>
      </c>
      <c r="C374" t="s">
        <v>300</v>
      </c>
      <c r="J374" t="s">
        <v>102</v>
      </c>
      <c r="K374" t="s">
        <v>102</v>
      </c>
      <c r="L374" t="s">
        <v>102</v>
      </c>
      <c r="M374" t="s">
        <v>102</v>
      </c>
      <c r="N374" t="s">
        <v>102</v>
      </c>
      <c r="O374" t="s">
        <v>102</v>
      </c>
      <c r="P374" t="s">
        <v>102</v>
      </c>
      <c r="Q374" t="s">
        <v>102</v>
      </c>
      <c r="R374" t="s">
        <v>102</v>
      </c>
      <c r="S374" t="s">
        <v>102</v>
      </c>
      <c r="T374" t="s">
        <v>102</v>
      </c>
      <c r="U374" s="26">
        <v>2.483E-3</v>
      </c>
      <c r="V374" t="s">
        <v>102</v>
      </c>
      <c r="W374" t="s">
        <v>102</v>
      </c>
      <c r="X374" s="26">
        <v>2.483E-3</v>
      </c>
    </row>
    <row r="375" spans="1:24" x14ac:dyDescent="0.35">
      <c r="A375" t="s">
        <v>2</v>
      </c>
      <c r="B375" t="s">
        <v>682</v>
      </c>
      <c r="C375" t="s">
        <v>301</v>
      </c>
      <c r="J375" t="s">
        <v>102</v>
      </c>
      <c r="K375" t="s">
        <v>102</v>
      </c>
      <c r="L375" t="s">
        <v>102</v>
      </c>
      <c r="M375" t="s">
        <v>102</v>
      </c>
      <c r="N375" t="s">
        <v>102</v>
      </c>
      <c r="O375" t="s">
        <v>102</v>
      </c>
      <c r="P375" t="s">
        <v>102</v>
      </c>
      <c r="Q375" t="s">
        <v>102</v>
      </c>
      <c r="R375" t="s">
        <v>102</v>
      </c>
      <c r="S375" t="s">
        <v>102</v>
      </c>
      <c r="T375" t="s">
        <v>102</v>
      </c>
      <c r="U375" s="26">
        <v>5.8909999999999995E-4</v>
      </c>
      <c r="V375" t="s">
        <v>102</v>
      </c>
      <c r="W375" t="s">
        <v>102</v>
      </c>
      <c r="X375" s="26">
        <v>5.8909999999999995E-4</v>
      </c>
    </row>
    <row r="376" spans="1:24" x14ac:dyDescent="0.35">
      <c r="A376" t="s">
        <v>2</v>
      </c>
      <c r="B376" t="s">
        <v>682</v>
      </c>
      <c r="C376" t="s">
        <v>302</v>
      </c>
      <c r="J376" t="s">
        <v>102</v>
      </c>
      <c r="K376" t="s">
        <v>102</v>
      </c>
      <c r="L376" t="s">
        <v>102</v>
      </c>
      <c r="M376" t="s">
        <v>102</v>
      </c>
      <c r="N376" t="s">
        <v>102</v>
      </c>
      <c r="O376" t="s">
        <v>102</v>
      </c>
      <c r="P376" t="s">
        <v>102</v>
      </c>
      <c r="Q376" t="s">
        <v>102</v>
      </c>
      <c r="R376" t="s">
        <v>102</v>
      </c>
      <c r="S376" t="s">
        <v>102</v>
      </c>
      <c r="T376" t="s">
        <v>102</v>
      </c>
      <c r="U376" s="26">
        <v>5.8909999999999995E-4</v>
      </c>
      <c r="V376" t="s">
        <v>102</v>
      </c>
      <c r="W376" t="s">
        <v>102</v>
      </c>
      <c r="X376" s="26">
        <v>5.8909999999999995E-4</v>
      </c>
    </row>
    <row r="377" spans="1:24" x14ac:dyDescent="0.35">
      <c r="A377" t="s">
        <v>2</v>
      </c>
      <c r="B377" t="s">
        <v>682</v>
      </c>
      <c r="C377" t="s">
        <v>303</v>
      </c>
      <c r="J377" t="s">
        <v>102</v>
      </c>
      <c r="K377" t="s">
        <v>102</v>
      </c>
      <c r="L377" t="s">
        <v>102</v>
      </c>
      <c r="M377" t="s">
        <v>102</v>
      </c>
      <c r="N377" t="s">
        <v>102</v>
      </c>
      <c r="O377" t="s">
        <v>102</v>
      </c>
      <c r="P377" t="s">
        <v>102</v>
      </c>
      <c r="Q377" t="s">
        <v>102</v>
      </c>
      <c r="R377" t="s">
        <v>102</v>
      </c>
      <c r="S377" t="s">
        <v>102</v>
      </c>
      <c r="T377" t="s">
        <v>102</v>
      </c>
      <c r="U377" s="26">
        <v>2.787E-3</v>
      </c>
      <c r="V377" t="s">
        <v>102</v>
      </c>
      <c r="W377" t="s">
        <v>102</v>
      </c>
      <c r="X377">
        <v>2.787E-3</v>
      </c>
    </row>
    <row r="378" spans="1:24" x14ac:dyDescent="0.35">
      <c r="A378" t="s">
        <v>2</v>
      </c>
      <c r="B378" t="s">
        <v>682</v>
      </c>
      <c r="C378" t="s">
        <v>304</v>
      </c>
      <c r="J378" t="s">
        <v>102</v>
      </c>
      <c r="K378" t="s">
        <v>102</v>
      </c>
      <c r="L378" t="s">
        <v>102</v>
      </c>
      <c r="M378" t="s">
        <v>102</v>
      </c>
      <c r="N378" t="s">
        <v>102</v>
      </c>
      <c r="O378" t="s">
        <v>102</v>
      </c>
      <c r="P378" t="s">
        <v>102</v>
      </c>
      <c r="Q378" t="s">
        <v>102</v>
      </c>
      <c r="R378" t="s">
        <v>102</v>
      </c>
      <c r="S378" t="s">
        <v>102</v>
      </c>
      <c r="T378" t="s">
        <v>102</v>
      </c>
      <c r="U378" s="26">
        <v>2.496E-3</v>
      </c>
      <c r="V378" t="s">
        <v>102</v>
      </c>
      <c r="W378" t="s">
        <v>102</v>
      </c>
      <c r="X378" s="26">
        <v>2.496E-3</v>
      </c>
    </row>
    <row r="379" spans="1:24" x14ac:dyDescent="0.35">
      <c r="A379" t="s">
        <v>2</v>
      </c>
      <c r="B379" t="s">
        <v>682</v>
      </c>
      <c r="C379" t="s">
        <v>305</v>
      </c>
      <c r="J379" t="s">
        <v>102</v>
      </c>
      <c r="K379" t="s">
        <v>102</v>
      </c>
      <c r="L379" t="s">
        <v>102</v>
      </c>
      <c r="M379" t="s">
        <v>102</v>
      </c>
      <c r="N379" t="s">
        <v>102</v>
      </c>
      <c r="O379" t="s">
        <v>102</v>
      </c>
      <c r="P379" t="s">
        <v>102</v>
      </c>
      <c r="Q379" t="s">
        <v>102</v>
      </c>
      <c r="R379" t="s">
        <v>102</v>
      </c>
      <c r="S379" t="s">
        <v>102</v>
      </c>
      <c r="T379" t="s">
        <v>102</v>
      </c>
      <c r="U379" s="26">
        <v>2.7859999999999998E-3</v>
      </c>
      <c r="V379" t="s">
        <v>102</v>
      </c>
      <c r="W379" t="s">
        <v>102</v>
      </c>
      <c r="X379" s="26">
        <v>2.7859999999999998E-3</v>
      </c>
    </row>
    <row r="380" spans="1:24" x14ac:dyDescent="0.35">
      <c r="A380" t="s">
        <v>2</v>
      </c>
      <c r="B380" t="s">
        <v>682</v>
      </c>
      <c r="C380" t="s">
        <v>306</v>
      </c>
      <c r="J380" t="s">
        <v>102</v>
      </c>
      <c r="K380" t="s">
        <v>102</v>
      </c>
      <c r="L380" t="s">
        <v>102</v>
      </c>
      <c r="M380" t="s">
        <v>102</v>
      </c>
      <c r="N380" t="s">
        <v>102</v>
      </c>
      <c r="O380" t="s">
        <v>102</v>
      </c>
      <c r="P380" t="s">
        <v>102</v>
      </c>
      <c r="Q380" t="s">
        <v>102</v>
      </c>
      <c r="R380" t="s">
        <v>102</v>
      </c>
      <c r="S380" t="s">
        <v>102</v>
      </c>
      <c r="T380" t="s">
        <v>102</v>
      </c>
      <c r="U380" s="26">
        <v>1.0800000000000001E-2</v>
      </c>
      <c r="V380" t="s">
        <v>102</v>
      </c>
      <c r="W380" t="s">
        <v>102</v>
      </c>
      <c r="X380" s="26">
        <v>1.0800000000000001E-2</v>
      </c>
    </row>
    <row r="381" spans="1:24" x14ac:dyDescent="0.35">
      <c r="A381" t="s">
        <v>2</v>
      </c>
      <c r="B381" t="s">
        <v>682</v>
      </c>
      <c r="C381" t="s">
        <v>307</v>
      </c>
      <c r="J381" t="s">
        <v>102</v>
      </c>
      <c r="K381" t="s">
        <v>102</v>
      </c>
      <c r="L381" t="s">
        <v>102</v>
      </c>
      <c r="M381" t="s">
        <v>102</v>
      </c>
      <c r="N381" t="s">
        <v>102</v>
      </c>
      <c r="O381" t="s">
        <v>102</v>
      </c>
      <c r="P381" t="s">
        <v>102</v>
      </c>
      <c r="Q381" t="s">
        <v>102</v>
      </c>
      <c r="R381" t="s">
        <v>102</v>
      </c>
      <c r="S381" t="s">
        <v>102</v>
      </c>
      <c r="T381" t="s">
        <v>102</v>
      </c>
      <c r="U381" s="26">
        <v>1.1039999999999999E-2</v>
      </c>
      <c r="V381" t="s">
        <v>102</v>
      </c>
      <c r="W381" t="s">
        <v>102</v>
      </c>
      <c r="X381">
        <v>1.1039999999999999E-2</v>
      </c>
    </row>
    <row r="382" spans="1:24" x14ac:dyDescent="0.35">
      <c r="A382" t="s">
        <v>2</v>
      </c>
      <c r="B382" t="s">
        <v>682</v>
      </c>
      <c r="C382" t="s">
        <v>308</v>
      </c>
      <c r="J382" t="s">
        <v>102</v>
      </c>
      <c r="K382" t="s">
        <v>102</v>
      </c>
      <c r="L382" t="s">
        <v>102</v>
      </c>
      <c r="M382" t="s">
        <v>102</v>
      </c>
      <c r="N382" t="s">
        <v>102</v>
      </c>
      <c r="O382" t="s">
        <v>102</v>
      </c>
      <c r="P382" t="s">
        <v>102</v>
      </c>
      <c r="Q382" t="s">
        <v>102</v>
      </c>
      <c r="R382" t="s">
        <v>102</v>
      </c>
      <c r="S382" t="s">
        <v>102</v>
      </c>
      <c r="T382" t="s">
        <v>102</v>
      </c>
      <c r="U382" s="26" t="s">
        <v>170</v>
      </c>
      <c r="V382" t="s">
        <v>102</v>
      </c>
      <c r="W382" t="s">
        <v>102</v>
      </c>
      <c r="X382" s="26">
        <v>0</v>
      </c>
    </row>
    <row r="383" spans="1:24" x14ac:dyDescent="0.35">
      <c r="A383" t="s">
        <v>2</v>
      </c>
      <c r="B383" t="s">
        <v>682</v>
      </c>
      <c r="C383" t="s">
        <v>231</v>
      </c>
      <c r="J383" t="s">
        <v>102</v>
      </c>
      <c r="K383" t="s">
        <v>102</v>
      </c>
      <c r="L383" t="s">
        <v>102</v>
      </c>
      <c r="M383" t="s">
        <v>102</v>
      </c>
      <c r="N383" t="s">
        <v>102</v>
      </c>
      <c r="O383" t="s">
        <v>102</v>
      </c>
      <c r="P383" t="s">
        <v>102</v>
      </c>
      <c r="Q383" t="s">
        <v>102</v>
      </c>
      <c r="R383" t="s">
        <v>102</v>
      </c>
      <c r="S383" t="s">
        <v>102</v>
      </c>
      <c r="T383" t="s">
        <v>102</v>
      </c>
      <c r="U383" s="26">
        <v>5.6889999999999996E-3</v>
      </c>
      <c r="V383" t="s">
        <v>102</v>
      </c>
      <c r="W383" t="s">
        <v>102</v>
      </c>
      <c r="X383">
        <v>5.6889999999999996E-3</v>
      </c>
    </row>
    <row r="384" spans="1:24" x14ac:dyDescent="0.35">
      <c r="A384" t="s">
        <v>2</v>
      </c>
      <c r="B384" t="s">
        <v>309</v>
      </c>
      <c r="J384" t="s">
        <v>102</v>
      </c>
      <c r="K384" s="26">
        <v>0.2316</v>
      </c>
      <c r="L384" t="s">
        <v>102</v>
      </c>
      <c r="M384" t="s">
        <v>102</v>
      </c>
      <c r="N384" t="s">
        <v>102</v>
      </c>
      <c r="O384" t="s">
        <v>102</v>
      </c>
      <c r="P384" t="s">
        <v>102</v>
      </c>
      <c r="Q384" s="26">
        <v>6.9380000000000003E-6</v>
      </c>
      <c r="R384">
        <v>0</v>
      </c>
      <c r="S384" t="s">
        <v>102</v>
      </c>
      <c r="T384" s="26">
        <v>2.1739999999999999E-5</v>
      </c>
      <c r="U384" s="26">
        <v>0.33879999999999999</v>
      </c>
      <c r="V384" t="s">
        <v>102</v>
      </c>
      <c r="W384" s="26">
        <v>0.14660000000000001</v>
      </c>
      <c r="X384" s="26">
        <v>0.71702867800000003</v>
      </c>
    </row>
    <row r="385" spans="1:24" x14ac:dyDescent="0.35">
      <c r="A385" t="s">
        <v>2</v>
      </c>
      <c r="B385" t="s">
        <v>309</v>
      </c>
      <c r="C385" t="s">
        <v>146</v>
      </c>
      <c r="J385" t="s">
        <v>102</v>
      </c>
      <c r="K385" s="26">
        <v>0.2316</v>
      </c>
      <c r="L385" t="s">
        <v>102</v>
      </c>
      <c r="M385" t="s">
        <v>102</v>
      </c>
      <c r="N385" t="s">
        <v>102</v>
      </c>
      <c r="O385" t="s">
        <v>102</v>
      </c>
      <c r="P385" t="s">
        <v>102</v>
      </c>
      <c r="Q385" t="s">
        <v>102</v>
      </c>
      <c r="R385" t="s">
        <v>102</v>
      </c>
      <c r="S385" t="s">
        <v>102</v>
      </c>
      <c r="T385" s="26">
        <v>2.162E-5</v>
      </c>
      <c r="U385" s="26">
        <v>4.2339999999999999E-3</v>
      </c>
      <c r="V385" t="s">
        <v>102</v>
      </c>
      <c r="W385" s="26">
        <v>0.14660000000000001</v>
      </c>
      <c r="X385">
        <v>0.38245562</v>
      </c>
    </row>
    <row r="386" spans="1:24" x14ac:dyDescent="0.35">
      <c r="A386" t="s">
        <v>2</v>
      </c>
      <c r="B386" t="s">
        <v>309</v>
      </c>
      <c r="C386" t="s">
        <v>146</v>
      </c>
      <c r="D386" t="s">
        <v>147</v>
      </c>
      <c r="J386" t="s">
        <v>102</v>
      </c>
      <c r="K386" t="s">
        <v>102</v>
      </c>
      <c r="L386" t="s">
        <v>102</v>
      </c>
      <c r="M386" t="s">
        <v>102</v>
      </c>
      <c r="N386" t="s">
        <v>102</v>
      </c>
      <c r="O386" t="s">
        <v>102</v>
      </c>
      <c r="P386" t="s">
        <v>102</v>
      </c>
      <c r="Q386" t="s">
        <v>102</v>
      </c>
      <c r="R386" t="s">
        <v>102</v>
      </c>
      <c r="S386" t="s">
        <v>102</v>
      </c>
      <c r="T386" s="26">
        <v>2.8609999999999999E-8</v>
      </c>
      <c r="U386" s="26">
        <v>2.1500000000000001E-5</v>
      </c>
      <c r="V386" t="s">
        <v>102</v>
      </c>
      <c r="W386" s="26">
        <v>4.0289999999999999E-7</v>
      </c>
      <c r="X386" s="26">
        <v>2.1931509999999999E-5</v>
      </c>
    </row>
    <row r="387" spans="1:24" x14ac:dyDescent="0.35">
      <c r="A387" t="s">
        <v>2</v>
      </c>
      <c r="B387" t="s">
        <v>309</v>
      </c>
      <c r="C387" t="s">
        <v>146</v>
      </c>
      <c r="D387" t="s">
        <v>148</v>
      </c>
      <c r="J387" t="s">
        <v>102</v>
      </c>
      <c r="K387" t="s">
        <v>102</v>
      </c>
      <c r="L387" t="s">
        <v>102</v>
      </c>
      <c r="M387" t="s">
        <v>102</v>
      </c>
      <c r="N387" t="s">
        <v>102</v>
      </c>
      <c r="O387" t="s">
        <v>102</v>
      </c>
      <c r="P387" t="s">
        <v>102</v>
      </c>
      <c r="Q387" t="s">
        <v>102</v>
      </c>
      <c r="R387" t="s">
        <v>102</v>
      </c>
      <c r="S387" t="s">
        <v>102</v>
      </c>
      <c r="T387" s="26">
        <v>2.859E-8</v>
      </c>
      <c r="U387" s="26">
        <v>2.1500000000000001E-5</v>
      </c>
      <c r="V387" t="s">
        <v>102</v>
      </c>
      <c r="W387" s="26">
        <v>4.0289999999999999E-7</v>
      </c>
      <c r="X387" s="26">
        <v>2.1931490000000001E-5</v>
      </c>
    </row>
    <row r="388" spans="1:24" x14ac:dyDescent="0.35">
      <c r="A388" t="s">
        <v>2</v>
      </c>
      <c r="B388" t="s">
        <v>309</v>
      </c>
      <c r="C388" t="s">
        <v>146</v>
      </c>
      <c r="D388" t="s">
        <v>149</v>
      </c>
      <c r="J388" t="s">
        <v>102</v>
      </c>
      <c r="K388" t="s">
        <v>102</v>
      </c>
      <c r="L388" t="s">
        <v>102</v>
      </c>
      <c r="M388" t="s">
        <v>102</v>
      </c>
      <c r="N388" t="s">
        <v>102</v>
      </c>
      <c r="O388" t="s">
        <v>102</v>
      </c>
      <c r="P388" t="s">
        <v>102</v>
      </c>
      <c r="Q388" t="s">
        <v>102</v>
      </c>
      <c r="R388" t="s">
        <v>102</v>
      </c>
      <c r="S388" t="s">
        <v>102</v>
      </c>
      <c r="T388" s="26">
        <v>-5.6710000000000003E-8</v>
      </c>
      <c r="U388" s="26">
        <v>1.397E-3</v>
      </c>
      <c r="V388" t="s">
        <v>102</v>
      </c>
      <c r="W388" s="26">
        <v>9.6249999999999999E-3</v>
      </c>
      <c r="X388">
        <v>1.1021943290000001E-2</v>
      </c>
    </row>
    <row r="389" spans="1:24" x14ac:dyDescent="0.35">
      <c r="A389" t="s">
        <v>2</v>
      </c>
      <c r="B389" t="s">
        <v>309</v>
      </c>
      <c r="C389" t="s">
        <v>146</v>
      </c>
      <c r="D389" t="s">
        <v>150</v>
      </c>
      <c r="J389" t="s">
        <v>102</v>
      </c>
      <c r="K389" t="s">
        <v>102</v>
      </c>
      <c r="L389" t="s">
        <v>102</v>
      </c>
      <c r="M389" t="s">
        <v>102</v>
      </c>
      <c r="N389" t="s">
        <v>102</v>
      </c>
      <c r="O389" t="s">
        <v>102</v>
      </c>
      <c r="P389" t="s">
        <v>102</v>
      </c>
      <c r="Q389" t="s">
        <v>102</v>
      </c>
      <c r="R389" t="s">
        <v>102</v>
      </c>
      <c r="S389" t="s">
        <v>102</v>
      </c>
      <c r="T389" s="26">
        <v>1.6260000000000001E-8</v>
      </c>
      <c r="U389" s="26">
        <v>1.397E-3</v>
      </c>
      <c r="V389" t="s">
        <v>102</v>
      </c>
      <c r="W389" s="26">
        <v>9.6259999999999991E-3</v>
      </c>
      <c r="X389" s="26">
        <v>1.1023016260000001E-2</v>
      </c>
    </row>
    <row r="390" spans="1:24" x14ac:dyDescent="0.35">
      <c r="A390" t="s">
        <v>2</v>
      </c>
      <c r="B390" t="s">
        <v>309</v>
      </c>
      <c r="C390" t="s">
        <v>146</v>
      </c>
      <c r="D390" t="s">
        <v>151</v>
      </c>
      <c r="J390" t="s">
        <v>102</v>
      </c>
      <c r="K390" t="s">
        <v>102</v>
      </c>
      <c r="L390" t="s">
        <v>102</v>
      </c>
      <c r="M390" t="s">
        <v>102</v>
      </c>
      <c r="N390" t="s">
        <v>102</v>
      </c>
      <c r="O390" t="s">
        <v>102</v>
      </c>
      <c r="P390" t="s">
        <v>102</v>
      </c>
      <c r="Q390" t="s">
        <v>102</v>
      </c>
      <c r="R390" t="s">
        <v>102</v>
      </c>
      <c r="S390" t="s">
        <v>102</v>
      </c>
      <c r="T390" s="26">
        <v>-2.597E-8</v>
      </c>
      <c r="U390" s="26">
        <v>1.397E-3</v>
      </c>
      <c r="V390" t="s">
        <v>102</v>
      </c>
      <c r="W390" s="26">
        <v>9.6290000000000004E-3</v>
      </c>
      <c r="X390" s="26">
        <v>1.102597403E-2</v>
      </c>
    </row>
    <row r="391" spans="1:24" x14ac:dyDescent="0.35">
      <c r="A391" t="s">
        <v>2</v>
      </c>
      <c r="B391" t="s">
        <v>309</v>
      </c>
      <c r="C391" t="s">
        <v>205</v>
      </c>
      <c r="J391" t="s">
        <v>102</v>
      </c>
      <c r="K391" t="s">
        <v>102</v>
      </c>
      <c r="L391" t="s">
        <v>102</v>
      </c>
      <c r="M391" t="s">
        <v>102</v>
      </c>
      <c r="N391" t="s">
        <v>102</v>
      </c>
      <c r="O391" t="s">
        <v>102</v>
      </c>
      <c r="P391" t="s">
        <v>102</v>
      </c>
      <c r="Q391" s="26">
        <v>6.9380000000000003E-6</v>
      </c>
      <c r="R391" t="s">
        <v>102</v>
      </c>
      <c r="S391" t="s">
        <v>102</v>
      </c>
      <c r="T391" t="s">
        <v>102</v>
      </c>
      <c r="U391" s="26" t="s">
        <v>102</v>
      </c>
      <c r="V391" t="s">
        <v>102</v>
      </c>
      <c r="W391" t="s">
        <v>102</v>
      </c>
      <c r="X391" s="26">
        <v>6.9380000000000003E-6</v>
      </c>
    </row>
    <row r="392" spans="1:24" x14ac:dyDescent="0.35">
      <c r="A392" t="s">
        <v>2</v>
      </c>
      <c r="B392" t="s">
        <v>309</v>
      </c>
      <c r="C392" t="s">
        <v>243</v>
      </c>
      <c r="J392" t="s">
        <v>102</v>
      </c>
      <c r="K392" t="s">
        <v>102</v>
      </c>
      <c r="L392" t="s">
        <v>102</v>
      </c>
      <c r="M392" t="s">
        <v>102</v>
      </c>
      <c r="N392" t="s">
        <v>102</v>
      </c>
      <c r="O392" t="s">
        <v>102</v>
      </c>
      <c r="P392" t="s">
        <v>102</v>
      </c>
      <c r="Q392" t="s">
        <v>102</v>
      </c>
      <c r="R392" t="s">
        <v>102</v>
      </c>
      <c r="S392" t="s">
        <v>102</v>
      </c>
      <c r="T392" t="s">
        <v>102</v>
      </c>
      <c r="U392" s="26">
        <v>5.5510000000000004E-3</v>
      </c>
      <c r="V392" t="s">
        <v>102</v>
      </c>
      <c r="W392" t="s">
        <v>102</v>
      </c>
      <c r="X392">
        <v>5.5510000000000004E-3</v>
      </c>
    </row>
    <row r="393" spans="1:24" x14ac:dyDescent="0.35">
      <c r="A393" t="s">
        <v>2</v>
      </c>
      <c r="B393" t="s">
        <v>309</v>
      </c>
      <c r="C393" t="s">
        <v>244</v>
      </c>
      <c r="J393" t="s">
        <v>102</v>
      </c>
      <c r="K393" t="s">
        <v>102</v>
      </c>
      <c r="L393" t="s">
        <v>102</v>
      </c>
      <c r="M393" t="s">
        <v>102</v>
      </c>
      <c r="N393" t="s">
        <v>102</v>
      </c>
      <c r="O393" t="s">
        <v>102</v>
      </c>
      <c r="P393" t="s">
        <v>102</v>
      </c>
      <c r="Q393" t="s">
        <v>102</v>
      </c>
      <c r="R393" t="s">
        <v>102</v>
      </c>
      <c r="S393" t="s">
        <v>102</v>
      </c>
      <c r="T393" t="s">
        <v>102</v>
      </c>
      <c r="U393" s="26">
        <v>1.0630000000000001E-2</v>
      </c>
      <c r="V393" t="s">
        <v>102</v>
      </c>
      <c r="W393" t="s">
        <v>102</v>
      </c>
      <c r="X393">
        <v>1.0630000000000001E-2</v>
      </c>
    </row>
    <row r="394" spans="1:24" x14ac:dyDescent="0.35">
      <c r="A394" t="s">
        <v>2</v>
      </c>
      <c r="B394" t="s">
        <v>309</v>
      </c>
      <c r="C394" t="s">
        <v>245</v>
      </c>
      <c r="J394" t="s">
        <v>102</v>
      </c>
      <c r="K394" t="s">
        <v>102</v>
      </c>
      <c r="L394" t="s">
        <v>102</v>
      </c>
      <c r="M394" t="s">
        <v>102</v>
      </c>
      <c r="N394" t="s">
        <v>102</v>
      </c>
      <c r="O394" t="s">
        <v>102</v>
      </c>
      <c r="P394" t="s">
        <v>102</v>
      </c>
      <c r="Q394" t="s">
        <v>102</v>
      </c>
      <c r="R394" t="s">
        <v>102</v>
      </c>
      <c r="S394" t="s">
        <v>102</v>
      </c>
      <c r="T394" t="s">
        <v>102</v>
      </c>
      <c r="U394" s="26">
        <v>5.6930000000000001E-3</v>
      </c>
      <c r="V394" t="s">
        <v>102</v>
      </c>
      <c r="W394" t="s">
        <v>102</v>
      </c>
      <c r="X394" s="26">
        <v>5.6930000000000001E-3</v>
      </c>
    </row>
    <row r="395" spans="1:24" x14ac:dyDescent="0.35">
      <c r="A395" t="s">
        <v>2</v>
      </c>
      <c r="B395" t="s">
        <v>309</v>
      </c>
      <c r="C395" t="s">
        <v>246</v>
      </c>
      <c r="J395" t="s">
        <v>102</v>
      </c>
      <c r="K395" t="s">
        <v>102</v>
      </c>
      <c r="L395" t="s">
        <v>102</v>
      </c>
      <c r="M395" t="s">
        <v>102</v>
      </c>
      <c r="N395" t="s">
        <v>102</v>
      </c>
      <c r="O395" t="s">
        <v>102</v>
      </c>
      <c r="P395" t="s">
        <v>102</v>
      </c>
      <c r="Q395" t="s">
        <v>102</v>
      </c>
      <c r="R395" t="s">
        <v>102</v>
      </c>
      <c r="S395" t="s">
        <v>102</v>
      </c>
      <c r="T395" t="s">
        <v>102</v>
      </c>
      <c r="U395" s="26">
        <v>5.496E-3</v>
      </c>
      <c r="V395" t="s">
        <v>102</v>
      </c>
      <c r="W395" t="s">
        <v>102</v>
      </c>
      <c r="X395">
        <v>5.496E-3</v>
      </c>
    </row>
    <row r="396" spans="1:24" x14ac:dyDescent="0.35">
      <c r="A396" t="s">
        <v>2</v>
      </c>
      <c r="B396" t="s">
        <v>309</v>
      </c>
      <c r="C396" t="s">
        <v>247</v>
      </c>
      <c r="J396" t="s">
        <v>102</v>
      </c>
      <c r="K396" t="s">
        <v>102</v>
      </c>
      <c r="L396" t="s">
        <v>102</v>
      </c>
      <c r="M396" t="s">
        <v>102</v>
      </c>
      <c r="N396" t="s">
        <v>102</v>
      </c>
      <c r="O396" t="s">
        <v>102</v>
      </c>
      <c r="P396" t="s">
        <v>102</v>
      </c>
      <c r="Q396" t="s">
        <v>102</v>
      </c>
      <c r="R396" t="s">
        <v>102</v>
      </c>
      <c r="S396" t="s">
        <v>102</v>
      </c>
      <c r="T396" t="s">
        <v>102</v>
      </c>
      <c r="U396" s="26">
        <v>1.085E-2</v>
      </c>
      <c r="V396" t="s">
        <v>102</v>
      </c>
      <c r="W396" t="s">
        <v>102</v>
      </c>
      <c r="X396" s="26">
        <v>1.085E-2</v>
      </c>
    </row>
    <row r="397" spans="1:24" x14ac:dyDescent="0.35">
      <c r="A397" t="s">
        <v>2</v>
      </c>
      <c r="B397" t="s">
        <v>309</v>
      </c>
      <c r="C397" t="s">
        <v>248</v>
      </c>
      <c r="J397" t="s">
        <v>102</v>
      </c>
      <c r="K397" t="s">
        <v>102</v>
      </c>
      <c r="L397" t="s">
        <v>102</v>
      </c>
      <c r="M397" t="s">
        <v>102</v>
      </c>
      <c r="N397" t="s">
        <v>102</v>
      </c>
      <c r="O397" t="s">
        <v>102</v>
      </c>
      <c r="P397" t="s">
        <v>102</v>
      </c>
      <c r="Q397" t="s">
        <v>102</v>
      </c>
      <c r="R397" t="s">
        <v>102</v>
      </c>
      <c r="S397" t="s">
        <v>102</v>
      </c>
      <c r="T397" t="s">
        <v>102</v>
      </c>
      <c r="U397" s="26">
        <v>1.0880000000000001E-2</v>
      </c>
      <c r="V397" t="s">
        <v>102</v>
      </c>
      <c r="W397" t="s">
        <v>102</v>
      </c>
      <c r="X397" s="26">
        <v>1.0880000000000001E-2</v>
      </c>
    </row>
    <row r="398" spans="1:24" x14ac:dyDescent="0.35">
      <c r="A398" t="s">
        <v>2</v>
      </c>
      <c r="B398" t="s">
        <v>309</v>
      </c>
      <c r="C398" t="s">
        <v>249</v>
      </c>
      <c r="J398" t="s">
        <v>102</v>
      </c>
      <c r="K398" t="s">
        <v>102</v>
      </c>
      <c r="L398" t="s">
        <v>102</v>
      </c>
      <c r="M398" t="s">
        <v>102</v>
      </c>
      <c r="N398" t="s">
        <v>102</v>
      </c>
      <c r="O398" t="s">
        <v>102</v>
      </c>
      <c r="P398" t="s">
        <v>102</v>
      </c>
      <c r="Q398" t="s">
        <v>102</v>
      </c>
      <c r="R398" t="s">
        <v>102</v>
      </c>
      <c r="S398" t="s">
        <v>102</v>
      </c>
      <c r="T398" t="s">
        <v>102</v>
      </c>
      <c r="U398" s="26">
        <v>5.6600000000000001E-3</v>
      </c>
      <c r="V398" t="s">
        <v>102</v>
      </c>
      <c r="W398" t="s">
        <v>102</v>
      </c>
      <c r="X398">
        <v>5.6600000000000001E-3</v>
      </c>
    </row>
    <row r="399" spans="1:24" x14ac:dyDescent="0.35">
      <c r="A399" t="s">
        <v>2</v>
      </c>
      <c r="B399" t="s">
        <v>309</v>
      </c>
      <c r="C399" t="s">
        <v>250</v>
      </c>
      <c r="J399" t="s">
        <v>102</v>
      </c>
      <c r="K399" t="s">
        <v>102</v>
      </c>
      <c r="L399" t="s">
        <v>102</v>
      </c>
      <c r="M399" t="s">
        <v>102</v>
      </c>
      <c r="N399" t="s">
        <v>102</v>
      </c>
      <c r="O399" t="s">
        <v>102</v>
      </c>
      <c r="P399" t="s">
        <v>102</v>
      </c>
      <c r="Q399" t="s">
        <v>102</v>
      </c>
      <c r="R399" t="s">
        <v>102</v>
      </c>
      <c r="S399" t="s">
        <v>102</v>
      </c>
      <c r="T399" t="s">
        <v>102</v>
      </c>
      <c r="U399" s="26">
        <v>1.0829999999999999E-2</v>
      </c>
      <c r="V399" t="s">
        <v>102</v>
      </c>
      <c r="W399" t="s">
        <v>102</v>
      </c>
      <c r="X399" s="26">
        <v>1.0829999999999999E-2</v>
      </c>
    </row>
    <row r="400" spans="1:24" x14ac:dyDescent="0.35">
      <c r="A400" t="s">
        <v>2</v>
      </c>
      <c r="B400" t="s">
        <v>309</v>
      </c>
      <c r="C400" t="s">
        <v>251</v>
      </c>
      <c r="J400" t="s">
        <v>102</v>
      </c>
      <c r="K400" t="s">
        <v>102</v>
      </c>
      <c r="L400" t="s">
        <v>102</v>
      </c>
      <c r="M400" t="s">
        <v>102</v>
      </c>
      <c r="N400" t="s">
        <v>102</v>
      </c>
      <c r="O400" t="s">
        <v>102</v>
      </c>
      <c r="P400" t="s">
        <v>102</v>
      </c>
      <c r="Q400" t="s">
        <v>102</v>
      </c>
      <c r="R400" t="s">
        <v>102</v>
      </c>
      <c r="S400" t="s">
        <v>102</v>
      </c>
      <c r="T400" t="s">
        <v>102</v>
      </c>
      <c r="U400" s="26">
        <v>5.8909999999999995E-4</v>
      </c>
      <c r="V400" t="s">
        <v>102</v>
      </c>
      <c r="W400" t="s">
        <v>102</v>
      </c>
      <c r="X400">
        <v>5.8909999999999995E-4</v>
      </c>
    </row>
    <row r="401" spans="1:24" x14ac:dyDescent="0.35">
      <c r="A401" t="s">
        <v>2</v>
      </c>
      <c r="B401" t="s">
        <v>309</v>
      </c>
      <c r="C401" t="s">
        <v>252</v>
      </c>
      <c r="J401" t="s">
        <v>102</v>
      </c>
      <c r="K401" t="s">
        <v>102</v>
      </c>
      <c r="L401" t="s">
        <v>102</v>
      </c>
      <c r="M401" t="s">
        <v>102</v>
      </c>
      <c r="N401" t="s">
        <v>102</v>
      </c>
      <c r="O401" t="s">
        <v>102</v>
      </c>
      <c r="P401" t="s">
        <v>102</v>
      </c>
      <c r="Q401" t="s">
        <v>102</v>
      </c>
      <c r="R401" t="s">
        <v>102</v>
      </c>
      <c r="S401" t="s">
        <v>102</v>
      </c>
      <c r="T401" t="s">
        <v>102</v>
      </c>
      <c r="U401" s="26">
        <v>5.594E-3</v>
      </c>
      <c r="V401" t="s">
        <v>102</v>
      </c>
      <c r="W401" t="s">
        <v>102</v>
      </c>
      <c r="X401">
        <v>5.594E-3</v>
      </c>
    </row>
    <row r="402" spans="1:24" x14ac:dyDescent="0.35">
      <c r="A402" t="s">
        <v>2</v>
      </c>
      <c r="B402" t="s">
        <v>309</v>
      </c>
      <c r="C402" t="s">
        <v>253</v>
      </c>
      <c r="J402" t="s">
        <v>102</v>
      </c>
      <c r="K402" t="s">
        <v>102</v>
      </c>
      <c r="L402" t="s">
        <v>102</v>
      </c>
      <c r="M402" t="s">
        <v>102</v>
      </c>
      <c r="N402" t="s">
        <v>102</v>
      </c>
      <c r="O402" t="s">
        <v>102</v>
      </c>
      <c r="P402" t="s">
        <v>102</v>
      </c>
      <c r="Q402" t="s">
        <v>102</v>
      </c>
      <c r="R402" t="s">
        <v>102</v>
      </c>
      <c r="S402" t="s">
        <v>102</v>
      </c>
      <c r="T402" t="s">
        <v>102</v>
      </c>
      <c r="U402" s="26">
        <v>1.093E-2</v>
      </c>
      <c r="V402" t="s">
        <v>102</v>
      </c>
      <c r="W402" t="s">
        <v>102</v>
      </c>
      <c r="X402">
        <v>1.093E-2</v>
      </c>
    </row>
    <row r="403" spans="1:24" x14ac:dyDescent="0.35">
      <c r="A403" t="s">
        <v>2</v>
      </c>
      <c r="B403" t="s">
        <v>309</v>
      </c>
      <c r="C403" t="s">
        <v>254</v>
      </c>
      <c r="J403" t="s">
        <v>102</v>
      </c>
      <c r="K403" t="s">
        <v>102</v>
      </c>
      <c r="L403" t="s">
        <v>102</v>
      </c>
      <c r="M403" t="s">
        <v>102</v>
      </c>
      <c r="N403" t="s">
        <v>102</v>
      </c>
      <c r="O403" t="s">
        <v>102</v>
      </c>
      <c r="P403" t="s">
        <v>102</v>
      </c>
      <c r="Q403" t="s">
        <v>102</v>
      </c>
      <c r="R403" t="s">
        <v>102</v>
      </c>
      <c r="S403" t="s">
        <v>102</v>
      </c>
      <c r="T403" t="s">
        <v>102</v>
      </c>
      <c r="U403" s="26">
        <v>1.0670000000000001E-2</v>
      </c>
      <c r="V403" t="s">
        <v>102</v>
      </c>
      <c r="W403" t="s">
        <v>102</v>
      </c>
      <c r="X403" s="26">
        <v>1.0670000000000001E-2</v>
      </c>
    </row>
    <row r="404" spans="1:24" x14ac:dyDescent="0.35">
      <c r="A404" t="s">
        <v>2</v>
      </c>
      <c r="B404" t="s">
        <v>309</v>
      </c>
      <c r="C404" t="s">
        <v>255</v>
      </c>
      <c r="J404" t="s">
        <v>102</v>
      </c>
      <c r="K404" t="s">
        <v>102</v>
      </c>
      <c r="L404" t="s">
        <v>102</v>
      </c>
      <c r="M404" t="s">
        <v>102</v>
      </c>
      <c r="N404" t="s">
        <v>102</v>
      </c>
      <c r="O404" t="s">
        <v>102</v>
      </c>
      <c r="P404" t="s">
        <v>102</v>
      </c>
      <c r="Q404" t="s">
        <v>102</v>
      </c>
      <c r="R404" t="s">
        <v>102</v>
      </c>
      <c r="S404" t="s">
        <v>102</v>
      </c>
      <c r="T404" t="s">
        <v>102</v>
      </c>
      <c r="U404" s="26">
        <v>5.8909999999999995E-4</v>
      </c>
      <c r="V404" t="s">
        <v>102</v>
      </c>
      <c r="W404" t="s">
        <v>102</v>
      </c>
      <c r="X404" s="26">
        <v>5.8909999999999995E-4</v>
      </c>
    </row>
    <row r="405" spans="1:24" x14ac:dyDescent="0.35">
      <c r="A405" t="s">
        <v>2</v>
      </c>
      <c r="B405" t="s">
        <v>309</v>
      </c>
      <c r="C405" t="s">
        <v>256</v>
      </c>
      <c r="J405" t="s">
        <v>102</v>
      </c>
      <c r="K405" t="s">
        <v>102</v>
      </c>
      <c r="L405" t="s">
        <v>102</v>
      </c>
      <c r="M405" t="s">
        <v>102</v>
      </c>
      <c r="N405" t="s">
        <v>102</v>
      </c>
      <c r="O405" t="s">
        <v>102</v>
      </c>
      <c r="P405" t="s">
        <v>102</v>
      </c>
      <c r="Q405" t="s">
        <v>102</v>
      </c>
      <c r="R405" t="s">
        <v>102</v>
      </c>
      <c r="S405" t="s">
        <v>102</v>
      </c>
      <c r="T405" t="s">
        <v>102</v>
      </c>
      <c r="U405" s="26">
        <v>5.7540000000000004E-3</v>
      </c>
      <c r="V405" t="s">
        <v>102</v>
      </c>
      <c r="W405" t="s">
        <v>102</v>
      </c>
      <c r="X405" s="26">
        <v>5.7540000000000004E-3</v>
      </c>
    </row>
    <row r="406" spans="1:24" x14ac:dyDescent="0.35">
      <c r="A406" t="s">
        <v>2</v>
      </c>
      <c r="B406" t="s">
        <v>309</v>
      </c>
      <c r="C406" t="s">
        <v>257</v>
      </c>
      <c r="J406" t="s">
        <v>102</v>
      </c>
      <c r="K406" t="s">
        <v>102</v>
      </c>
      <c r="L406" t="s">
        <v>102</v>
      </c>
      <c r="M406" t="s">
        <v>102</v>
      </c>
      <c r="N406" t="s">
        <v>102</v>
      </c>
      <c r="O406" t="s">
        <v>102</v>
      </c>
      <c r="P406" t="s">
        <v>102</v>
      </c>
      <c r="Q406" t="s">
        <v>102</v>
      </c>
      <c r="R406" t="s">
        <v>102</v>
      </c>
      <c r="S406" t="s">
        <v>102</v>
      </c>
      <c r="T406" t="s">
        <v>102</v>
      </c>
      <c r="U406" s="26">
        <v>1.074E-2</v>
      </c>
      <c r="V406" t="s">
        <v>102</v>
      </c>
      <c r="W406" t="s">
        <v>102</v>
      </c>
      <c r="X406" s="26">
        <v>1.074E-2</v>
      </c>
    </row>
    <row r="407" spans="1:24" x14ac:dyDescent="0.35">
      <c r="A407" t="s">
        <v>2</v>
      </c>
      <c r="B407" t="s">
        <v>309</v>
      </c>
      <c r="C407" t="s">
        <v>258</v>
      </c>
      <c r="J407" t="s">
        <v>102</v>
      </c>
      <c r="K407" t="s">
        <v>102</v>
      </c>
      <c r="L407" t="s">
        <v>102</v>
      </c>
      <c r="M407" t="s">
        <v>102</v>
      </c>
      <c r="N407" t="s">
        <v>102</v>
      </c>
      <c r="O407" t="s">
        <v>102</v>
      </c>
      <c r="P407" t="s">
        <v>102</v>
      </c>
      <c r="Q407" t="s">
        <v>102</v>
      </c>
      <c r="R407" t="s">
        <v>102</v>
      </c>
      <c r="S407" t="s">
        <v>102</v>
      </c>
      <c r="T407" t="s">
        <v>102</v>
      </c>
      <c r="U407" s="26">
        <v>1.09E-2</v>
      </c>
      <c r="V407" t="s">
        <v>102</v>
      </c>
      <c r="W407" t="s">
        <v>102</v>
      </c>
      <c r="X407">
        <v>1.09E-2</v>
      </c>
    </row>
    <row r="408" spans="1:24" x14ac:dyDescent="0.35">
      <c r="A408" t="s">
        <v>2</v>
      </c>
      <c r="B408" t="s">
        <v>309</v>
      </c>
      <c r="C408" t="s">
        <v>259</v>
      </c>
      <c r="J408" t="s">
        <v>102</v>
      </c>
      <c r="K408" t="s">
        <v>102</v>
      </c>
      <c r="L408" t="s">
        <v>102</v>
      </c>
      <c r="M408" t="s">
        <v>102</v>
      </c>
      <c r="N408" t="s">
        <v>102</v>
      </c>
      <c r="O408" t="s">
        <v>102</v>
      </c>
      <c r="P408" t="s">
        <v>102</v>
      </c>
      <c r="Q408" t="s">
        <v>102</v>
      </c>
      <c r="R408" t="s">
        <v>102</v>
      </c>
      <c r="S408" t="s">
        <v>102</v>
      </c>
      <c r="T408" t="s">
        <v>102</v>
      </c>
      <c r="U408" s="26">
        <v>1.078E-2</v>
      </c>
      <c r="V408" t="s">
        <v>102</v>
      </c>
      <c r="W408" t="s">
        <v>102</v>
      </c>
      <c r="X408" s="26">
        <v>1.078E-2</v>
      </c>
    </row>
    <row r="409" spans="1:24" x14ac:dyDescent="0.35">
      <c r="A409" t="s">
        <v>2</v>
      </c>
      <c r="B409" t="s">
        <v>309</v>
      </c>
      <c r="C409" t="s">
        <v>260</v>
      </c>
      <c r="J409" t="s">
        <v>102</v>
      </c>
      <c r="K409" t="s">
        <v>102</v>
      </c>
      <c r="L409" t="s">
        <v>102</v>
      </c>
      <c r="M409" t="s">
        <v>102</v>
      </c>
      <c r="N409" t="s">
        <v>102</v>
      </c>
      <c r="O409" t="s">
        <v>102</v>
      </c>
      <c r="P409" t="s">
        <v>102</v>
      </c>
      <c r="Q409" t="s">
        <v>102</v>
      </c>
      <c r="R409" t="s">
        <v>102</v>
      </c>
      <c r="S409" t="s">
        <v>102</v>
      </c>
      <c r="T409" t="s">
        <v>102</v>
      </c>
      <c r="U409" s="26">
        <v>5.8909999999999995E-4</v>
      </c>
      <c r="V409" t="s">
        <v>102</v>
      </c>
      <c r="W409" t="s">
        <v>102</v>
      </c>
      <c r="X409" s="26">
        <v>5.8909999999999995E-4</v>
      </c>
    </row>
    <row r="410" spans="1:24" x14ac:dyDescent="0.35">
      <c r="A410" t="s">
        <v>2</v>
      </c>
      <c r="B410" t="s">
        <v>309</v>
      </c>
      <c r="C410" t="s">
        <v>261</v>
      </c>
      <c r="J410" t="s">
        <v>102</v>
      </c>
      <c r="K410" t="s">
        <v>102</v>
      </c>
      <c r="L410" t="s">
        <v>102</v>
      </c>
      <c r="M410" t="s">
        <v>102</v>
      </c>
      <c r="N410" t="s">
        <v>102</v>
      </c>
      <c r="O410" t="s">
        <v>102</v>
      </c>
      <c r="P410" t="s">
        <v>102</v>
      </c>
      <c r="Q410" t="s">
        <v>102</v>
      </c>
      <c r="R410" t="s">
        <v>102</v>
      </c>
      <c r="S410" t="s">
        <v>102</v>
      </c>
      <c r="T410" t="s">
        <v>102</v>
      </c>
      <c r="U410" s="26">
        <v>5.8909999999999995E-4</v>
      </c>
      <c r="V410" t="s">
        <v>102</v>
      </c>
      <c r="W410" t="s">
        <v>102</v>
      </c>
      <c r="X410">
        <v>5.8909999999999995E-4</v>
      </c>
    </row>
    <row r="411" spans="1:24" x14ac:dyDescent="0.35">
      <c r="A411" t="s">
        <v>2</v>
      </c>
      <c r="B411" t="s">
        <v>309</v>
      </c>
      <c r="C411" t="s">
        <v>262</v>
      </c>
      <c r="J411" t="s">
        <v>102</v>
      </c>
      <c r="K411" t="s">
        <v>102</v>
      </c>
      <c r="L411" t="s">
        <v>102</v>
      </c>
      <c r="M411" t="s">
        <v>102</v>
      </c>
      <c r="N411" t="s">
        <v>102</v>
      </c>
      <c r="O411" t="s">
        <v>102</v>
      </c>
      <c r="P411" t="s">
        <v>102</v>
      </c>
      <c r="Q411" t="s">
        <v>102</v>
      </c>
      <c r="R411" t="s">
        <v>102</v>
      </c>
      <c r="S411" t="s">
        <v>102</v>
      </c>
      <c r="T411" t="s">
        <v>102</v>
      </c>
      <c r="U411" s="26">
        <v>5.8909999999999995E-4</v>
      </c>
      <c r="V411" t="s">
        <v>102</v>
      </c>
      <c r="W411" t="s">
        <v>102</v>
      </c>
      <c r="X411" s="26">
        <v>5.8909999999999995E-4</v>
      </c>
    </row>
    <row r="412" spans="1:24" x14ac:dyDescent="0.35">
      <c r="A412" t="s">
        <v>2</v>
      </c>
      <c r="B412" t="s">
        <v>309</v>
      </c>
      <c r="C412" t="s">
        <v>263</v>
      </c>
      <c r="J412" t="s">
        <v>102</v>
      </c>
      <c r="K412" t="s">
        <v>102</v>
      </c>
      <c r="L412" t="s">
        <v>102</v>
      </c>
      <c r="M412" t="s">
        <v>102</v>
      </c>
      <c r="N412" t="s">
        <v>102</v>
      </c>
      <c r="O412" t="s">
        <v>102</v>
      </c>
      <c r="P412" t="s">
        <v>102</v>
      </c>
      <c r="Q412" t="s">
        <v>102</v>
      </c>
      <c r="R412" t="s">
        <v>102</v>
      </c>
      <c r="S412" t="s">
        <v>102</v>
      </c>
      <c r="T412" t="s">
        <v>102</v>
      </c>
      <c r="U412" s="26">
        <v>5.8909999999999995E-4</v>
      </c>
      <c r="V412" t="s">
        <v>102</v>
      </c>
      <c r="W412" t="s">
        <v>102</v>
      </c>
      <c r="X412" s="26">
        <v>5.8909999999999995E-4</v>
      </c>
    </row>
    <row r="413" spans="1:24" x14ac:dyDescent="0.35">
      <c r="A413" t="s">
        <v>2</v>
      </c>
      <c r="B413" t="s">
        <v>309</v>
      </c>
      <c r="C413" t="s">
        <v>264</v>
      </c>
      <c r="J413" t="s">
        <v>102</v>
      </c>
      <c r="K413" t="s">
        <v>102</v>
      </c>
      <c r="L413" t="s">
        <v>102</v>
      </c>
      <c r="M413" t="s">
        <v>102</v>
      </c>
      <c r="N413" t="s">
        <v>102</v>
      </c>
      <c r="O413" t="s">
        <v>102</v>
      </c>
      <c r="P413" t="s">
        <v>102</v>
      </c>
      <c r="Q413" t="s">
        <v>102</v>
      </c>
      <c r="R413" s="26" t="s">
        <v>102</v>
      </c>
      <c r="S413" t="s">
        <v>102</v>
      </c>
      <c r="T413" s="26" t="s">
        <v>102</v>
      </c>
      <c r="U413" s="26">
        <v>3.7730000000000001E-4</v>
      </c>
      <c r="V413" t="s">
        <v>102</v>
      </c>
      <c r="W413" t="s">
        <v>102</v>
      </c>
      <c r="X413">
        <v>3.7730000000000001E-4</v>
      </c>
    </row>
    <row r="414" spans="1:24" x14ac:dyDescent="0.35">
      <c r="A414" t="s">
        <v>2</v>
      </c>
      <c r="B414" t="s">
        <v>309</v>
      </c>
      <c r="C414" t="s">
        <v>265</v>
      </c>
      <c r="J414" t="s">
        <v>102</v>
      </c>
      <c r="K414" t="s">
        <v>102</v>
      </c>
      <c r="L414" t="s">
        <v>102</v>
      </c>
      <c r="M414" t="s">
        <v>102</v>
      </c>
      <c r="N414" t="s">
        <v>102</v>
      </c>
      <c r="O414" t="s">
        <v>102</v>
      </c>
      <c r="P414" t="s">
        <v>102</v>
      </c>
      <c r="Q414" t="s">
        <v>102</v>
      </c>
      <c r="R414" s="26" t="s">
        <v>102</v>
      </c>
      <c r="S414" t="s">
        <v>102</v>
      </c>
      <c r="T414" s="26" t="s">
        <v>102</v>
      </c>
      <c r="U414" s="26">
        <v>3.7730000000000001E-4</v>
      </c>
      <c r="V414" t="s">
        <v>102</v>
      </c>
      <c r="W414" t="s">
        <v>102</v>
      </c>
      <c r="X414" s="26">
        <v>3.7730000000000001E-4</v>
      </c>
    </row>
    <row r="415" spans="1:24" x14ac:dyDescent="0.35">
      <c r="A415" t="s">
        <v>2</v>
      </c>
      <c r="B415" t="s">
        <v>309</v>
      </c>
      <c r="C415" t="s">
        <v>266</v>
      </c>
      <c r="J415" t="s">
        <v>102</v>
      </c>
      <c r="K415" t="s">
        <v>102</v>
      </c>
      <c r="L415" t="s">
        <v>102</v>
      </c>
      <c r="M415" t="s">
        <v>102</v>
      </c>
      <c r="N415" t="s">
        <v>102</v>
      </c>
      <c r="O415" t="s">
        <v>102</v>
      </c>
      <c r="P415" t="s">
        <v>102</v>
      </c>
      <c r="Q415" t="s">
        <v>102</v>
      </c>
      <c r="R415" s="26" t="s">
        <v>102</v>
      </c>
      <c r="S415" t="s">
        <v>102</v>
      </c>
      <c r="T415" s="26" t="s">
        <v>102</v>
      </c>
      <c r="U415" s="26">
        <v>3.7730000000000001E-4</v>
      </c>
      <c r="V415" t="s">
        <v>102</v>
      </c>
      <c r="W415" t="s">
        <v>102</v>
      </c>
      <c r="X415" s="26">
        <v>3.7730000000000001E-4</v>
      </c>
    </row>
    <row r="416" spans="1:24" x14ac:dyDescent="0.35">
      <c r="A416" t="s">
        <v>2</v>
      </c>
      <c r="B416" t="s">
        <v>309</v>
      </c>
      <c r="C416" t="s">
        <v>267</v>
      </c>
      <c r="J416" t="s">
        <v>102</v>
      </c>
      <c r="K416" t="s">
        <v>102</v>
      </c>
      <c r="L416" t="s">
        <v>102</v>
      </c>
      <c r="M416" t="s">
        <v>102</v>
      </c>
      <c r="N416" t="s">
        <v>102</v>
      </c>
      <c r="O416" t="s">
        <v>102</v>
      </c>
      <c r="P416" t="s">
        <v>102</v>
      </c>
      <c r="Q416" t="s">
        <v>102</v>
      </c>
      <c r="R416" s="26" t="s">
        <v>102</v>
      </c>
      <c r="S416" t="s">
        <v>102</v>
      </c>
      <c r="T416" s="26" t="s">
        <v>102</v>
      </c>
      <c r="U416" s="26">
        <v>5.8909999999999995E-4</v>
      </c>
      <c r="V416" t="s">
        <v>102</v>
      </c>
      <c r="W416" t="s">
        <v>102</v>
      </c>
      <c r="X416" s="26">
        <v>5.8909999999999995E-4</v>
      </c>
    </row>
    <row r="417" spans="1:24" x14ac:dyDescent="0.35">
      <c r="A417" t="s">
        <v>2</v>
      </c>
      <c r="B417" t="s">
        <v>309</v>
      </c>
      <c r="C417" t="s">
        <v>268</v>
      </c>
      <c r="J417" t="s">
        <v>102</v>
      </c>
      <c r="K417" t="s">
        <v>102</v>
      </c>
      <c r="L417" t="s">
        <v>102</v>
      </c>
      <c r="M417" t="s">
        <v>102</v>
      </c>
      <c r="N417" t="s">
        <v>102</v>
      </c>
      <c r="O417" t="s">
        <v>102</v>
      </c>
      <c r="P417" t="s">
        <v>102</v>
      </c>
      <c r="Q417" t="s">
        <v>102</v>
      </c>
      <c r="R417" s="26" t="s">
        <v>102</v>
      </c>
      <c r="S417" t="s">
        <v>102</v>
      </c>
      <c r="T417" s="26" t="s">
        <v>102</v>
      </c>
      <c r="U417" s="26">
        <v>5.5180000000000003E-3</v>
      </c>
      <c r="V417" t="s">
        <v>102</v>
      </c>
      <c r="W417" t="s">
        <v>102</v>
      </c>
      <c r="X417" s="26">
        <v>5.5180000000000003E-3</v>
      </c>
    </row>
    <row r="418" spans="1:24" x14ac:dyDescent="0.35">
      <c r="A418" t="s">
        <v>2</v>
      </c>
      <c r="B418" t="s">
        <v>309</v>
      </c>
      <c r="C418" t="s">
        <v>269</v>
      </c>
      <c r="J418" t="s">
        <v>102</v>
      </c>
      <c r="K418" t="s">
        <v>102</v>
      </c>
      <c r="L418" t="s">
        <v>102</v>
      </c>
      <c r="M418" t="s">
        <v>102</v>
      </c>
      <c r="N418" t="s">
        <v>102</v>
      </c>
      <c r="O418" t="s">
        <v>102</v>
      </c>
      <c r="P418" t="s">
        <v>102</v>
      </c>
      <c r="Q418" t="s">
        <v>102</v>
      </c>
      <c r="R418" s="26" t="s">
        <v>102</v>
      </c>
      <c r="S418" t="s">
        <v>102</v>
      </c>
      <c r="T418" s="26" t="s">
        <v>102</v>
      </c>
      <c r="U418" t="s">
        <v>170</v>
      </c>
      <c r="V418" t="s">
        <v>102</v>
      </c>
      <c r="W418" t="s">
        <v>102</v>
      </c>
      <c r="X418" s="26">
        <v>0</v>
      </c>
    </row>
    <row r="419" spans="1:24" x14ac:dyDescent="0.35">
      <c r="A419" t="s">
        <v>2</v>
      </c>
      <c r="B419" t="s">
        <v>309</v>
      </c>
      <c r="C419" t="s">
        <v>270</v>
      </c>
      <c r="J419" t="s">
        <v>102</v>
      </c>
      <c r="K419" t="s">
        <v>102</v>
      </c>
      <c r="L419" t="s">
        <v>102</v>
      </c>
      <c r="M419" t="s">
        <v>102</v>
      </c>
      <c r="N419" t="s">
        <v>102</v>
      </c>
      <c r="O419" t="s">
        <v>102</v>
      </c>
      <c r="P419" t="s">
        <v>102</v>
      </c>
      <c r="Q419" t="s">
        <v>102</v>
      </c>
      <c r="R419" s="26" t="s">
        <v>102</v>
      </c>
      <c r="S419" t="s">
        <v>102</v>
      </c>
      <c r="T419" s="26" t="s">
        <v>102</v>
      </c>
      <c r="U419" s="26">
        <v>5.738E-3</v>
      </c>
      <c r="V419" t="s">
        <v>102</v>
      </c>
      <c r="W419" t="s">
        <v>102</v>
      </c>
      <c r="X419" s="26">
        <v>5.738E-3</v>
      </c>
    </row>
    <row r="420" spans="1:24" x14ac:dyDescent="0.35">
      <c r="A420" t="s">
        <v>2</v>
      </c>
      <c r="B420" t="s">
        <v>309</v>
      </c>
      <c r="C420" t="s">
        <v>271</v>
      </c>
      <c r="J420" t="s">
        <v>102</v>
      </c>
      <c r="K420" t="s">
        <v>102</v>
      </c>
      <c r="L420" t="s">
        <v>102</v>
      </c>
      <c r="M420" t="s">
        <v>102</v>
      </c>
      <c r="N420" t="s">
        <v>102</v>
      </c>
      <c r="O420" t="s">
        <v>102</v>
      </c>
      <c r="P420" t="s">
        <v>102</v>
      </c>
      <c r="Q420" t="s">
        <v>102</v>
      </c>
      <c r="R420" s="26" t="s">
        <v>102</v>
      </c>
      <c r="S420" t="s">
        <v>102</v>
      </c>
      <c r="T420" s="26" t="s">
        <v>102</v>
      </c>
      <c r="U420" s="26">
        <v>5.7010000000000003E-3</v>
      </c>
      <c r="V420" t="s">
        <v>102</v>
      </c>
      <c r="W420" t="s">
        <v>102</v>
      </c>
      <c r="X420" s="26">
        <v>5.7010000000000003E-3</v>
      </c>
    </row>
    <row r="421" spans="1:24" x14ac:dyDescent="0.35">
      <c r="A421" t="s">
        <v>2</v>
      </c>
      <c r="B421" t="s">
        <v>309</v>
      </c>
      <c r="C421" t="s">
        <v>272</v>
      </c>
      <c r="J421" t="s">
        <v>102</v>
      </c>
      <c r="K421" t="s">
        <v>102</v>
      </c>
      <c r="L421" t="s">
        <v>102</v>
      </c>
      <c r="M421" t="s">
        <v>102</v>
      </c>
      <c r="N421" t="s">
        <v>102</v>
      </c>
      <c r="O421" t="s">
        <v>102</v>
      </c>
      <c r="P421" t="s">
        <v>102</v>
      </c>
      <c r="Q421" t="s">
        <v>102</v>
      </c>
      <c r="R421" s="26" t="s">
        <v>102</v>
      </c>
      <c r="S421" t="s">
        <v>102</v>
      </c>
      <c r="T421" s="26" t="s">
        <v>102</v>
      </c>
      <c r="U421" s="26">
        <v>5.6550000000000003E-3</v>
      </c>
      <c r="V421" t="s">
        <v>102</v>
      </c>
      <c r="W421" t="s">
        <v>102</v>
      </c>
      <c r="X421" s="26">
        <v>5.6550000000000003E-3</v>
      </c>
    </row>
    <row r="422" spans="1:24" x14ac:dyDescent="0.35">
      <c r="A422" t="s">
        <v>2</v>
      </c>
      <c r="B422" t="s">
        <v>309</v>
      </c>
      <c r="C422" t="s">
        <v>273</v>
      </c>
      <c r="J422" t="s">
        <v>102</v>
      </c>
      <c r="K422" t="s">
        <v>102</v>
      </c>
      <c r="L422" t="s">
        <v>102</v>
      </c>
      <c r="M422" t="s">
        <v>102</v>
      </c>
      <c r="N422" t="s">
        <v>102</v>
      </c>
      <c r="O422" t="s">
        <v>102</v>
      </c>
      <c r="P422" t="s">
        <v>102</v>
      </c>
      <c r="Q422" t="s">
        <v>102</v>
      </c>
      <c r="R422" s="26" t="s">
        <v>102</v>
      </c>
      <c r="S422" t="s">
        <v>102</v>
      </c>
      <c r="T422" s="26" t="s">
        <v>102</v>
      </c>
      <c r="U422" s="26">
        <v>5.6569999999999997E-3</v>
      </c>
      <c r="V422" t="s">
        <v>102</v>
      </c>
      <c r="W422" t="s">
        <v>102</v>
      </c>
      <c r="X422" s="26">
        <v>5.6569999999999997E-3</v>
      </c>
    </row>
    <row r="423" spans="1:24" x14ac:dyDescent="0.35">
      <c r="A423" t="s">
        <v>2</v>
      </c>
      <c r="B423" t="s">
        <v>309</v>
      </c>
      <c r="C423" t="s">
        <v>274</v>
      </c>
      <c r="J423" t="s">
        <v>102</v>
      </c>
      <c r="K423" t="s">
        <v>102</v>
      </c>
      <c r="L423" t="s">
        <v>102</v>
      </c>
      <c r="M423" t="s">
        <v>102</v>
      </c>
      <c r="N423" t="s">
        <v>102</v>
      </c>
      <c r="O423" t="s">
        <v>102</v>
      </c>
      <c r="P423" t="s">
        <v>102</v>
      </c>
      <c r="Q423" t="s">
        <v>102</v>
      </c>
      <c r="R423" s="26" t="s">
        <v>102</v>
      </c>
      <c r="S423" t="s">
        <v>102</v>
      </c>
      <c r="T423" s="26" t="s">
        <v>102</v>
      </c>
      <c r="U423" t="s">
        <v>170</v>
      </c>
      <c r="V423" t="s">
        <v>102</v>
      </c>
      <c r="W423" t="s">
        <v>102</v>
      </c>
      <c r="X423" s="26">
        <v>0</v>
      </c>
    </row>
    <row r="424" spans="1:24" x14ac:dyDescent="0.35">
      <c r="A424" t="s">
        <v>2</v>
      </c>
      <c r="B424" t="s">
        <v>309</v>
      </c>
      <c r="C424" t="s">
        <v>275</v>
      </c>
      <c r="J424" t="s">
        <v>102</v>
      </c>
      <c r="K424" t="s">
        <v>102</v>
      </c>
      <c r="L424" t="s">
        <v>102</v>
      </c>
      <c r="M424" t="s">
        <v>102</v>
      </c>
      <c r="N424" t="s">
        <v>102</v>
      </c>
      <c r="O424" t="s">
        <v>102</v>
      </c>
      <c r="P424" t="s">
        <v>102</v>
      </c>
      <c r="Q424" t="s">
        <v>102</v>
      </c>
      <c r="R424" s="26" t="s">
        <v>102</v>
      </c>
      <c r="S424" t="s">
        <v>102</v>
      </c>
      <c r="T424" s="26" t="s">
        <v>102</v>
      </c>
      <c r="U424" s="26">
        <v>1.068E-2</v>
      </c>
      <c r="V424" t="s">
        <v>102</v>
      </c>
      <c r="W424" t="s">
        <v>102</v>
      </c>
      <c r="X424" s="26">
        <v>1.068E-2</v>
      </c>
    </row>
    <row r="425" spans="1:24" x14ac:dyDescent="0.35">
      <c r="A425" t="s">
        <v>2</v>
      </c>
      <c r="B425" t="s">
        <v>309</v>
      </c>
      <c r="C425" t="s">
        <v>276</v>
      </c>
      <c r="J425" t="s">
        <v>102</v>
      </c>
      <c r="K425" t="s">
        <v>102</v>
      </c>
      <c r="L425" t="s">
        <v>102</v>
      </c>
      <c r="M425" t="s">
        <v>102</v>
      </c>
      <c r="N425" t="s">
        <v>102</v>
      </c>
      <c r="O425" t="s">
        <v>102</v>
      </c>
      <c r="P425" t="s">
        <v>102</v>
      </c>
      <c r="Q425" t="s">
        <v>102</v>
      </c>
      <c r="R425" s="26" t="s">
        <v>102</v>
      </c>
      <c r="S425" t="s">
        <v>102</v>
      </c>
      <c r="T425" s="26" t="s">
        <v>102</v>
      </c>
      <c r="U425" s="26">
        <v>1.0659999999999999E-2</v>
      </c>
      <c r="V425" t="s">
        <v>102</v>
      </c>
      <c r="W425" t="s">
        <v>102</v>
      </c>
      <c r="X425" s="26">
        <v>1.0659999999999999E-2</v>
      </c>
    </row>
    <row r="426" spans="1:24" x14ac:dyDescent="0.35">
      <c r="A426" t="s">
        <v>2</v>
      </c>
      <c r="B426" t="s">
        <v>309</v>
      </c>
      <c r="C426" t="s">
        <v>277</v>
      </c>
      <c r="J426" t="s">
        <v>102</v>
      </c>
      <c r="K426" t="s">
        <v>102</v>
      </c>
      <c r="L426" t="s">
        <v>102</v>
      </c>
      <c r="M426" t="s">
        <v>102</v>
      </c>
      <c r="N426" t="s">
        <v>102</v>
      </c>
      <c r="O426" t="s">
        <v>102</v>
      </c>
      <c r="P426" t="s">
        <v>102</v>
      </c>
      <c r="Q426" t="s">
        <v>102</v>
      </c>
      <c r="R426" s="26" t="s">
        <v>102</v>
      </c>
      <c r="S426" t="s">
        <v>102</v>
      </c>
      <c r="T426" s="26" t="s">
        <v>102</v>
      </c>
      <c r="U426" s="26">
        <v>5.6109999999999997E-3</v>
      </c>
      <c r="V426" t="s">
        <v>102</v>
      </c>
      <c r="W426" t="s">
        <v>102</v>
      </c>
      <c r="X426" s="26">
        <v>5.6109999999999997E-3</v>
      </c>
    </row>
    <row r="427" spans="1:24" x14ac:dyDescent="0.35">
      <c r="A427" t="s">
        <v>2</v>
      </c>
      <c r="B427" t="s">
        <v>309</v>
      </c>
      <c r="C427" t="s">
        <v>278</v>
      </c>
      <c r="J427" t="s">
        <v>102</v>
      </c>
      <c r="K427" t="s">
        <v>102</v>
      </c>
      <c r="L427" t="s">
        <v>102</v>
      </c>
      <c r="M427" t="s">
        <v>102</v>
      </c>
      <c r="N427" t="s">
        <v>102</v>
      </c>
      <c r="O427" t="s">
        <v>102</v>
      </c>
      <c r="P427" t="s">
        <v>102</v>
      </c>
      <c r="Q427" t="s">
        <v>102</v>
      </c>
      <c r="R427" s="26" t="s">
        <v>102</v>
      </c>
      <c r="S427" t="s">
        <v>102</v>
      </c>
      <c r="T427" s="26" t="s">
        <v>102</v>
      </c>
      <c r="U427" s="26">
        <v>5.5710000000000004E-3</v>
      </c>
      <c r="V427" t="s">
        <v>102</v>
      </c>
      <c r="W427" t="s">
        <v>102</v>
      </c>
      <c r="X427" s="26">
        <v>5.5710000000000004E-3</v>
      </c>
    </row>
    <row r="428" spans="1:24" x14ac:dyDescent="0.35">
      <c r="A428" t="s">
        <v>2</v>
      </c>
      <c r="B428" t="s">
        <v>309</v>
      </c>
      <c r="C428" t="s">
        <v>279</v>
      </c>
      <c r="J428" t="s">
        <v>102</v>
      </c>
      <c r="K428" t="s">
        <v>102</v>
      </c>
      <c r="L428" t="s">
        <v>102</v>
      </c>
      <c r="M428" t="s">
        <v>102</v>
      </c>
      <c r="N428" t="s">
        <v>102</v>
      </c>
      <c r="O428" t="s">
        <v>102</v>
      </c>
      <c r="P428" t="s">
        <v>102</v>
      </c>
      <c r="Q428" t="s">
        <v>102</v>
      </c>
      <c r="R428" s="26" t="s">
        <v>102</v>
      </c>
      <c r="S428" t="s">
        <v>102</v>
      </c>
      <c r="T428" s="26" t="s">
        <v>102</v>
      </c>
      <c r="U428" s="26">
        <v>5.5050000000000003E-3</v>
      </c>
      <c r="V428" t="s">
        <v>102</v>
      </c>
      <c r="W428" t="s">
        <v>102</v>
      </c>
      <c r="X428" s="26">
        <v>5.5050000000000003E-3</v>
      </c>
    </row>
    <row r="429" spans="1:24" x14ac:dyDescent="0.35">
      <c r="A429" t="s">
        <v>2</v>
      </c>
      <c r="B429" t="s">
        <v>309</v>
      </c>
      <c r="C429" t="s">
        <v>280</v>
      </c>
      <c r="J429" t="s">
        <v>102</v>
      </c>
      <c r="K429" t="s">
        <v>102</v>
      </c>
      <c r="L429" t="s">
        <v>102</v>
      </c>
      <c r="M429" t="s">
        <v>102</v>
      </c>
      <c r="N429" t="s">
        <v>102</v>
      </c>
      <c r="O429" t="s">
        <v>102</v>
      </c>
      <c r="P429" t="s">
        <v>102</v>
      </c>
      <c r="Q429" t="s">
        <v>102</v>
      </c>
      <c r="R429" s="26" t="s">
        <v>102</v>
      </c>
      <c r="S429" t="s">
        <v>102</v>
      </c>
      <c r="T429" s="26" t="s">
        <v>102</v>
      </c>
      <c r="U429" s="26">
        <v>1.074E-2</v>
      </c>
      <c r="V429" t="s">
        <v>102</v>
      </c>
      <c r="W429" t="s">
        <v>102</v>
      </c>
      <c r="X429" s="26">
        <v>1.074E-2</v>
      </c>
    </row>
    <row r="430" spans="1:24" x14ac:dyDescent="0.35">
      <c r="A430" t="s">
        <v>2</v>
      </c>
      <c r="B430" t="s">
        <v>309</v>
      </c>
      <c r="C430" t="s">
        <v>281</v>
      </c>
      <c r="J430" t="s">
        <v>102</v>
      </c>
      <c r="K430" t="s">
        <v>102</v>
      </c>
      <c r="L430" t="s">
        <v>102</v>
      </c>
      <c r="M430" t="s">
        <v>102</v>
      </c>
      <c r="N430" t="s">
        <v>102</v>
      </c>
      <c r="O430" t="s">
        <v>102</v>
      </c>
      <c r="P430" t="s">
        <v>102</v>
      </c>
      <c r="Q430" t="s">
        <v>102</v>
      </c>
      <c r="R430" s="26" t="s">
        <v>102</v>
      </c>
      <c r="S430" t="s">
        <v>102</v>
      </c>
      <c r="T430" s="26" t="s">
        <v>102</v>
      </c>
      <c r="U430" s="26">
        <v>5.6930000000000001E-3</v>
      </c>
      <c r="V430" t="s">
        <v>102</v>
      </c>
      <c r="W430" t="s">
        <v>102</v>
      </c>
      <c r="X430" s="26">
        <v>5.6930000000000001E-3</v>
      </c>
    </row>
    <row r="431" spans="1:24" x14ac:dyDescent="0.35">
      <c r="A431" t="s">
        <v>2</v>
      </c>
      <c r="B431" t="s">
        <v>309</v>
      </c>
      <c r="C431" t="s">
        <v>282</v>
      </c>
      <c r="J431" t="s">
        <v>102</v>
      </c>
      <c r="K431" t="s">
        <v>102</v>
      </c>
      <c r="L431" t="s">
        <v>102</v>
      </c>
      <c r="M431" t="s">
        <v>102</v>
      </c>
      <c r="N431" t="s">
        <v>102</v>
      </c>
      <c r="O431" t="s">
        <v>102</v>
      </c>
      <c r="P431" t="s">
        <v>102</v>
      </c>
      <c r="Q431" t="s">
        <v>102</v>
      </c>
      <c r="R431" s="26" t="s">
        <v>102</v>
      </c>
      <c r="S431" t="s">
        <v>102</v>
      </c>
      <c r="T431" s="26" t="s">
        <v>102</v>
      </c>
      <c r="U431" s="26">
        <v>5.6140000000000001E-3</v>
      </c>
      <c r="V431" t="s">
        <v>102</v>
      </c>
      <c r="W431" t="s">
        <v>102</v>
      </c>
      <c r="X431" s="26">
        <v>5.6140000000000001E-3</v>
      </c>
    </row>
    <row r="432" spans="1:24" x14ac:dyDescent="0.35">
      <c r="A432" t="s">
        <v>2</v>
      </c>
      <c r="B432" t="s">
        <v>309</v>
      </c>
      <c r="C432" t="s">
        <v>283</v>
      </c>
      <c r="J432" t="s">
        <v>102</v>
      </c>
      <c r="K432" t="s">
        <v>102</v>
      </c>
      <c r="L432" t="s">
        <v>102</v>
      </c>
      <c r="M432" t="s">
        <v>102</v>
      </c>
      <c r="N432" t="s">
        <v>102</v>
      </c>
      <c r="O432" t="s">
        <v>102</v>
      </c>
      <c r="P432" t="s">
        <v>102</v>
      </c>
      <c r="Q432" t="s">
        <v>102</v>
      </c>
      <c r="R432" s="26" t="s">
        <v>102</v>
      </c>
      <c r="S432" t="s">
        <v>102</v>
      </c>
      <c r="T432" s="26" t="s">
        <v>102</v>
      </c>
      <c r="U432" s="26">
        <v>5.4440000000000001E-3</v>
      </c>
      <c r="V432" t="s">
        <v>102</v>
      </c>
      <c r="W432" t="s">
        <v>102</v>
      </c>
      <c r="X432" s="26">
        <v>5.4440000000000001E-3</v>
      </c>
    </row>
    <row r="433" spans="1:24" x14ac:dyDescent="0.35">
      <c r="A433" t="s">
        <v>2</v>
      </c>
      <c r="B433" t="s">
        <v>309</v>
      </c>
      <c r="C433" t="s">
        <v>284</v>
      </c>
      <c r="J433" t="s">
        <v>102</v>
      </c>
      <c r="K433" t="s">
        <v>102</v>
      </c>
      <c r="L433" t="s">
        <v>102</v>
      </c>
      <c r="M433" t="s">
        <v>102</v>
      </c>
      <c r="N433" t="s">
        <v>102</v>
      </c>
      <c r="O433" t="s">
        <v>102</v>
      </c>
      <c r="P433" t="s">
        <v>102</v>
      </c>
      <c r="Q433" t="s">
        <v>102</v>
      </c>
      <c r="R433" s="26" t="s">
        <v>102</v>
      </c>
      <c r="S433" t="s">
        <v>102</v>
      </c>
      <c r="T433" s="26" t="s">
        <v>102</v>
      </c>
      <c r="U433" s="26">
        <v>5.8909999999999995E-4</v>
      </c>
      <c r="V433" t="s">
        <v>102</v>
      </c>
      <c r="W433" t="s">
        <v>102</v>
      </c>
      <c r="X433">
        <v>5.8909999999999995E-4</v>
      </c>
    </row>
    <row r="434" spans="1:24" x14ac:dyDescent="0.35">
      <c r="A434" t="s">
        <v>2</v>
      </c>
      <c r="B434" t="s">
        <v>309</v>
      </c>
      <c r="C434" t="s">
        <v>285</v>
      </c>
      <c r="J434" t="s">
        <v>102</v>
      </c>
      <c r="K434" t="s">
        <v>102</v>
      </c>
      <c r="L434" t="s">
        <v>102</v>
      </c>
      <c r="M434" t="s">
        <v>102</v>
      </c>
      <c r="N434" t="s">
        <v>102</v>
      </c>
      <c r="O434" t="s">
        <v>102</v>
      </c>
      <c r="P434" t="s">
        <v>102</v>
      </c>
      <c r="Q434" t="s">
        <v>102</v>
      </c>
      <c r="R434" s="26" t="s">
        <v>102</v>
      </c>
      <c r="S434" t="s">
        <v>102</v>
      </c>
      <c r="T434" s="26" t="s">
        <v>102</v>
      </c>
      <c r="U434" s="26">
        <v>5.6950000000000004E-3</v>
      </c>
      <c r="V434" t="s">
        <v>102</v>
      </c>
      <c r="W434" t="s">
        <v>102</v>
      </c>
      <c r="X434" s="26">
        <v>5.6950000000000004E-3</v>
      </c>
    </row>
    <row r="435" spans="1:24" x14ac:dyDescent="0.35">
      <c r="A435" t="s">
        <v>2</v>
      </c>
      <c r="B435" t="s">
        <v>309</v>
      </c>
      <c r="C435" t="s">
        <v>286</v>
      </c>
      <c r="J435" t="s">
        <v>102</v>
      </c>
      <c r="K435" t="s">
        <v>102</v>
      </c>
      <c r="L435" t="s">
        <v>102</v>
      </c>
      <c r="M435" t="s">
        <v>102</v>
      </c>
      <c r="N435" t="s">
        <v>102</v>
      </c>
      <c r="O435" t="s">
        <v>102</v>
      </c>
      <c r="P435" t="s">
        <v>102</v>
      </c>
      <c r="Q435" t="s">
        <v>102</v>
      </c>
      <c r="R435" s="26" t="s">
        <v>102</v>
      </c>
      <c r="S435" t="s">
        <v>102</v>
      </c>
      <c r="T435" s="26" t="s">
        <v>102</v>
      </c>
      <c r="U435" s="26">
        <v>3.7730000000000001E-4</v>
      </c>
      <c r="V435" t="s">
        <v>102</v>
      </c>
      <c r="W435" t="s">
        <v>102</v>
      </c>
      <c r="X435" s="26">
        <v>3.7730000000000001E-4</v>
      </c>
    </row>
    <row r="436" spans="1:24" x14ac:dyDescent="0.35">
      <c r="A436" t="s">
        <v>2</v>
      </c>
      <c r="B436" t="s">
        <v>309</v>
      </c>
      <c r="C436" t="s">
        <v>287</v>
      </c>
      <c r="J436" t="s">
        <v>102</v>
      </c>
      <c r="K436" t="s">
        <v>102</v>
      </c>
      <c r="L436" t="s">
        <v>102</v>
      </c>
      <c r="M436" t="s">
        <v>102</v>
      </c>
      <c r="N436" t="s">
        <v>102</v>
      </c>
      <c r="O436" t="s">
        <v>102</v>
      </c>
      <c r="P436" t="s">
        <v>102</v>
      </c>
      <c r="Q436" t="s">
        <v>102</v>
      </c>
      <c r="R436" s="26" t="s">
        <v>102</v>
      </c>
      <c r="S436" t="s">
        <v>102</v>
      </c>
      <c r="T436" s="26" t="s">
        <v>102</v>
      </c>
      <c r="U436" s="26">
        <v>5.8909999999999995E-4</v>
      </c>
      <c r="V436" t="s">
        <v>102</v>
      </c>
      <c r="W436" t="s">
        <v>102</v>
      </c>
      <c r="X436" s="26">
        <v>5.8909999999999995E-4</v>
      </c>
    </row>
    <row r="437" spans="1:24" x14ac:dyDescent="0.35">
      <c r="A437" t="s">
        <v>2</v>
      </c>
      <c r="B437" t="s">
        <v>309</v>
      </c>
      <c r="C437" t="s">
        <v>288</v>
      </c>
      <c r="J437" t="s">
        <v>102</v>
      </c>
      <c r="K437" t="s">
        <v>102</v>
      </c>
      <c r="L437" t="s">
        <v>102</v>
      </c>
      <c r="M437" t="s">
        <v>102</v>
      </c>
      <c r="N437" t="s">
        <v>102</v>
      </c>
      <c r="O437" t="s">
        <v>102</v>
      </c>
      <c r="P437" t="s">
        <v>102</v>
      </c>
      <c r="Q437" t="s">
        <v>102</v>
      </c>
      <c r="R437" s="26" t="s">
        <v>102</v>
      </c>
      <c r="S437" t="s">
        <v>102</v>
      </c>
      <c r="T437" s="26" t="s">
        <v>102</v>
      </c>
      <c r="U437" s="26">
        <v>5.8909999999999995E-4</v>
      </c>
      <c r="V437" t="s">
        <v>102</v>
      </c>
      <c r="W437" t="s">
        <v>102</v>
      </c>
      <c r="X437" s="26">
        <v>5.8909999999999995E-4</v>
      </c>
    </row>
    <row r="438" spans="1:24" x14ac:dyDescent="0.35">
      <c r="A438" t="s">
        <v>2</v>
      </c>
      <c r="B438" t="s">
        <v>309</v>
      </c>
      <c r="C438" t="s">
        <v>289</v>
      </c>
      <c r="J438" t="s">
        <v>102</v>
      </c>
      <c r="K438" t="s">
        <v>102</v>
      </c>
      <c r="L438" t="s">
        <v>102</v>
      </c>
      <c r="M438" t="s">
        <v>102</v>
      </c>
      <c r="N438" t="s">
        <v>102</v>
      </c>
      <c r="O438" t="s">
        <v>102</v>
      </c>
      <c r="P438" t="s">
        <v>102</v>
      </c>
      <c r="Q438" t="s">
        <v>102</v>
      </c>
      <c r="R438" s="26" t="s">
        <v>102</v>
      </c>
      <c r="S438" t="s">
        <v>102</v>
      </c>
      <c r="T438" s="26" t="s">
        <v>102</v>
      </c>
      <c r="U438" s="26">
        <v>5.7029999999999997E-3</v>
      </c>
      <c r="V438" t="s">
        <v>102</v>
      </c>
      <c r="W438" t="s">
        <v>102</v>
      </c>
      <c r="X438" s="26">
        <v>5.7029999999999997E-3</v>
      </c>
    </row>
    <row r="439" spans="1:24" x14ac:dyDescent="0.35">
      <c r="A439" t="s">
        <v>2</v>
      </c>
      <c r="B439" t="s">
        <v>309</v>
      </c>
      <c r="C439" t="s">
        <v>290</v>
      </c>
      <c r="J439" t="s">
        <v>102</v>
      </c>
      <c r="K439" t="s">
        <v>102</v>
      </c>
      <c r="L439" t="s">
        <v>102</v>
      </c>
      <c r="M439" t="s">
        <v>102</v>
      </c>
      <c r="N439" t="s">
        <v>102</v>
      </c>
      <c r="O439" t="s">
        <v>102</v>
      </c>
      <c r="P439" t="s">
        <v>102</v>
      </c>
      <c r="Q439" t="s">
        <v>102</v>
      </c>
      <c r="R439" s="26" t="s">
        <v>102</v>
      </c>
      <c r="S439" t="s">
        <v>102</v>
      </c>
      <c r="T439" s="26" t="s">
        <v>102</v>
      </c>
      <c r="U439" s="26">
        <v>5.6360000000000004E-3</v>
      </c>
      <c r="V439" t="s">
        <v>102</v>
      </c>
      <c r="W439" t="s">
        <v>102</v>
      </c>
      <c r="X439" s="26">
        <v>5.6360000000000004E-3</v>
      </c>
    </row>
    <row r="440" spans="1:24" x14ac:dyDescent="0.35">
      <c r="A440" t="s">
        <v>2</v>
      </c>
      <c r="B440" t="s">
        <v>309</v>
      </c>
      <c r="C440" t="s">
        <v>291</v>
      </c>
      <c r="J440" t="s">
        <v>102</v>
      </c>
      <c r="K440" t="s">
        <v>102</v>
      </c>
      <c r="L440" t="s">
        <v>102</v>
      </c>
      <c r="M440" t="s">
        <v>102</v>
      </c>
      <c r="N440" t="s">
        <v>102</v>
      </c>
      <c r="O440" t="s">
        <v>102</v>
      </c>
      <c r="P440" t="s">
        <v>102</v>
      </c>
      <c r="Q440" t="s">
        <v>102</v>
      </c>
      <c r="R440" s="26" t="s">
        <v>102</v>
      </c>
      <c r="S440" t="s">
        <v>102</v>
      </c>
      <c r="T440" s="26" t="s">
        <v>102</v>
      </c>
      <c r="U440" s="26">
        <v>2.9499999999999999E-3</v>
      </c>
      <c r="V440" t="s">
        <v>102</v>
      </c>
      <c r="W440" t="s">
        <v>102</v>
      </c>
      <c r="X440" s="26">
        <v>2.9499999999999999E-3</v>
      </c>
    </row>
    <row r="441" spans="1:24" x14ac:dyDescent="0.35">
      <c r="A441" t="s">
        <v>2</v>
      </c>
      <c r="B441" t="s">
        <v>309</v>
      </c>
      <c r="C441" t="s">
        <v>292</v>
      </c>
      <c r="J441" t="s">
        <v>102</v>
      </c>
      <c r="K441" t="s">
        <v>102</v>
      </c>
      <c r="L441" t="s">
        <v>102</v>
      </c>
      <c r="M441" t="s">
        <v>102</v>
      </c>
      <c r="N441" t="s">
        <v>102</v>
      </c>
      <c r="O441" t="s">
        <v>102</v>
      </c>
      <c r="P441" t="s">
        <v>102</v>
      </c>
      <c r="Q441" t="s">
        <v>102</v>
      </c>
      <c r="R441" s="26" t="s">
        <v>102</v>
      </c>
      <c r="S441" t="s">
        <v>102</v>
      </c>
      <c r="T441" s="26" t="s">
        <v>102</v>
      </c>
      <c r="U441" s="26">
        <v>5.8909999999999995E-4</v>
      </c>
      <c r="V441" t="s">
        <v>102</v>
      </c>
      <c r="W441" t="s">
        <v>102</v>
      </c>
      <c r="X441" s="26">
        <v>5.8909999999999995E-4</v>
      </c>
    </row>
    <row r="442" spans="1:24" x14ac:dyDescent="0.35">
      <c r="A442" t="s">
        <v>2</v>
      </c>
      <c r="B442" t="s">
        <v>309</v>
      </c>
      <c r="C442" t="s">
        <v>293</v>
      </c>
      <c r="J442" t="s">
        <v>102</v>
      </c>
      <c r="K442" t="s">
        <v>102</v>
      </c>
      <c r="L442" t="s">
        <v>102</v>
      </c>
      <c r="M442" t="s">
        <v>102</v>
      </c>
      <c r="N442" t="s">
        <v>102</v>
      </c>
      <c r="O442" t="s">
        <v>102</v>
      </c>
      <c r="P442" t="s">
        <v>102</v>
      </c>
      <c r="Q442" t="s">
        <v>102</v>
      </c>
      <c r="R442" s="26" t="s">
        <v>102</v>
      </c>
      <c r="S442" t="s">
        <v>102</v>
      </c>
      <c r="T442" s="26" t="s">
        <v>102</v>
      </c>
      <c r="U442" s="26">
        <v>5.8909999999999995E-4</v>
      </c>
      <c r="V442" t="s">
        <v>102</v>
      </c>
      <c r="W442" t="s">
        <v>102</v>
      </c>
      <c r="X442" s="26">
        <v>5.8909999999999995E-4</v>
      </c>
    </row>
    <row r="443" spans="1:24" x14ac:dyDescent="0.35">
      <c r="A443" t="s">
        <v>2</v>
      </c>
      <c r="B443" t="s">
        <v>309</v>
      </c>
      <c r="C443" t="s">
        <v>294</v>
      </c>
      <c r="J443" t="s">
        <v>102</v>
      </c>
      <c r="K443" t="s">
        <v>102</v>
      </c>
      <c r="L443" t="s">
        <v>102</v>
      </c>
      <c r="M443" t="s">
        <v>102</v>
      </c>
      <c r="N443" t="s">
        <v>102</v>
      </c>
      <c r="O443" t="s">
        <v>102</v>
      </c>
      <c r="P443" t="s">
        <v>102</v>
      </c>
      <c r="Q443" t="s">
        <v>102</v>
      </c>
      <c r="R443" s="26" t="s">
        <v>102</v>
      </c>
      <c r="S443" t="s">
        <v>102</v>
      </c>
      <c r="T443" s="26" t="s">
        <v>102</v>
      </c>
      <c r="U443" s="26">
        <v>3.104E-3</v>
      </c>
      <c r="V443" t="s">
        <v>102</v>
      </c>
      <c r="W443" t="s">
        <v>102</v>
      </c>
      <c r="X443" s="26">
        <v>3.104E-3</v>
      </c>
    </row>
    <row r="444" spans="1:24" x14ac:dyDescent="0.35">
      <c r="A444" t="s">
        <v>2</v>
      </c>
      <c r="B444" t="s">
        <v>309</v>
      </c>
      <c r="C444" t="s">
        <v>295</v>
      </c>
      <c r="J444" t="s">
        <v>102</v>
      </c>
      <c r="K444" t="s">
        <v>102</v>
      </c>
      <c r="L444" t="s">
        <v>102</v>
      </c>
      <c r="M444" t="s">
        <v>102</v>
      </c>
      <c r="N444" t="s">
        <v>102</v>
      </c>
      <c r="O444" t="s">
        <v>102</v>
      </c>
      <c r="P444" t="s">
        <v>102</v>
      </c>
      <c r="Q444" t="s">
        <v>102</v>
      </c>
      <c r="R444" s="26" t="s">
        <v>102</v>
      </c>
      <c r="S444" t="s">
        <v>102</v>
      </c>
      <c r="T444" s="26" t="s">
        <v>102</v>
      </c>
      <c r="U444" s="26">
        <v>2.9489999999999998E-3</v>
      </c>
      <c r="V444" t="s">
        <v>102</v>
      </c>
      <c r="W444" t="s">
        <v>102</v>
      </c>
      <c r="X444" s="26">
        <v>2.9489999999999998E-3</v>
      </c>
    </row>
    <row r="445" spans="1:24" x14ac:dyDescent="0.35">
      <c r="A445" t="s">
        <v>2</v>
      </c>
      <c r="B445" t="s">
        <v>309</v>
      </c>
      <c r="C445" t="s">
        <v>296</v>
      </c>
      <c r="J445" t="s">
        <v>102</v>
      </c>
      <c r="K445" t="s">
        <v>102</v>
      </c>
      <c r="L445" t="s">
        <v>102</v>
      </c>
      <c r="M445" t="s">
        <v>102</v>
      </c>
      <c r="N445" t="s">
        <v>102</v>
      </c>
      <c r="O445" t="s">
        <v>102</v>
      </c>
      <c r="P445" t="s">
        <v>102</v>
      </c>
      <c r="Q445" t="s">
        <v>102</v>
      </c>
      <c r="R445" s="26" t="s">
        <v>102</v>
      </c>
      <c r="S445" t="s">
        <v>102</v>
      </c>
      <c r="T445" s="26" t="s">
        <v>102</v>
      </c>
      <c r="U445" s="26">
        <v>3.1380000000000002E-3</v>
      </c>
      <c r="V445" t="s">
        <v>102</v>
      </c>
      <c r="W445" t="s">
        <v>102</v>
      </c>
      <c r="X445" s="26">
        <v>3.1380000000000002E-3</v>
      </c>
    </row>
    <row r="446" spans="1:24" x14ac:dyDescent="0.35">
      <c r="A446" t="s">
        <v>2</v>
      </c>
      <c r="B446" t="s">
        <v>309</v>
      </c>
      <c r="C446" t="s">
        <v>297</v>
      </c>
      <c r="J446" t="s">
        <v>102</v>
      </c>
      <c r="K446" t="s">
        <v>102</v>
      </c>
      <c r="L446" t="s">
        <v>102</v>
      </c>
      <c r="M446" t="s">
        <v>102</v>
      </c>
      <c r="N446" t="s">
        <v>102</v>
      </c>
      <c r="O446" t="s">
        <v>102</v>
      </c>
      <c r="P446" t="s">
        <v>102</v>
      </c>
      <c r="Q446" t="s">
        <v>102</v>
      </c>
      <c r="R446" s="26" t="s">
        <v>102</v>
      </c>
      <c r="S446" t="s">
        <v>102</v>
      </c>
      <c r="T446" s="26" t="s">
        <v>102</v>
      </c>
      <c r="U446" s="26">
        <v>3.7730000000000001E-4</v>
      </c>
      <c r="V446" t="s">
        <v>102</v>
      </c>
      <c r="W446" t="s">
        <v>102</v>
      </c>
      <c r="X446" s="26">
        <v>3.7730000000000001E-4</v>
      </c>
    </row>
    <row r="447" spans="1:24" x14ac:dyDescent="0.35">
      <c r="A447" t="s">
        <v>2</v>
      </c>
      <c r="B447" t="s">
        <v>309</v>
      </c>
      <c r="C447" t="s">
        <v>298</v>
      </c>
      <c r="J447" t="s">
        <v>102</v>
      </c>
      <c r="K447" t="s">
        <v>102</v>
      </c>
      <c r="L447" t="s">
        <v>102</v>
      </c>
      <c r="M447" t="s">
        <v>102</v>
      </c>
      <c r="N447" t="s">
        <v>102</v>
      </c>
      <c r="O447" t="s">
        <v>102</v>
      </c>
      <c r="P447" t="s">
        <v>102</v>
      </c>
      <c r="Q447" t="s">
        <v>102</v>
      </c>
      <c r="R447" s="26" t="s">
        <v>102</v>
      </c>
      <c r="S447" t="s">
        <v>102</v>
      </c>
      <c r="T447" s="26" t="s">
        <v>102</v>
      </c>
      <c r="U447" s="26">
        <v>1.086E-2</v>
      </c>
      <c r="V447" t="s">
        <v>102</v>
      </c>
      <c r="W447" t="s">
        <v>102</v>
      </c>
      <c r="X447" s="26">
        <v>1.086E-2</v>
      </c>
    </row>
    <row r="448" spans="1:24" x14ac:dyDescent="0.35">
      <c r="A448" t="s">
        <v>2</v>
      </c>
      <c r="B448" t="s">
        <v>309</v>
      </c>
      <c r="C448" t="s">
        <v>299</v>
      </c>
      <c r="J448" t="s">
        <v>102</v>
      </c>
      <c r="K448" t="s">
        <v>102</v>
      </c>
      <c r="L448" t="s">
        <v>102</v>
      </c>
      <c r="M448" t="s">
        <v>102</v>
      </c>
      <c r="N448" t="s">
        <v>102</v>
      </c>
      <c r="O448" t="s">
        <v>102</v>
      </c>
      <c r="P448" t="s">
        <v>102</v>
      </c>
      <c r="Q448" t="s">
        <v>102</v>
      </c>
      <c r="R448" s="26" t="s">
        <v>102</v>
      </c>
      <c r="S448" t="s">
        <v>102</v>
      </c>
      <c r="T448" s="26" t="s">
        <v>102</v>
      </c>
      <c r="U448" s="26">
        <v>5.7829999999999999E-3</v>
      </c>
      <c r="V448" t="s">
        <v>102</v>
      </c>
      <c r="W448" t="s">
        <v>102</v>
      </c>
      <c r="X448" s="26">
        <v>5.7829999999999999E-3</v>
      </c>
    </row>
    <row r="449" spans="1:24" x14ac:dyDescent="0.35">
      <c r="A449" t="s">
        <v>2</v>
      </c>
      <c r="B449" t="s">
        <v>309</v>
      </c>
      <c r="C449" t="s">
        <v>300</v>
      </c>
      <c r="J449" t="s">
        <v>102</v>
      </c>
      <c r="K449" t="s">
        <v>102</v>
      </c>
      <c r="L449" t="s">
        <v>102</v>
      </c>
      <c r="M449" t="s">
        <v>102</v>
      </c>
      <c r="N449" t="s">
        <v>102</v>
      </c>
      <c r="O449" t="s">
        <v>102</v>
      </c>
      <c r="P449" t="s">
        <v>102</v>
      </c>
      <c r="Q449" t="s">
        <v>102</v>
      </c>
      <c r="R449" s="26" t="s">
        <v>102</v>
      </c>
      <c r="S449" t="s">
        <v>102</v>
      </c>
      <c r="T449" s="26" t="s">
        <v>102</v>
      </c>
      <c r="U449" s="26">
        <v>2.9480000000000001E-3</v>
      </c>
      <c r="V449" t="s">
        <v>102</v>
      </c>
      <c r="W449" t="s">
        <v>102</v>
      </c>
      <c r="X449" s="26">
        <v>2.9480000000000001E-3</v>
      </c>
    </row>
    <row r="450" spans="1:24" x14ac:dyDescent="0.35">
      <c r="A450" t="s">
        <v>2</v>
      </c>
      <c r="B450" t="s">
        <v>309</v>
      </c>
      <c r="C450" t="s">
        <v>301</v>
      </c>
      <c r="J450" t="s">
        <v>102</v>
      </c>
      <c r="K450" t="s">
        <v>102</v>
      </c>
      <c r="L450" t="s">
        <v>102</v>
      </c>
      <c r="M450" t="s">
        <v>102</v>
      </c>
      <c r="N450" t="s">
        <v>102</v>
      </c>
      <c r="O450" t="s">
        <v>102</v>
      </c>
      <c r="P450" t="s">
        <v>102</v>
      </c>
      <c r="Q450" t="s">
        <v>102</v>
      </c>
      <c r="R450" s="26" t="s">
        <v>102</v>
      </c>
      <c r="S450" t="s">
        <v>102</v>
      </c>
      <c r="T450" s="26" t="s">
        <v>102</v>
      </c>
      <c r="U450" s="26">
        <v>5.8909999999999995E-4</v>
      </c>
      <c r="V450" t="s">
        <v>102</v>
      </c>
      <c r="W450" t="s">
        <v>102</v>
      </c>
      <c r="X450" s="26">
        <v>5.8909999999999995E-4</v>
      </c>
    </row>
    <row r="451" spans="1:24" x14ac:dyDescent="0.35">
      <c r="A451" t="s">
        <v>2</v>
      </c>
      <c r="B451" t="s">
        <v>309</v>
      </c>
      <c r="C451" t="s">
        <v>302</v>
      </c>
      <c r="J451" t="s">
        <v>102</v>
      </c>
      <c r="K451" t="s">
        <v>102</v>
      </c>
      <c r="L451" t="s">
        <v>102</v>
      </c>
      <c r="M451" t="s">
        <v>102</v>
      </c>
      <c r="N451" t="s">
        <v>102</v>
      </c>
      <c r="O451" t="s">
        <v>102</v>
      </c>
      <c r="P451" t="s">
        <v>102</v>
      </c>
      <c r="Q451" t="s">
        <v>102</v>
      </c>
      <c r="R451" s="26" t="s">
        <v>102</v>
      </c>
      <c r="S451" t="s">
        <v>102</v>
      </c>
      <c r="T451" s="26" t="s">
        <v>102</v>
      </c>
      <c r="U451" s="26">
        <v>5.8909999999999995E-4</v>
      </c>
      <c r="V451" t="s">
        <v>102</v>
      </c>
      <c r="W451" t="s">
        <v>102</v>
      </c>
      <c r="X451" s="26">
        <v>5.8909999999999995E-4</v>
      </c>
    </row>
    <row r="452" spans="1:24" x14ac:dyDescent="0.35">
      <c r="A452" t="s">
        <v>2</v>
      </c>
      <c r="B452" t="s">
        <v>309</v>
      </c>
      <c r="C452" t="s">
        <v>303</v>
      </c>
      <c r="J452" t="s">
        <v>102</v>
      </c>
      <c r="K452" t="s">
        <v>102</v>
      </c>
      <c r="L452" t="s">
        <v>102</v>
      </c>
      <c r="M452" t="s">
        <v>102</v>
      </c>
      <c r="N452" t="s">
        <v>102</v>
      </c>
      <c r="O452" t="s">
        <v>102</v>
      </c>
      <c r="P452" t="s">
        <v>102</v>
      </c>
      <c r="Q452" t="s">
        <v>102</v>
      </c>
      <c r="R452" s="26" t="s">
        <v>102</v>
      </c>
      <c r="S452" t="s">
        <v>102</v>
      </c>
      <c r="T452" s="26" t="s">
        <v>102</v>
      </c>
      <c r="U452" s="26">
        <v>3.1199999999999999E-3</v>
      </c>
      <c r="V452" t="s">
        <v>102</v>
      </c>
      <c r="W452" t="s">
        <v>102</v>
      </c>
      <c r="X452" s="26">
        <v>3.1199999999999999E-3</v>
      </c>
    </row>
    <row r="453" spans="1:24" x14ac:dyDescent="0.35">
      <c r="A453" t="s">
        <v>2</v>
      </c>
      <c r="B453" t="s">
        <v>309</v>
      </c>
      <c r="C453" t="s">
        <v>304</v>
      </c>
      <c r="J453" t="s">
        <v>102</v>
      </c>
      <c r="K453" t="s">
        <v>102</v>
      </c>
      <c r="L453" t="s">
        <v>102</v>
      </c>
      <c r="M453" t="s">
        <v>102</v>
      </c>
      <c r="N453" t="s">
        <v>102</v>
      </c>
      <c r="O453" t="s">
        <v>102</v>
      </c>
      <c r="P453" t="s">
        <v>102</v>
      </c>
      <c r="Q453" t="s">
        <v>102</v>
      </c>
      <c r="R453" t="s">
        <v>102</v>
      </c>
      <c r="S453" t="s">
        <v>102</v>
      </c>
      <c r="T453" t="s">
        <v>102</v>
      </c>
      <c r="U453" s="26">
        <v>2.9510000000000001E-3</v>
      </c>
      <c r="V453" t="s">
        <v>102</v>
      </c>
      <c r="W453" t="s">
        <v>102</v>
      </c>
      <c r="X453">
        <v>2.9510000000000001E-3</v>
      </c>
    </row>
    <row r="454" spans="1:24" x14ac:dyDescent="0.35">
      <c r="A454" t="s">
        <v>2</v>
      </c>
      <c r="B454" t="s">
        <v>309</v>
      </c>
      <c r="C454" t="s">
        <v>305</v>
      </c>
      <c r="J454" t="s">
        <v>102</v>
      </c>
      <c r="K454" t="s">
        <v>102</v>
      </c>
      <c r="L454" t="s">
        <v>102</v>
      </c>
      <c r="M454" t="s">
        <v>102</v>
      </c>
      <c r="N454" t="s">
        <v>102</v>
      </c>
      <c r="O454" t="s">
        <v>102</v>
      </c>
      <c r="P454" t="s">
        <v>102</v>
      </c>
      <c r="Q454" t="s">
        <v>102</v>
      </c>
      <c r="R454" t="s">
        <v>102</v>
      </c>
      <c r="S454" t="s">
        <v>102</v>
      </c>
      <c r="T454" t="s">
        <v>102</v>
      </c>
      <c r="U454" s="26">
        <v>3.1210000000000001E-3</v>
      </c>
      <c r="V454" t="s">
        <v>102</v>
      </c>
      <c r="W454" t="s">
        <v>102</v>
      </c>
      <c r="X454">
        <v>3.1210000000000001E-3</v>
      </c>
    </row>
    <row r="455" spans="1:24" x14ac:dyDescent="0.35">
      <c r="A455" t="s">
        <v>2</v>
      </c>
      <c r="B455" t="s">
        <v>309</v>
      </c>
      <c r="C455" t="s">
        <v>306</v>
      </c>
      <c r="J455" t="s">
        <v>102</v>
      </c>
      <c r="K455" t="s">
        <v>102</v>
      </c>
      <c r="L455" t="s">
        <v>102</v>
      </c>
      <c r="M455" t="s">
        <v>102</v>
      </c>
      <c r="N455" t="s">
        <v>102</v>
      </c>
      <c r="O455" t="s">
        <v>102</v>
      </c>
      <c r="P455" t="s">
        <v>102</v>
      </c>
      <c r="Q455" t="s">
        <v>102</v>
      </c>
      <c r="R455" t="s">
        <v>102</v>
      </c>
      <c r="S455" t="s">
        <v>102</v>
      </c>
      <c r="T455" t="s">
        <v>102</v>
      </c>
      <c r="U455" s="26">
        <v>1.076E-2</v>
      </c>
      <c r="V455" t="s">
        <v>102</v>
      </c>
      <c r="W455" t="s">
        <v>102</v>
      </c>
      <c r="X455">
        <v>1.076E-2</v>
      </c>
    </row>
    <row r="456" spans="1:24" x14ac:dyDescent="0.35">
      <c r="A456" t="s">
        <v>2</v>
      </c>
      <c r="B456" t="s">
        <v>309</v>
      </c>
      <c r="C456" t="s">
        <v>307</v>
      </c>
      <c r="J456" t="s">
        <v>102</v>
      </c>
      <c r="K456" t="s">
        <v>102</v>
      </c>
      <c r="L456" t="s">
        <v>102</v>
      </c>
      <c r="M456" t="s">
        <v>102</v>
      </c>
      <c r="N456" t="s">
        <v>102</v>
      </c>
      <c r="O456" t="s">
        <v>102</v>
      </c>
      <c r="P456" t="s">
        <v>102</v>
      </c>
      <c r="Q456" t="s">
        <v>102</v>
      </c>
      <c r="R456" t="s">
        <v>102</v>
      </c>
      <c r="S456" t="s">
        <v>102</v>
      </c>
      <c r="T456" t="s">
        <v>102</v>
      </c>
      <c r="U456" s="26">
        <v>1.0840000000000001E-2</v>
      </c>
      <c r="V456" t="s">
        <v>102</v>
      </c>
      <c r="W456" t="s">
        <v>102</v>
      </c>
      <c r="X456">
        <v>1.0840000000000001E-2</v>
      </c>
    </row>
    <row r="457" spans="1:24" x14ac:dyDescent="0.35">
      <c r="A457" t="s">
        <v>2</v>
      </c>
      <c r="B457" t="s">
        <v>309</v>
      </c>
      <c r="C457" t="s">
        <v>308</v>
      </c>
      <c r="J457" t="s">
        <v>102</v>
      </c>
      <c r="K457" t="s">
        <v>102</v>
      </c>
      <c r="L457" t="s">
        <v>102</v>
      </c>
      <c r="M457" t="s">
        <v>102</v>
      </c>
      <c r="N457" t="s">
        <v>102</v>
      </c>
      <c r="O457" t="s">
        <v>102</v>
      </c>
      <c r="P457" t="s">
        <v>102</v>
      </c>
      <c r="Q457" t="s">
        <v>102</v>
      </c>
      <c r="R457" t="s">
        <v>102</v>
      </c>
      <c r="S457" t="s">
        <v>102</v>
      </c>
      <c r="T457" t="s">
        <v>102</v>
      </c>
      <c r="U457" t="s">
        <v>170</v>
      </c>
      <c r="V457" t="s">
        <v>102</v>
      </c>
      <c r="W457" t="s">
        <v>102</v>
      </c>
      <c r="X457">
        <v>0</v>
      </c>
    </row>
    <row r="458" spans="1:24" x14ac:dyDescent="0.35">
      <c r="A458" t="s">
        <v>2</v>
      </c>
      <c r="B458" t="s">
        <v>309</v>
      </c>
      <c r="C458" t="s">
        <v>231</v>
      </c>
      <c r="J458" t="s">
        <v>102</v>
      </c>
      <c r="K458" t="s">
        <v>102</v>
      </c>
      <c r="L458" t="s">
        <v>102</v>
      </c>
      <c r="M458" t="s">
        <v>102</v>
      </c>
      <c r="N458" t="s">
        <v>102</v>
      </c>
      <c r="O458" t="s">
        <v>102</v>
      </c>
      <c r="P458" t="s">
        <v>102</v>
      </c>
      <c r="Q458" t="s">
        <v>102</v>
      </c>
      <c r="R458" t="s">
        <v>102</v>
      </c>
      <c r="S458" t="s">
        <v>102</v>
      </c>
      <c r="T458" t="s">
        <v>102</v>
      </c>
      <c r="U458" s="26">
        <v>5.6319999999999999E-3</v>
      </c>
      <c r="V458" t="s">
        <v>102</v>
      </c>
      <c r="W458" t="s">
        <v>102</v>
      </c>
      <c r="X458">
        <v>5.6319999999999999E-3</v>
      </c>
    </row>
    <row r="459" spans="1:24" x14ac:dyDescent="0.35">
      <c r="A459" t="s">
        <v>2</v>
      </c>
      <c r="B459" t="s">
        <v>310</v>
      </c>
      <c r="J459" t="s">
        <v>102</v>
      </c>
      <c r="K459" s="26">
        <v>0.22509999999999999</v>
      </c>
      <c r="L459" t="s">
        <v>102</v>
      </c>
      <c r="M459" t="s">
        <v>102</v>
      </c>
      <c r="N459" t="s">
        <v>102</v>
      </c>
      <c r="O459" t="s">
        <v>102</v>
      </c>
      <c r="P459" t="s">
        <v>102</v>
      </c>
      <c r="Q459" s="26">
        <v>6.9380000000000003E-6</v>
      </c>
      <c r="R459">
        <v>0</v>
      </c>
      <c r="S459" t="s">
        <v>102</v>
      </c>
      <c r="T459" s="26">
        <v>9.0759999999999992E-6</v>
      </c>
      <c r="U459" s="26">
        <v>0.34200000000000003</v>
      </c>
      <c r="V459" t="s">
        <v>102</v>
      </c>
      <c r="W459" s="26">
        <v>0.1479</v>
      </c>
      <c r="X459">
        <v>0.71501601400000003</v>
      </c>
    </row>
    <row r="460" spans="1:24" x14ac:dyDescent="0.35">
      <c r="A460" t="s">
        <v>2</v>
      </c>
      <c r="B460" t="s">
        <v>310</v>
      </c>
      <c r="C460" t="s">
        <v>146</v>
      </c>
      <c r="J460" t="s">
        <v>102</v>
      </c>
      <c r="K460" s="26">
        <v>0.22509999999999999</v>
      </c>
      <c r="L460" t="s">
        <v>102</v>
      </c>
      <c r="M460" t="s">
        <v>102</v>
      </c>
      <c r="N460" t="s">
        <v>102</v>
      </c>
      <c r="O460" t="s">
        <v>102</v>
      </c>
      <c r="P460" t="s">
        <v>102</v>
      </c>
      <c r="Q460" t="s">
        <v>102</v>
      </c>
      <c r="R460" t="s">
        <v>102</v>
      </c>
      <c r="S460" t="s">
        <v>102</v>
      </c>
      <c r="T460" s="26">
        <v>8.9490000000000002E-6</v>
      </c>
      <c r="U460" s="26">
        <v>4.254E-3</v>
      </c>
      <c r="V460" t="s">
        <v>102</v>
      </c>
      <c r="W460" s="26">
        <v>0.1479</v>
      </c>
      <c r="X460">
        <v>0.37726294900000001</v>
      </c>
    </row>
    <row r="461" spans="1:24" x14ac:dyDescent="0.35">
      <c r="A461" t="s">
        <v>2</v>
      </c>
      <c r="B461" t="s">
        <v>310</v>
      </c>
      <c r="C461" t="s">
        <v>146</v>
      </c>
      <c r="D461" t="s">
        <v>147</v>
      </c>
      <c r="J461" t="s">
        <v>102</v>
      </c>
      <c r="K461" t="s">
        <v>102</v>
      </c>
      <c r="L461" t="s">
        <v>102</v>
      </c>
      <c r="M461" t="s">
        <v>102</v>
      </c>
      <c r="N461" t="s">
        <v>102</v>
      </c>
      <c r="O461" t="s">
        <v>102</v>
      </c>
      <c r="P461" t="s">
        <v>102</v>
      </c>
      <c r="Q461" s="26" t="s">
        <v>102</v>
      </c>
      <c r="R461" t="s">
        <v>102</v>
      </c>
      <c r="S461" t="s">
        <v>102</v>
      </c>
      <c r="T461" s="26">
        <v>4.2559999999999999E-8</v>
      </c>
      <c r="U461" s="26">
        <v>2.1880000000000001E-5</v>
      </c>
      <c r="V461" t="s">
        <v>102</v>
      </c>
      <c r="W461" s="26">
        <v>7.5290000000000003E-7</v>
      </c>
      <c r="X461" s="26">
        <v>2.2675460000000001E-5</v>
      </c>
    </row>
    <row r="462" spans="1:24" x14ac:dyDescent="0.35">
      <c r="A462" t="s">
        <v>2</v>
      </c>
      <c r="B462" t="s">
        <v>310</v>
      </c>
      <c r="C462" t="s">
        <v>146</v>
      </c>
      <c r="D462" t="s">
        <v>148</v>
      </c>
      <c r="J462" t="s">
        <v>102</v>
      </c>
      <c r="K462" t="s">
        <v>102</v>
      </c>
      <c r="L462" t="s">
        <v>102</v>
      </c>
      <c r="M462" t="s">
        <v>102</v>
      </c>
      <c r="N462" t="s">
        <v>102</v>
      </c>
      <c r="O462" t="s">
        <v>102</v>
      </c>
      <c r="P462" t="s">
        <v>102</v>
      </c>
      <c r="Q462" t="s">
        <v>102</v>
      </c>
      <c r="R462" t="s">
        <v>102</v>
      </c>
      <c r="S462" t="s">
        <v>102</v>
      </c>
      <c r="T462" s="26">
        <v>4.2540000000000002E-8</v>
      </c>
      <c r="U462" s="26">
        <v>2.1880000000000001E-5</v>
      </c>
      <c r="V462" t="s">
        <v>102</v>
      </c>
      <c r="W462" s="26">
        <v>7.5290000000000003E-7</v>
      </c>
      <c r="X462" s="26">
        <v>2.2675439999999999E-5</v>
      </c>
    </row>
    <row r="463" spans="1:24" x14ac:dyDescent="0.35">
      <c r="A463" t="s">
        <v>2</v>
      </c>
      <c r="B463" t="s">
        <v>310</v>
      </c>
      <c r="C463" t="s">
        <v>146</v>
      </c>
      <c r="D463" t="s">
        <v>149</v>
      </c>
      <c r="J463" t="s">
        <v>102</v>
      </c>
      <c r="K463" t="s">
        <v>102</v>
      </c>
      <c r="L463" t="s">
        <v>102</v>
      </c>
      <c r="M463" t="s">
        <v>102</v>
      </c>
      <c r="N463" t="s">
        <v>102</v>
      </c>
      <c r="O463" t="s">
        <v>102</v>
      </c>
      <c r="P463" t="s">
        <v>102</v>
      </c>
      <c r="Q463" t="s">
        <v>102</v>
      </c>
      <c r="R463" t="s">
        <v>102</v>
      </c>
      <c r="S463" t="s">
        <v>102</v>
      </c>
      <c r="T463" s="26">
        <v>-3.3809999999999999E-6</v>
      </c>
      <c r="U463" s="26">
        <v>1.403E-3</v>
      </c>
      <c r="V463" t="s">
        <v>102</v>
      </c>
      <c r="W463" s="26">
        <v>9.6439999999999998E-3</v>
      </c>
      <c r="X463">
        <v>1.1043618999999999E-2</v>
      </c>
    </row>
    <row r="464" spans="1:24" x14ac:dyDescent="0.35">
      <c r="A464" t="s">
        <v>2</v>
      </c>
      <c r="B464" t="s">
        <v>310</v>
      </c>
      <c r="C464" t="s">
        <v>146</v>
      </c>
      <c r="D464" t="s">
        <v>150</v>
      </c>
      <c r="J464" t="s">
        <v>102</v>
      </c>
      <c r="K464" t="s">
        <v>102</v>
      </c>
      <c r="L464" t="s">
        <v>102</v>
      </c>
      <c r="M464" t="s">
        <v>102</v>
      </c>
      <c r="N464" t="s">
        <v>102</v>
      </c>
      <c r="O464" t="s">
        <v>102</v>
      </c>
      <c r="P464" t="s">
        <v>102</v>
      </c>
      <c r="Q464" t="s">
        <v>102</v>
      </c>
      <c r="R464" t="s">
        <v>102</v>
      </c>
      <c r="S464" t="s">
        <v>102</v>
      </c>
      <c r="T464" s="26">
        <v>-3.349E-6</v>
      </c>
      <c r="U464" s="26">
        <v>1.403E-3</v>
      </c>
      <c r="V464" t="s">
        <v>102</v>
      </c>
      <c r="W464" s="26">
        <v>9.6450000000000008E-3</v>
      </c>
      <c r="X464" s="26">
        <v>1.1044651000000001E-2</v>
      </c>
    </row>
    <row r="465" spans="1:24" x14ac:dyDescent="0.35">
      <c r="A465" t="s">
        <v>2</v>
      </c>
      <c r="B465" t="s">
        <v>310</v>
      </c>
      <c r="C465" t="s">
        <v>146</v>
      </c>
      <c r="D465" t="s">
        <v>151</v>
      </c>
      <c r="J465" t="s">
        <v>102</v>
      </c>
      <c r="K465" t="s">
        <v>102</v>
      </c>
      <c r="L465" t="s">
        <v>102</v>
      </c>
      <c r="M465" t="s">
        <v>102</v>
      </c>
      <c r="N465" t="s">
        <v>102</v>
      </c>
      <c r="O465" t="s">
        <v>102</v>
      </c>
      <c r="P465" t="s">
        <v>102</v>
      </c>
      <c r="Q465" t="s">
        <v>102</v>
      </c>
      <c r="R465" t="s">
        <v>102</v>
      </c>
      <c r="S465" t="s">
        <v>102</v>
      </c>
      <c r="T465" s="26">
        <v>-3.4460000000000001E-6</v>
      </c>
      <c r="U465" s="26">
        <v>1.403E-3</v>
      </c>
      <c r="V465" t="s">
        <v>102</v>
      </c>
      <c r="W465" s="26">
        <v>9.6489999999999996E-3</v>
      </c>
      <c r="X465" s="26">
        <v>1.1048554E-2</v>
      </c>
    </row>
    <row r="466" spans="1:24" x14ac:dyDescent="0.35">
      <c r="A466" t="s">
        <v>2</v>
      </c>
      <c r="B466" t="s">
        <v>310</v>
      </c>
      <c r="C466" t="s">
        <v>205</v>
      </c>
      <c r="J466" t="s">
        <v>102</v>
      </c>
      <c r="K466" t="s">
        <v>102</v>
      </c>
      <c r="L466" t="s">
        <v>102</v>
      </c>
      <c r="M466" t="s">
        <v>102</v>
      </c>
      <c r="N466" t="s">
        <v>102</v>
      </c>
      <c r="O466" t="s">
        <v>102</v>
      </c>
      <c r="P466" t="s">
        <v>102</v>
      </c>
      <c r="Q466" s="26">
        <v>6.9380000000000003E-6</v>
      </c>
      <c r="R466" t="s">
        <v>102</v>
      </c>
      <c r="S466" t="s">
        <v>102</v>
      </c>
      <c r="T466" t="s">
        <v>102</v>
      </c>
      <c r="U466" s="26" t="s">
        <v>102</v>
      </c>
      <c r="V466" t="s">
        <v>102</v>
      </c>
      <c r="W466" t="s">
        <v>102</v>
      </c>
      <c r="X466" s="26">
        <v>6.9380000000000003E-6</v>
      </c>
    </row>
    <row r="467" spans="1:24" x14ac:dyDescent="0.35">
      <c r="A467" t="s">
        <v>2</v>
      </c>
      <c r="B467" t="s">
        <v>310</v>
      </c>
      <c r="C467" t="s">
        <v>243</v>
      </c>
      <c r="J467" t="s">
        <v>102</v>
      </c>
      <c r="K467" t="s">
        <v>102</v>
      </c>
      <c r="L467" t="s">
        <v>102</v>
      </c>
      <c r="M467" t="s">
        <v>102</v>
      </c>
      <c r="N467" t="s">
        <v>102</v>
      </c>
      <c r="O467" t="s">
        <v>102</v>
      </c>
      <c r="P467" t="s">
        <v>102</v>
      </c>
      <c r="Q467" t="s">
        <v>102</v>
      </c>
      <c r="R467" t="s">
        <v>102</v>
      </c>
      <c r="S467" t="s">
        <v>102</v>
      </c>
      <c r="T467" t="s">
        <v>102</v>
      </c>
      <c r="U467" s="26">
        <v>5.6080000000000001E-3</v>
      </c>
      <c r="V467" t="s">
        <v>102</v>
      </c>
      <c r="W467" t="s">
        <v>102</v>
      </c>
      <c r="X467" s="26">
        <v>5.6080000000000001E-3</v>
      </c>
    </row>
    <row r="468" spans="1:24" x14ac:dyDescent="0.35">
      <c r="A468" t="s">
        <v>2</v>
      </c>
      <c r="B468" t="s">
        <v>310</v>
      </c>
      <c r="C468" t="s">
        <v>244</v>
      </c>
      <c r="J468" t="s">
        <v>102</v>
      </c>
      <c r="K468" t="s">
        <v>102</v>
      </c>
      <c r="L468" t="s">
        <v>102</v>
      </c>
      <c r="M468" t="s">
        <v>102</v>
      </c>
      <c r="N468" t="s">
        <v>102</v>
      </c>
      <c r="O468" t="s">
        <v>102</v>
      </c>
      <c r="P468" t="s">
        <v>102</v>
      </c>
      <c r="Q468" t="s">
        <v>102</v>
      </c>
      <c r="R468" t="s">
        <v>102</v>
      </c>
      <c r="S468" t="s">
        <v>102</v>
      </c>
      <c r="T468" t="s">
        <v>102</v>
      </c>
      <c r="U468" s="26">
        <v>1.0749999999999999E-2</v>
      </c>
      <c r="V468" t="s">
        <v>102</v>
      </c>
      <c r="W468" t="s">
        <v>102</v>
      </c>
      <c r="X468">
        <v>1.0749999999999999E-2</v>
      </c>
    </row>
    <row r="469" spans="1:24" x14ac:dyDescent="0.35">
      <c r="A469" t="s">
        <v>2</v>
      </c>
      <c r="B469" t="s">
        <v>310</v>
      </c>
      <c r="C469" t="s">
        <v>245</v>
      </c>
      <c r="J469" t="s">
        <v>102</v>
      </c>
      <c r="K469" t="s">
        <v>102</v>
      </c>
      <c r="L469" t="s">
        <v>102</v>
      </c>
      <c r="M469" t="s">
        <v>102</v>
      </c>
      <c r="N469" t="s">
        <v>102</v>
      </c>
      <c r="O469" t="s">
        <v>102</v>
      </c>
      <c r="P469" t="s">
        <v>102</v>
      </c>
      <c r="Q469" t="s">
        <v>102</v>
      </c>
      <c r="R469" t="s">
        <v>102</v>
      </c>
      <c r="S469" t="s">
        <v>102</v>
      </c>
      <c r="T469" t="s">
        <v>102</v>
      </c>
      <c r="U469" s="26">
        <v>5.6249999999999998E-3</v>
      </c>
      <c r="V469" t="s">
        <v>102</v>
      </c>
      <c r="W469" t="s">
        <v>102</v>
      </c>
      <c r="X469" s="26">
        <v>5.6249999999999998E-3</v>
      </c>
    </row>
    <row r="470" spans="1:24" x14ac:dyDescent="0.35">
      <c r="A470" t="s">
        <v>2</v>
      </c>
      <c r="B470" t="s">
        <v>310</v>
      </c>
      <c r="C470" t="s">
        <v>246</v>
      </c>
      <c r="J470" t="s">
        <v>102</v>
      </c>
      <c r="K470" t="s">
        <v>102</v>
      </c>
      <c r="L470" t="s">
        <v>102</v>
      </c>
      <c r="M470" t="s">
        <v>102</v>
      </c>
      <c r="N470" t="s">
        <v>102</v>
      </c>
      <c r="O470" t="s">
        <v>102</v>
      </c>
      <c r="P470" t="s">
        <v>102</v>
      </c>
      <c r="Q470" t="s">
        <v>102</v>
      </c>
      <c r="R470" t="s">
        <v>102</v>
      </c>
      <c r="S470" t="s">
        <v>102</v>
      </c>
      <c r="T470" t="s">
        <v>102</v>
      </c>
      <c r="U470" s="26">
        <v>5.8669999999999998E-3</v>
      </c>
      <c r="V470" t="s">
        <v>102</v>
      </c>
      <c r="W470" t="s">
        <v>102</v>
      </c>
      <c r="X470" s="26">
        <v>5.8669999999999998E-3</v>
      </c>
    </row>
    <row r="471" spans="1:24" x14ac:dyDescent="0.35">
      <c r="A471" t="s">
        <v>2</v>
      </c>
      <c r="B471" t="s">
        <v>310</v>
      </c>
      <c r="C471" t="s">
        <v>247</v>
      </c>
      <c r="J471" t="s">
        <v>102</v>
      </c>
      <c r="K471" t="s">
        <v>102</v>
      </c>
      <c r="L471" t="s">
        <v>102</v>
      </c>
      <c r="M471" t="s">
        <v>102</v>
      </c>
      <c r="N471" t="s">
        <v>102</v>
      </c>
      <c r="O471" t="s">
        <v>102</v>
      </c>
      <c r="P471" t="s">
        <v>102</v>
      </c>
      <c r="Q471" t="s">
        <v>102</v>
      </c>
      <c r="R471" t="s">
        <v>102</v>
      </c>
      <c r="S471" t="s">
        <v>102</v>
      </c>
      <c r="T471" t="s">
        <v>102</v>
      </c>
      <c r="U471" s="26">
        <v>1.115E-2</v>
      </c>
      <c r="V471" t="s">
        <v>102</v>
      </c>
      <c r="W471" t="s">
        <v>102</v>
      </c>
      <c r="X471" s="26">
        <v>1.115E-2</v>
      </c>
    </row>
    <row r="472" spans="1:24" x14ac:dyDescent="0.35">
      <c r="A472" t="s">
        <v>2</v>
      </c>
      <c r="B472" t="s">
        <v>310</v>
      </c>
      <c r="C472" t="s">
        <v>248</v>
      </c>
      <c r="J472" t="s">
        <v>102</v>
      </c>
      <c r="K472" t="s">
        <v>102</v>
      </c>
      <c r="L472" t="s">
        <v>102</v>
      </c>
      <c r="M472" t="s">
        <v>102</v>
      </c>
      <c r="N472" t="s">
        <v>102</v>
      </c>
      <c r="O472" t="s">
        <v>102</v>
      </c>
      <c r="P472" t="s">
        <v>102</v>
      </c>
      <c r="Q472" t="s">
        <v>102</v>
      </c>
      <c r="R472" t="s">
        <v>102</v>
      </c>
      <c r="S472" t="s">
        <v>102</v>
      </c>
      <c r="T472" t="s">
        <v>102</v>
      </c>
      <c r="U472" s="26">
        <v>1.1180000000000001E-2</v>
      </c>
      <c r="V472" t="s">
        <v>102</v>
      </c>
      <c r="W472" t="s">
        <v>102</v>
      </c>
      <c r="X472">
        <v>1.1180000000000001E-2</v>
      </c>
    </row>
    <row r="473" spans="1:24" x14ac:dyDescent="0.35">
      <c r="A473" t="s">
        <v>2</v>
      </c>
      <c r="B473" t="s">
        <v>310</v>
      </c>
      <c r="C473" t="s">
        <v>249</v>
      </c>
      <c r="J473" t="s">
        <v>102</v>
      </c>
      <c r="K473" t="s">
        <v>102</v>
      </c>
      <c r="L473" t="s">
        <v>102</v>
      </c>
      <c r="M473" t="s">
        <v>102</v>
      </c>
      <c r="N473" t="s">
        <v>102</v>
      </c>
      <c r="O473" t="s">
        <v>102</v>
      </c>
      <c r="P473" t="s">
        <v>102</v>
      </c>
      <c r="Q473" t="s">
        <v>102</v>
      </c>
      <c r="R473" t="s">
        <v>102</v>
      </c>
      <c r="S473" t="s">
        <v>102</v>
      </c>
      <c r="T473" t="s">
        <v>102</v>
      </c>
      <c r="U473" s="26">
        <v>5.7409999999999996E-3</v>
      </c>
      <c r="V473" t="s">
        <v>102</v>
      </c>
      <c r="W473" t="s">
        <v>102</v>
      </c>
      <c r="X473" s="26">
        <v>5.7409999999999996E-3</v>
      </c>
    </row>
    <row r="474" spans="1:24" x14ac:dyDescent="0.35">
      <c r="A474" t="s">
        <v>2</v>
      </c>
      <c r="B474" t="s">
        <v>310</v>
      </c>
      <c r="C474" t="s">
        <v>250</v>
      </c>
      <c r="J474" t="s">
        <v>102</v>
      </c>
      <c r="K474" t="s">
        <v>102</v>
      </c>
      <c r="L474" t="s">
        <v>102</v>
      </c>
      <c r="M474" t="s">
        <v>102</v>
      </c>
      <c r="N474" t="s">
        <v>102</v>
      </c>
      <c r="O474" t="s">
        <v>102</v>
      </c>
      <c r="P474" t="s">
        <v>102</v>
      </c>
      <c r="Q474" t="s">
        <v>102</v>
      </c>
      <c r="R474" t="s">
        <v>102</v>
      </c>
      <c r="S474" t="s">
        <v>102</v>
      </c>
      <c r="T474" t="s">
        <v>102</v>
      </c>
      <c r="U474" s="26">
        <v>1.0659999999999999E-2</v>
      </c>
      <c r="V474" t="s">
        <v>102</v>
      </c>
      <c r="W474" t="s">
        <v>102</v>
      </c>
      <c r="X474">
        <v>1.0659999999999999E-2</v>
      </c>
    </row>
    <row r="475" spans="1:24" x14ac:dyDescent="0.35">
      <c r="A475" t="s">
        <v>2</v>
      </c>
      <c r="B475" t="s">
        <v>310</v>
      </c>
      <c r="C475" t="s">
        <v>251</v>
      </c>
      <c r="J475" t="s">
        <v>102</v>
      </c>
      <c r="K475" t="s">
        <v>102</v>
      </c>
      <c r="L475" t="s">
        <v>102</v>
      </c>
      <c r="M475" t="s">
        <v>102</v>
      </c>
      <c r="N475" t="s">
        <v>102</v>
      </c>
      <c r="O475" t="s">
        <v>102</v>
      </c>
      <c r="P475" t="s">
        <v>102</v>
      </c>
      <c r="Q475" t="s">
        <v>102</v>
      </c>
      <c r="R475" t="s">
        <v>102</v>
      </c>
      <c r="S475" t="s">
        <v>102</v>
      </c>
      <c r="T475" t="s">
        <v>102</v>
      </c>
      <c r="U475" s="26">
        <v>5.8909999999999995E-4</v>
      </c>
      <c r="V475" t="s">
        <v>102</v>
      </c>
      <c r="W475" t="s">
        <v>102</v>
      </c>
      <c r="X475">
        <v>5.8909999999999995E-4</v>
      </c>
    </row>
    <row r="476" spans="1:24" x14ac:dyDescent="0.35">
      <c r="A476" t="s">
        <v>2</v>
      </c>
      <c r="B476" t="s">
        <v>310</v>
      </c>
      <c r="C476" t="s">
        <v>252</v>
      </c>
      <c r="J476" t="s">
        <v>102</v>
      </c>
      <c r="K476" t="s">
        <v>102</v>
      </c>
      <c r="L476" t="s">
        <v>102</v>
      </c>
      <c r="M476" t="s">
        <v>102</v>
      </c>
      <c r="N476" t="s">
        <v>102</v>
      </c>
      <c r="O476" t="s">
        <v>102</v>
      </c>
      <c r="P476" t="s">
        <v>102</v>
      </c>
      <c r="Q476" t="s">
        <v>102</v>
      </c>
      <c r="R476" t="s">
        <v>102</v>
      </c>
      <c r="S476" t="s">
        <v>102</v>
      </c>
      <c r="T476" t="s">
        <v>102</v>
      </c>
      <c r="U476" s="26">
        <v>5.6849999999999999E-3</v>
      </c>
      <c r="V476" t="s">
        <v>102</v>
      </c>
      <c r="W476" t="s">
        <v>102</v>
      </c>
      <c r="X476" s="26">
        <v>5.6849999999999999E-3</v>
      </c>
    </row>
    <row r="477" spans="1:24" x14ac:dyDescent="0.35">
      <c r="A477" t="s">
        <v>2</v>
      </c>
      <c r="B477" t="s">
        <v>310</v>
      </c>
      <c r="C477" t="s">
        <v>253</v>
      </c>
      <c r="J477" t="s">
        <v>102</v>
      </c>
      <c r="K477" t="s">
        <v>102</v>
      </c>
      <c r="L477" t="s">
        <v>102</v>
      </c>
      <c r="M477" t="s">
        <v>102</v>
      </c>
      <c r="N477" t="s">
        <v>102</v>
      </c>
      <c r="O477" t="s">
        <v>102</v>
      </c>
      <c r="P477" t="s">
        <v>102</v>
      </c>
      <c r="Q477" t="s">
        <v>102</v>
      </c>
      <c r="R477" t="s">
        <v>102</v>
      </c>
      <c r="S477" t="s">
        <v>102</v>
      </c>
      <c r="T477" t="s">
        <v>102</v>
      </c>
      <c r="U477" s="26">
        <v>1.068E-2</v>
      </c>
      <c r="V477" t="s">
        <v>102</v>
      </c>
      <c r="W477" t="s">
        <v>102</v>
      </c>
      <c r="X477" s="26">
        <v>1.068E-2</v>
      </c>
    </row>
    <row r="478" spans="1:24" x14ac:dyDescent="0.35">
      <c r="A478" t="s">
        <v>2</v>
      </c>
      <c r="B478" t="s">
        <v>310</v>
      </c>
      <c r="C478" t="s">
        <v>254</v>
      </c>
      <c r="J478" t="s">
        <v>102</v>
      </c>
      <c r="K478" t="s">
        <v>102</v>
      </c>
      <c r="L478" t="s">
        <v>102</v>
      </c>
      <c r="M478" t="s">
        <v>102</v>
      </c>
      <c r="N478" t="s">
        <v>102</v>
      </c>
      <c r="O478" t="s">
        <v>102</v>
      </c>
      <c r="P478" t="s">
        <v>102</v>
      </c>
      <c r="Q478" t="s">
        <v>102</v>
      </c>
      <c r="R478" t="s">
        <v>102</v>
      </c>
      <c r="S478" t="s">
        <v>102</v>
      </c>
      <c r="T478" t="s">
        <v>102</v>
      </c>
      <c r="U478" s="26">
        <v>1.0670000000000001E-2</v>
      </c>
      <c r="V478" t="s">
        <v>102</v>
      </c>
      <c r="W478" t="s">
        <v>102</v>
      </c>
      <c r="X478">
        <v>1.0670000000000001E-2</v>
      </c>
    </row>
    <row r="479" spans="1:24" x14ac:dyDescent="0.35">
      <c r="A479" t="s">
        <v>2</v>
      </c>
      <c r="B479" t="s">
        <v>310</v>
      </c>
      <c r="C479" t="s">
        <v>255</v>
      </c>
      <c r="J479" t="s">
        <v>102</v>
      </c>
      <c r="K479" t="s">
        <v>102</v>
      </c>
      <c r="L479" t="s">
        <v>102</v>
      </c>
      <c r="M479" t="s">
        <v>102</v>
      </c>
      <c r="N479" t="s">
        <v>102</v>
      </c>
      <c r="O479" t="s">
        <v>102</v>
      </c>
      <c r="P479" t="s">
        <v>102</v>
      </c>
      <c r="Q479" t="s">
        <v>102</v>
      </c>
      <c r="R479" t="s">
        <v>102</v>
      </c>
      <c r="S479" t="s">
        <v>102</v>
      </c>
      <c r="T479" t="s">
        <v>102</v>
      </c>
      <c r="U479" s="26">
        <v>5.8909999999999995E-4</v>
      </c>
      <c r="V479" t="s">
        <v>102</v>
      </c>
      <c r="W479" t="s">
        <v>102</v>
      </c>
      <c r="X479">
        <v>5.8909999999999995E-4</v>
      </c>
    </row>
    <row r="480" spans="1:24" x14ac:dyDescent="0.35">
      <c r="A480" t="s">
        <v>2</v>
      </c>
      <c r="B480" t="s">
        <v>310</v>
      </c>
      <c r="C480" t="s">
        <v>256</v>
      </c>
      <c r="J480" t="s">
        <v>102</v>
      </c>
      <c r="K480" t="s">
        <v>102</v>
      </c>
      <c r="L480" t="s">
        <v>102</v>
      </c>
      <c r="M480" t="s">
        <v>102</v>
      </c>
      <c r="N480" t="s">
        <v>102</v>
      </c>
      <c r="O480" t="s">
        <v>102</v>
      </c>
      <c r="P480" t="s">
        <v>102</v>
      </c>
      <c r="Q480" t="s">
        <v>102</v>
      </c>
      <c r="R480" t="s">
        <v>102</v>
      </c>
      <c r="S480" t="s">
        <v>102</v>
      </c>
      <c r="T480" t="s">
        <v>102</v>
      </c>
      <c r="U480" s="26">
        <v>5.8389999999999996E-3</v>
      </c>
      <c r="V480" t="s">
        <v>102</v>
      </c>
      <c r="W480" t="s">
        <v>102</v>
      </c>
      <c r="X480" s="26">
        <v>5.8389999999999996E-3</v>
      </c>
    </row>
    <row r="481" spans="1:24" x14ac:dyDescent="0.35">
      <c r="A481" t="s">
        <v>2</v>
      </c>
      <c r="B481" t="s">
        <v>310</v>
      </c>
      <c r="C481" t="s">
        <v>257</v>
      </c>
      <c r="J481" t="s">
        <v>102</v>
      </c>
      <c r="K481" t="s">
        <v>102</v>
      </c>
      <c r="L481" t="s">
        <v>102</v>
      </c>
      <c r="M481" t="s">
        <v>102</v>
      </c>
      <c r="N481" t="s">
        <v>102</v>
      </c>
      <c r="O481" t="s">
        <v>102</v>
      </c>
      <c r="P481" t="s">
        <v>102</v>
      </c>
      <c r="Q481" t="s">
        <v>102</v>
      </c>
      <c r="R481" t="s">
        <v>102</v>
      </c>
      <c r="S481" t="s">
        <v>102</v>
      </c>
      <c r="T481" t="s">
        <v>102</v>
      </c>
      <c r="U481" s="26">
        <v>1.072E-2</v>
      </c>
      <c r="V481" t="s">
        <v>102</v>
      </c>
      <c r="W481" t="s">
        <v>102</v>
      </c>
      <c r="X481" s="26">
        <v>1.072E-2</v>
      </c>
    </row>
    <row r="482" spans="1:24" x14ac:dyDescent="0.35">
      <c r="A482" t="s">
        <v>2</v>
      </c>
      <c r="B482" t="s">
        <v>310</v>
      </c>
      <c r="C482" t="s">
        <v>258</v>
      </c>
      <c r="J482" t="s">
        <v>102</v>
      </c>
      <c r="K482" t="s">
        <v>102</v>
      </c>
      <c r="L482" t="s">
        <v>102</v>
      </c>
      <c r="M482" t="s">
        <v>102</v>
      </c>
      <c r="N482" t="s">
        <v>102</v>
      </c>
      <c r="O482" t="s">
        <v>102</v>
      </c>
      <c r="P482" t="s">
        <v>102</v>
      </c>
      <c r="Q482" t="s">
        <v>102</v>
      </c>
      <c r="R482" t="s">
        <v>102</v>
      </c>
      <c r="S482" t="s">
        <v>102</v>
      </c>
      <c r="T482" t="s">
        <v>102</v>
      </c>
      <c r="U482" s="26">
        <v>1.0880000000000001E-2</v>
      </c>
      <c r="V482" t="s">
        <v>102</v>
      </c>
      <c r="W482" t="s">
        <v>102</v>
      </c>
      <c r="X482" s="26">
        <v>1.0880000000000001E-2</v>
      </c>
    </row>
    <row r="483" spans="1:24" x14ac:dyDescent="0.35">
      <c r="A483" t="s">
        <v>2</v>
      </c>
      <c r="B483" t="s">
        <v>310</v>
      </c>
      <c r="C483" t="s">
        <v>259</v>
      </c>
      <c r="J483" t="s">
        <v>102</v>
      </c>
      <c r="K483" t="s">
        <v>102</v>
      </c>
      <c r="L483" t="s">
        <v>102</v>
      </c>
      <c r="M483" t="s">
        <v>102</v>
      </c>
      <c r="N483" t="s">
        <v>102</v>
      </c>
      <c r="O483" t="s">
        <v>102</v>
      </c>
      <c r="P483" t="s">
        <v>102</v>
      </c>
      <c r="Q483" s="26" t="s">
        <v>102</v>
      </c>
      <c r="R483" t="s">
        <v>102</v>
      </c>
      <c r="S483" t="s">
        <v>102</v>
      </c>
      <c r="T483" s="26" t="s">
        <v>102</v>
      </c>
      <c r="U483" s="26">
        <v>1.074E-2</v>
      </c>
      <c r="V483" t="s">
        <v>102</v>
      </c>
      <c r="W483" s="26" t="s">
        <v>102</v>
      </c>
      <c r="X483">
        <v>1.074E-2</v>
      </c>
    </row>
    <row r="484" spans="1:24" x14ac:dyDescent="0.35">
      <c r="A484" t="s">
        <v>2</v>
      </c>
      <c r="B484" t="s">
        <v>310</v>
      </c>
      <c r="C484" t="s">
        <v>260</v>
      </c>
      <c r="J484" t="s">
        <v>102</v>
      </c>
      <c r="K484" t="s">
        <v>102</v>
      </c>
      <c r="L484" t="s">
        <v>102</v>
      </c>
      <c r="M484" t="s">
        <v>102</v>
      </c>
      <c r="N484" t="s">
        <v>102</v>
      </c>
      <c r="O484" t="s">
        <v>102</v>
      </c>
      <c r="P484" t="s">
        <v>102</v>
      </c>
      <c r="Q484" s="26" t="s">
        <v>102</v>
      </c>
      <c r="R484" t="s">
        <v>102</v>
      </c>
      <c r="S484" t="s">
        <v>102</v>
      </c>
      <c r="T484" s="26" t="s">
        <v>102</v>
      </c>
      <c r="U484" s="26">
        <v>5.8909999999999995E-4</v>
      </c>
      <c r="V484" t="s">
        <v>102</v>
      </c>
      <c r="W484" s="26" t="s">
        <v>102</v>
      </c>
      <c r="X484">
        <v>5.8909999999999995E-4</v>
      </c>
    </row>
    <row r="485" spans="1:24" x14ac:dyDescent="0.35">
      <c r="A485" t="s">
        <v>2</v>
      </c>
      <c r="B485" t="s">
        <v>310</v>
      </c>
      <c r="C485" t="s">
        <v>261</v>
      </c>
      <c r="J485" t="s">
        <v>102</v>
      </c>
      <c r="K485" t="s">
        <v>102</v>
      </c>
      <c r="L485" t="s">
        <v>102</v>
      </c>
      <c r="M485" t="s">
        <v>102</v>
      </c>
      <c r="N485" t="s">
        <v>102</v>
      </c>
      <c r="O485" t="s">
        <v>102</v>
      </c>
      <c r="P485" t="s">
        <v>102</v>
      </c>
      <c r="Q485" s="26" t="s">
        <v>102</v>
      </c>
      <c r="R485" t="s">
        <v>102</v>
      </c>
      <c r="S485" t="s">
        <v>102</v>
      </c>
      <c r="T485" s="26" t="s">
        <v>102</v>
      </c>
      <c r="U485" s="26">
        <v>5.8909999999999995E-4</v>
      </c>
      <c r="V485" t="s">
        <v>102</v>
      </c>
      <c r="W485" s="26" t="s">
        <v>102</v>
      </c>
      <c r="X485" s="26">
        <v>5.8909999999999995E-4</v>
      </c>
    </row>
    <row r="486" spans="1:24" x14ac:dyDescent="0.35">
      <c r="A486" t="s">
        <v>2</v>
      </c>
      <c r="B486" t="s">
        <v>310</v>
      </c>
      <c r="C486" t="s">
        <v>262</v>
      </c>
      <c r="J486" t="s">
        <v>102</v>
      </c>
      <c r="K486" t="s">
        <v>102</v>
      </c>
      <c r="L486" t="s">
        <v>102</v>
      </c>
      <c r="M486" t="s">
        <v>102</v>
      </c>
      <c r="N486" t="s">
        <v>102</v>
      </c>
      <c r="O486" t="s">
        <v>102</v>
      </c>
      <c r="P486" t="s">
        <v>102</v>
      </c>
      <c r="Q486" s="26" t="s">
        <v>102</v>
      </c>
      <c r="R486" t="s">
        <v>102</v>
      </c>
      <c r="S486" t="s">
        <v>102</v>
      </c>
      <c r="T486" s="26" t="s">
        <v>102</v>
      </c>
      <c r="U486" s="26">
        <v>5.8909999999999995E-4</v>
      </c>
      <c r="V486" t="s">
        <v>102</v>
      </c>
      <c r="W486" s="26" t="s">
        <v>102</v>
      </c>
      <c r="X486" s="26">
        <v>5.8909999999999995E-4</v>
      </c>
    </row>
    <row r="487" spans="1:24" x14ac:dyDescent="0.35">
      <c r="A487" t="s">
        <v>2</v>
      </c>
      <c r="B487" t="s">
        <v>310</v>
      </c>
      <c r="C487" t="s">
        <v>263</v>
      </c>
      <c r="J487" t="s">
        <v>102</v>
      </c>
      <c r="K487" t="s">
        <v>102</v>
      </c>
      <c r="L487" t="s">
        <v>102</v>
      </c>
      <c r="M487" t="s">
        <v>102</v>
      </c>
      <c r="N487" t="s">
        <v>102</v>
      </c>
      <c r="O487" t="s">
        <v>102</v>
      </c>
      <c r="P487" t="s">
        <v>102</v>
      </c>
      <c r="Q487" s="26" t="s">
        <v>102</v>
      </c>
      <c r="R487" t="s">
        <v>102</v>
      </c>
      <c r="S487" t="s">
        <v>102</v>
      </c>
      <c r="T487" s="26" t="s">
        <v>102</v>
      </c>
      <c r="U487" s="26">
        <v>5.8909999999999995E-4</v>
      </c>
      <c r="V487" t="s">
        <v>102</v>
      </c>
      <c r="W487" s="26" t="s">
        <v>102</v>
      </c>
      <c r="X487">
        <v>5.8909999999999995E-4</v>
      </c>
    </row>
    <row r="488" spans="1:24" x14ac:dyDescent="0.35">
      <c r="A488" t="s">
        <v>2</v>
      </c>
      <c r="B488" t="s">
        <v>310</v>
      </c>
      <c r="C488" t="s">
        <v>264</v>
      </c>
      <c r="J488" t="s">
        <v>102</v>
      </c>
      <c r="K488" t="s">
        <v>102</v>
      </c>
      <c r="L488" t="s">
        <v>102</v>
      </c>
      <c r="M488" t="s">
        <v>102</v>
      </c>
      <c r="N488" t="s">
        <v>102</v>
      </c>
      <c r="O488" t="s">
        <v>102</v>
      </c>
      <c r="P488" t="s">
        <v>102</v>
      </c>
      <c r="Q488" s="26" t="s">
        <v>102</v>
      </c>
      <c r="R488" t="s">
        <v>102</v>
      </c>
      <c r="S488" t="s">
        <v>102</v>
      </c>
      <c r="T488" s="26" t="s">
        <v>102</v>
      </c>
      <c r="U488" s="26">
        <v>3.7730000000000001E-4</v>
      </c>
      <c r="V488" t="s">
        <v>102</v>
      </c>
      <c r="W488" s="26" t="s">
        <v>102</v>
      </c>
      <c r="X488">
        <v>3.7730000000000001E-4</v>
      </c>
    </row>
    <row r="489" spans="1:24" x14ac:dyDescent="0.35">
      <c r="A489" t="s">
        <v>2</v>
      </c>
      <c r="B489" t="s">
        <v>310</v>
      </c>
      <c r="C489" t="s">
        <v>265</v>
      </c>
      <c r="J489" t="s">
        <v>102</v>
      </c>
      <c r="K489" t="s">
        <v>102</v>
      </c>
      <c r="L489" t="s">
        <v>102</v>
      </c>
      <c r="M489" t="s">
        <v>102</v>
      </c>
      <c r="N489" t="s">
        <v>102</v>
      </c>
      <c r="O489" t="s">
        <v>102</v>
      </c>
      <c r="P489" t="s">
        <v>102</v>
      </c>
      <c r="Q489" s="26" t="s">
        <v>102</v>
      </c>
      <c r="R489" t="s">
        <v>102</v>
      </c>
      <c r="S489" t="s">
        <v>102</v>
      </c>
      <c r="T489" s="26" t="s">
        <v>102</v>
      </c>
      <c r="U489" s="26">
        <v>3.7730000000000001E-4</v>
      </c>
      <c r="V489" t="s">
        <v>102</v>
      </c>
      <c r="W489" s="26" t="s">
        <v>102</v>
      </c>
      <c r="X489" s="26">
        <v>3.7730000000000001E-4</v>
      </c>
    </row>
    <row r="490" spans="1:24" x14ac:dyDescent="0.35">
      <c r="A490" t="s">
        <v>2</v>
      </c>
      <c r="B490" t="s">
        <v>310</v>
      </c>
      <c r="C490" t="s">
        <v>266</v>
      </c>
      <c r="J490" t="s">
        <v>102</v>
      </c>
      <c r="K490" t="s">
        <v>102</v>
      </c>
      <c r="L490" t="s">
        <v>102</v>
      </c>
      <c r="M490" t="s">
        <v>102</v>
      </c>
      <c r="N490" t="s">
        <v>102</v>
      </c>
      <c r="O490" t="s">
        <v>102</v>
      </c>
      <c r="P490" t="s">
        <v>102</v>
      </c>
      <c r="Q490" s="26" t="s">
        <v>102</v>
      </c>
      <c r="R490" t="s">
        <v>102</v>
      </c>
      <c r="S490" t="s">
        <v>102</v>
      </c>
      <c r="T490" s="26" t="s">
        <v>102</v>
      </c>
      <c r="U490" s="26">
        <v>3.7730000000000001E-4</v>
      </c>
      <c r="V490" t="s">
        <v>102</v>
      </c>
      <c r="W490" s="26" t="s">
        <v>102</v>
      </c>
      <c r="X490" s="26">
        <v>3.7730000000000001E-4</v>
      </c>
    </row>
    <row r="491" spans="1:24" x14ac:dyDescent="0.35">
      <c r="A491" t="s">
        <v>2</v>
      </c>
      <c r="B491" t="s">
        <v>310</v>
      </c>
      <c r="C491" t="s">
        <v>267</v>
      </c>
      <c r="J491" t="s">
        <v>102</v>
      </c>
      <c r="K491" t="s">
        <v>102</v>
      </c>
      <c r="L491" t="s">
        <v>102</v>
      </c>
      <c r="M491" t="s">
        <v>102</v>
      </c>
      <c r="N491" t="s">
        <v>102</v>
      </c>
      <c r="O491" t="s">
        <v>102</v>
      </c>
      <c r="P491" t="s">
        <v>102</v>
      </c>
      <c r="Q491" t="s">
        <v>102</v>
      </c>
      <c r="R491" t="s">
        <v>102</v>
      </c>
      <c r="S491" t="s">
        <v>102</v>
      </c>
      <c r="T491" t="s">
        <v>102</v>
      </c>
      <c r="U491" s="26">
        <v>5.8909999999999995E-4</v>
      </c>
      <c r="V491" t="s">
        <v>102</v>
      </c>
      <c r="W491" t="s">
        <v>102</v>
      </c>
      <c r="X491">
        <v>5.8909999999999995E-4</v>
      </c>
    </row>
    <row r="492" spans="1:24" x14ac:dyDescent="0.35">
      <c r="A492" t="s">
        <v>2</v>
      </c>
      <c r="B492" t="s">
        <v>310</v>
      </c>
      <c r="C492" t="s">
        <v>268</v>
      </c>
      <c r="J492" t="s">
        <v>102</v>
      </c>
      <c r="K492" t="s">
        <v>102</v>
      </c>
      <c r="L492" t="s">
        <v>102</v>
      </c>
      <c r="M492" t="s">
        <v>102</v>
      </c>
      <c r="N492" t="s">
        <v>102</v>
      </c>
      <c r="O492" t="s">
        <v>102</v>
      </c>
      <c r="P492" t="s">
        <v>102</v>
      </c>
      <c r="Q492" t="s">
        <v>102</v>
      </c>
      <c r="R492" t="s">
        <v>102</v>
      </c>
      <c r="S492" t="s">
        <v>102</v>
      </c>
      <c r="T492" t="s">
        <v>102</v>
      </c>
      <c r="U492" s="26">
        <v>5.5859999999999998E-3</v>
      </c>
      <c r="V492" t="s">
        <v>102</v>
      </c>
      <c r="W492" t="s">
        <v>102</v>
      </c>
      <c r="X492">
        <v>5.5859999999999998E-3</v>
      </c>
    </row>
    <row r="493" spans="1:24" x14ac:dyDescent="0.35">
      <c r="A493" t="s">
        <v>2</v>
      </c>
      <c r="B493" t="s">
        <v>310</v>
      </c>
      <c r="C493" t="s">
        <v>269</v>
      </c>
      <c r="J493" t="s">
        <v>102</v>
      </c>
      <c r="K493" t="s">
        <v>102</v>
      </c>
      <c r="L493" t="s">
        <v>102</v>
      </c>
      <c r="M493" t="s">
        <v>102</v>
      </c>
      <c r="N493" t="s">
        <v>102</v>
      </c>
      <c r="O493" t="s">
        <v>102</v>
      </c>
      <c r="P493" t="s">
        <v>102</v>
      </c>
      <c r="Q493" t="s">
        <v>102</v>
      </c>
      <c r="R493" t="s">
        <v>102</v>
      </c>
      <c r="S493" t="s">
        <v>102</v>
      </c>
      <c r="T493" t="s">
        <v>102</v>
      </c>
      <c r="U493" s="26" t="s">
        <v>170</v>
      </c>
      <c r="V493" t="s">
        <v>102</v>
      </c>
      <c r="W493" t="s">
        <v>102</v>
      </c>
      <c r="X493">
        <v>0</v>
      </c>
    </row>
    <row r="494" spans="1:24" x14ac:dyDescent="0.35">
      <c r="A494" t="s">
        <v>2</v>
      </c>
      <c r="B494" t="s">
        <v>310</v>
      </c>
      <c r="C494" t="s">
        <v>270</v>
      </c>
      <c r="J494" t="s">
        <v>102</v>
      </c>
      <c r="K494" t="s">
        <v>102</v>
      </c>
      <c r="L494" t="s">
        <v>102</v>
      </c>
      <c r="M494" t="s">
        <v>102</v>
      </c>
      <c r="N494" t="s">
        <v>102</v>
      </c>
      <c r="O494" t="s">
        <v>102</v>
      </c>
      <c r="P494" t="s">
        <v>102</v>
      </c>
      <c r="Q494" t="s">
        <v>102</v>
      </c>
      <c r="R494" t="s">
        <v>102</v>
      </c>
      <c r="S494" t="s">
        <v>102</v>
      </c>
      <c r="T494" t="s">
        <v>102</v>
      </c>
      <c r="U494" s="26">
        <v>6.1269999999999996E-3</v>
      </c>
      <c r="V494" t="s">
        <v>102</v>
      </c>
      <c r="W494" t="s">
        <v>102</v>
      </c>
      <c r="X494">
        <v>6.1269999999999996E-3</v>
      </c>
    </row>
    <row r="495" spans="1:24" x14ac:dyDescent="0.35">
      <c r="A495" t="s">
        <v>2</v>
      </c>
      <c r="B495" t="s">
        <v>310</v>
      </c>
      <c r="C495" t="s">
        <v>271</v>
      </c>
      <c r="J495" t="s">
        <v>102</v>
      </c>
      <c r="K495" t="s">
        <v>102</v>
      </c>
      <c r="L495" t="s">
        <v>102</v>
      </c>
      <c r="M495" t="s">
        <v>102</v>
      </c>
      <c r="N495" t="s">
        <v>102</v>
      </c>
      <c r="O495" t="s">
        <v>102</v>
      </c>
      <c r="P495" t="s">
        <v>102</v>
      </c>
      <c r="Q495" t="s">
        <v>102</v>
      </c>
      <c r="R495" t="s">
        <v>102</v>
      </c>
      <c r="S495" t="s">
        <v>102</v>
      </c>
      <c r="T495" t="s">
        <v>102</v>
      </c>
      <c r="U495" s="26">
        <v>5.8589999999999996E-3</v>
      </c>
      <c r="V495" t="s">
        <v>102</v>
      </c>
      <c r="W495" t="s">
        <v>102</v>
      </c>
      <c r="X495">
        <v>5.8589999999999996E-3</v>
      </c>
    </row>
    <row r="496" spans="1:24" x14ac:dyDescent="0.35">
      <c r="A496" t="s">
        <v>2</v>
      </c>
      <c r="B496" t="s">
        <v>310</v>
      </c>
      <c r="C496" t="s">
        <v>272</v>
      </c>
      <c r="J496" t="s">
        <v>102</v>
      </c>
      <c r="K496" t="s">
        <v>102</v>
      </c>
      <c r="L496" t="s">
        <v>102</v>
      </c>
      <c r="M496" t="s">
        <v>102</v>
      </c>
      <c r="N496" t="s">
        <v>102</v>
      </c>
      <c r="O496" t="s">
        <v>102</v>
      </c>
      <c r="P496" t="s">
        <v>102</v>
      </c>
      <c r="Q496" t="s">
        <v>102</v>
      </c>
      <c r="R496" t="s">
        <v>102</v>
      </c>
      <c r="S496" t="s">
        <v>102</v>
      </c>
      <c r="T496" t="s">
        <v>102</v>
      </c>
      <c r="U496" s="26">
        <v>5.7720000000000002E-3</v>
      </c>
      <c r="V496" t="s">
        <v>102</v>
      </c>
      <c r="W496" t="s">
        <v>102</v>
      </c>
      <c r="X496">
        <v>5.7720000000000002E-3</v>
      </c>
    </row>
    <row r="497" spans="1:24" x14ac:dyDescent="0.35">
      <c r="A497" t="s">
        <v>2</v>
      </c>
      <c r="B497" t="s">
        <v>310</v>
      </c>
      <c r="C497" t="s">
        <v>273</v>
      </c>
      <c r="J497" t="s">
        <v>102</v>
      </c>
      <c r="K497" t="s">
        <v>102</v>
      </c>
      <c r="L497" t="s">
        <v>102</v>
      </c>
      <c r="M497" t="s">
        <v>102</v>
      </c>
      <c r="N497" t="s">
        <v>102</v>
      </c>
      <c r="O497" t="s">
        <v>102</v>
      </c>
      <c r="P497" t="s">
        <v>102</v>
      </c>
      <c r="Q497" t="s">
        <v>102</v>
      </c>
      <c r="R497" t="s">
        <v>102</v>
      </c>
      <c r="S497" t="s">
        <v>102</v>
      </c>
      <c r="T497" t="s">
        <v>102</v>
      </c>
      <c r="U497" s="26">
        <v>5.8389999999999996E-3</v>
      </c>
      <c r="V497" t="s">
        <v>102</v>
      </c>
      <c r="W497" t="s">
        <v>102</v>
      </c>
      <c r="X497">
        <v>5.8389999999999996E-3</v>
      </c>
    </row>
    <row r="498" spans="1:24" x14ac:dyDescent="0.35">
      <c r="A498" t="s">
        <v>2</v>
      </c>
      <c r="B498" t="s">
        <v>310</v>
      </c>
      <c r="C498" t="s">
        <v>274</v>
      </c>
      <c r="J498" t="s">
        <v>102</v>
      </c>
      <c r="K498" t="s">
        <v>102</v>
      </c>
      <c r="L498" t="s">
        <v>102</v>
      </c>
      <c r="M498" t="s">
        <v>102</v>
      </c>
      <c r="N498" t="s">
        <v>102</v>
      </c>
      <c r="O498" t="s">
        <v>102</v>
      </c>
      <c r="P498" t="s">
        <v>102</v>
      </c>
      <c r="Q498" t="s">
        <v>102</v>
      </c>
      <c r="R498" t="s">
        <v>102</v>
      </c>
      <c r="S498" t="s">
        <v>102</v>
      </c>
      <c r="T498" t="s">
        <v>102</v>
      </c>
      <c r="U498" t="s">
        <v>170</v>
      </c>
      <c r="V498" t="s">
        <v>102</v>
      </c>
      <c r="W498" t="s">
        <v>102</v>
      </c>
      <c r="X498">
        <v>0</v>
      </c>
    </row>
    <row r="499" spans="1:24" x14ac:dyDescent="0.35">
      <c r="A499" t="s">
        <v>2</v>
      </c>
      <c r="B499" t="s">
        <v>310</v>
      </c>
      <c r="C499" t="s">
        <v>275</v>
      </c>
      <c r="J499" t="s">
        <v>102</v>
      </c>
      <c r="K499" t="s">
        <v>102</v>
      </c>
      <c r="L499" t="s">
        <v>102</v>
      </c>
      <c r="M499" t="s">
        <v>102</v>
      </c>
      <c r="N499" t="s">
        <v>102</v>
      </c>
      <c r="O499" t="s">
        <v>102</v>
      </c>
      <c r="P499" t="s">
        <v>102</v>
      </c>
      <c r="Q499" t="s">
        <v>102</v>
      </c>
      <c r="R499" t="s">
        <v>102</v>
      </c>
      <c r="S499" t="s">
        <v>102</v>
      </c>
      <c r="T499" t="s">
        <v>102</v>
      </c>
      <c r="U499" s="26">
        <v>1.082E-2</v>
      </c>
      <c r="V499" t="s">
        <v>102</v>
      </c>
      <c r="W499" t="s">
        <v>102</v>
      </c>
      <c r="X499">
        <v>1.082E-2</v>
      </c>
    </row>
    <row r="500" spans="1:24" x14ac:dyDescent="0.35">
      <c r="A500" t="s">
        <v>2</v>
      </c>
      <c r="B500" t="s">
        <v>310</v>
      </c>
      <c r="C500" t="s">
        <v>276</v>
      </c>
      <c r="J500" t="s">
        <v>102</v>
      </c>
      <c r="K500" t="s">
        <v>102</v>
      </c>
      <c r="L500" t="s">
        <v>102</v>
      </c>
      <c r="M500" t="s">
        <v>102</v>
      </c>
      <c r="N500" t="s">
        <v>102</v>
      </c>
      <c r="O500" t="s">
        <v>102</v>
      </c>
      <c r="P500" t="s">
        <v>102</v>
      </c>
      <c r="Q500" t="s">
        <v>102</v>
      </c>
      <c r="R500" t="s">
        <v>102</v>
      </c>
      <c r="S500" t="s">
        <v>102</v>
      </c>
      <c r="T500" t="s">
        <v>102</v>
      </c>
      <c r="U500" s="26">
        <v>1.085E-2</v>
      </c>
      <c r="V500" t="s">
        <v>102</v>
      </c>
      <c r="W500" t="s">
        <v>102</v>
      </c>
      <c r="X500">
        <v>1.085E-2</v>
      </c>
    </row>
    <row r="501" spans="1:24" x14ac:dyDescent="0.35">
      <c r="A501" t="s">
        <v>2</v>
      </c>
      <c r="B501" t="s">
        <v>310</v>
      </c>
      <c r="C501" t="s">
        <v>277</v>
      </c>
      <c r="J501" t="s">
        <v>102</v>
      </c>
      <c r="K501" t="s">
        <v>102</v>
      </c>
      <c r="L501" t="s">
        <v>102</v>
      </c>
      <c r="M501" t="s">
        <v>102</v>
      </c>
      <c r="N501" t="s">
        <v>102</v>
      </c>
      <c r="O501" t="s">
        <v>102</v>
      </c>
      <c r="P501" t="s">
        <v>102</v>
      </c>
      <c r="Q501" t="s">
        <v>102</v>
      </c>
      <c r="R501" t="s">
        <v>102</v>
      </c>
      <c r="S501" t="s">
        <v>102</v>
      </c>
      <c r="T501" t="s">
        <v>102</v>
      </c>
      <c r="U501" s="26">
        <v>5.6230000000000004E-3</v>
      </c>
      <c r="V501" t="s">
        <v>102</v>
      </c>
      <c r="W501" t="s">
        <v>102</v>
      </c>
      <c r="X501" s="26">
        <v>5.6230000000000004E-3</v>
      </c>
    </row>
    <row r="502" spans="1:24" x14ac:dyDescent="0.35">
      <c r="A502" t="s">
        <v>2</v>
      </c>
      <c r="B502" t="s">
        <v>310</v>
      </c>
      <c r="C502" t="s">
        <v>278</v>
      </c>
      <c r="J502" t="s">
        <v>102</v>
      </c>
      <c r="K502" t="s">
        <v>102</v>
      </c>
      <c r="L502" t="s">
        <v>102</v>
      </c>
      <c r="M502" t="s">
        <v>102</v>
      </c>
      <c r="N502" t="s">
        <v>102</v>
      </c>
      <c r="O502" t="s">
        <v>102</v>
      </c>
      <c r="P502" t="s">
        <v>102</v>
      </c>
      <c r="Q502" t="s">
        <v>102</v>
      </c>
      <c r="R502" t="s">
        <v>102</v>
      </c>
      <c r="S502" t="s">
        <v>102</v>
      </c>
      <c r="T502" t="s">
        <v>102</v>
      </c>
      <c r="U502" s="26">
        <v>5.5579999999999996E-3</v>
      </c>
      <c r="V502" t="s">
        <v>102</v>
      </c>
      <c r="W502" t="s">
        <v>102</v>
      </c>
      <c r="X502" s="26">
        <v>5.5579999999999996E-3</v>
      </c>
    </row>
    <row r="503" spans="1:24" x14ac:dyDescent="0.35">
      <c r="A503" t="s">
        <v>2</v>
      </c>
      <c r="B503" t="s">
        <v>310</v>
      </c>
      <c r="C503" t="s">
        <v>279</v>
      </c>
      <c r="J503" t="s">
        <v>102</v>
      </c>
      <c r="K503" t="s">
        <v>102</v>
      </c>
      <c r="L503" t="s">
        <v>102</v>
      </c>
      <c r="M503" t="s">
        <v>102</v>
      </c>
      <c r="N503" t="s">
        <v>102</v>
      </c>
      <c r="O503" t="s">
        <v>102</v>
      </c>
      <c r="P503" t="s">
        <v>102</v>
      </c>
      <c r="Q503" t="s">
        <v>102</v>
      </c>
      <c r="R503" t="s">
        <v>102</v>
      </c>
      <c r="S503" t="s">
        <v>102</v>
      </c>
      <c r="T503" t="s">
        <v>102</v>
      </c>
      <c r="U503" s="26">
        <v>5.5269999999999998E-3</v>
      </c>
      <c r="V503" t="s">
        <v>102</v>
      </c>
      <c r="W503" t="s">
        <v>102</v>
      </c>
      <c r="X503">
        <v>5.5269999999999998E-3</v>
      </c>
    </row>
    <row r="504" spans="1:24" x14ac:dyDescent="0.35">
      <c r="A504" t="s">
        <v>2</v>
      </c>
      <c r="B504" t="s">
        <v>310</v>
      </c>
      <c r="C504" t="s">
        <v>280</v>
      </c>
      <c r="J504" t="s">
        <v>102</v>
      </c>
      <c r="K504" t="s">
        <v>102</v>
      </c>
      <c r="L504" t="s">
        <v>102</v>
      </c>
      <c r="M504" t="s">
        <v>102</v>
      </c>
      <c r="N504" t="s">
        <v>102</v>
      </c>
      <c r="O504" t="s">
        <v>102</v>
      </c>
      <c r="P504" t="s">
        <v>102</v>
      </c>
      <c r="Q504" t="s">
        <v>102</v>
      </c>
      <c r="R504" t="s">
        <v>102</v>
      </c>
      <c r="S504" t="s">
        <v>102</v>
      </c>
      <c r="T504" t="s">
        <v>102</v>
      </c>
      <c r="U504" s="26">
        <v>1.086E-2</v>
      </c>
      <c r="V504" t="s">
        <v>102</v>
      </c>
      <c r="W504" t="s">
        <v>102</v>
      </c>
      <c r="X504" s="26">
        <v>1.086E-2</v>
      </c>
    </row>
    <row r="505" spans="1:24" x14ac:dyDescent="0.35">
      <c r="A505" t="s">
        <v>2</v>
      </c>
      <c r="B505" t="s">
        <v>310</v>
      </c>
      <c r="C505" t="s">
        <v>281</v>
      </c>
      <c r="J505" t="s">
        <v>102</v>
      </c>
      <c r="K505" t="s">
        <v>102</v>
      </c>
      <c r="L505" t="s">
        <v>102</v>
      </c>
      <c r="M505" t="s">
        <v>102</v>
      </c>
      <c r="N505" t="s">
        <v>102</v>
      </c>
      <c r="O505" t="s">
        <v>102</v>
      </c>
      <c r="P505" t="s">
        <v>102</v>
      </c>
      <c r="Q505" t="s">
        <v>102</v>
      </c>
      <c r="R505" t="s">
        <v>102</v>
      </c>
      <c r="S505" t="s">
        <v>102</v>
      </c>
      <c r="T505" t="s">
        <v>102</v>
      </c>
      <c r="U505" s="26">
        <v>5.7190000000000001E-3</v>
      </c>
      <c r="V505" t="s">
        <v>102</v>
      </c>
      <c r="W505" t="s">
        <v>102</v>
      </c>
      <c r="X505" s="26">
        <v>5.7190000000000001E-3</v>
      </c>
    </row>
    <row r="506" spans="1:24" x14ac:dyDescent="0.35">
      <c r="A506" t="s">
        <v>2</v>
      </c>
      <c r="B506" t="s">
        <v>310</v>
      </c>
      <c r="C506" t="s">
        <v>282</v>
      </c>
      <c r="J506" t="s">
        <v>102</v>
      </c>
      <c r="K506" t="s">
        <v>102</v>
      </c>
      <c r="L506" t="s">
        <v>102</v>
      </c>
      <c r="M506" t="s">
        <v>102</v>
      </c>
      <c r="N506" t="s">
        <v>102</v>
      </c>
      <c r="O506" t="s">
        <v>102</v>
      </c>
      <c r="P506" t="s">
        <v>102</v>
      </c>
      <c r="Q506" t="s">
        <v>102</v>
      </c>
      <c r="R506" t="s">
        <v>102</v>
      </c>
      <c r="S506" t="s">
        <v>102</v>
      </c>
      <c r="T506" t="s">
        <v>102</v>
      </c>
      <c r="U506" s="26">
        <v>5.718E-3</v>
      </c>
      <c r="V506" t="s">
        <v>102</v>
      </c>
      <c r="W506" t="s">
        <v>102</v>
      </c>
      <c r="X506">
        <v>5.718E-3</v>
      </c>
    </row>
    <row r="507" spans="1:24" x14ac:dyDescent="0.35">
      <c r="A507" t="s">
        <v>2</v>
      </c>
      <c r="B507" t="s">
        <v>310</v>
      </c>
      <c r="C507" t="s">
        <v>283</v>
      </c>
      <c r="J507" t="s">
        <v>102</v>
      </c>
      <c r="K507" t="s">
        <v>102</v>
      </c>
      <c r="L507" t="s">
        <v>102</v>
      </c>
      <c r="M507" t="s">
        <v>102</v>
      </c>
      <c r="N507" t="s">
        <v>102</v>
      </c>
      <c r="O507" t="s">
        <v>102</v>
      </c>
      <c r="P507" t="s">
        <v>102</v>
      </c>
      <c r="Q507" t="s">
        <v>102</v>
      </c>
      <c r="R507" t="s">
        <v>102</v>
      </c>
      <c r="S507" t="s">
        <v>102</v>
      </c>
      <c r="T507" t="s">
        <v>102</v>
      </c>
      <c r="U507" s="26">
        <v>5.4489999999999999E-3</v>
      </c>
      <c r="V507" t="s">
        <v>102</v>
      </c>
      <c r="W507" t="s">
        <v>102</v>
      </c>
      <c r="X507">
        <v>5.4489999999999999E-3</v>
      </c>
    </row>
    <row r="508" spans="1:24" x14ac:dyDescent="0.35">
      <c r="A508" t="s">
        <v>2</v>
      </c>
      <c r="B508" t="s">
        <v>310</v>
      </c>
      <c r="C508" t="s">
        <v>284</v>
      </c>
      <c r="J508" t="s">
        <v>102</v>
      </c>
      <c r="K508" t="s">
        <v>102</v>
      </c>
      <c r="L508" t="s">
        <v>102</v>
      </c>
      <c r="M508" t="s">
        <v>102</v>
      </c>
      <c r="N508" t="s">
        <v>102</v>
      </c>
      <c r="O508" t="s">
        <v>102</v>
      </c>
      <c r="P508" t="s">
        <v>102</v>
      </c>
      <c r="Q508" t="s">
        <v>102</v>
      </c>
      <c r="R508" t="s">
        <v>102</v>
      </c>
      <c r="S508" t="s">
        <v>102</v>
      </c>
      <c r="T508" t="s">
        <v>102</v>
      </c>
      <c r="U508" s="26">
        <v>5.8909999999999995E-4</v>
      </c>
      <c r="V508" t="s">
        <v>102</v>
      </c>
      <c r="W508" t="s">
        <v>102</v>
      </c>
      <c r="X508">
        <v>5.8909999999999995E-4</v>
      </c>
    </row>
    <row r="509" spans="1:24" x14ac:dyDescent="0.35">
      <c r="A509" t="s">
        <v>2</v>
      </c>
      <c r="B509" t="s">
        <v>310</v>
      </c>
      <c r="C509" t="s">
        <v>285</v>
      </c>
      <c r="J509" t="s">
        <v>102</v>
      </c>
      <c r="K509" t="s">
        <v>102</v>
      </c>
      <c r="L509" t="s">
        <v>102</v>
      </c>
      <c r="M509" t="s">
        <v>102</v>
      </c>
      <c r="N509" t="s">
        <v>102</v>
      </c>
      <c r="O509" t="s">
        <v>102</v>
      </c>
      <c r="P509" t="s">
        <v>102</v>
      </c>
      <c r="Q509" t="s">
        <v>102</v>
      </c>
      <c r="R509" t="s">
        <v>102</v>
      </c>
      <c r="S509" t="s">
        <v>102</v>
      </c>
      <c r="T509" t="s">
        <v>102</v>
      </c>
      <c r="U509" s="26">
        <v>5.6759999999999996E-3</v>
      </c>
      <c r="V509" t="s">
        <v>102</v>
      </c>
      <c r="W509" t="s">
        <v>102</v>
      </c>
      <c r="X509">
        <v>5.6759999999999996E-3</v>
      </c>
    </row>
    <row r="510" spans="1:24" x14ac:dyDescent="0.35">
      <c r="A510" t="s">
        <v>2</v>
      </c>
      <c r="B510" t="s">
        <v>310</v>
      </c>
      <c r="C510" t="s">
        <v>286</v>
      </c>
      <c r="J510" t="s">
        <v>102</v>
      </c>
      <c r="K510" t="s">
        <v>102</v>
      </c>
      <c r="L510" t="s">
        <v>102</v>
      </c>
      <c r="M510" t="s">
        <v>102</v>
      </c>
      <c r="N510" t="s">
        <v>102</v>
      </c>
      <c r="O510" t="s">
        <v>102</v>
      </c>
      <c r="P510" t="s">
        <v>102</v>
      </c>
      <c r="Q510" t="s">
        <v>102</v>
      </c>
      <c r="R510" s="26" t="s">
        <v>102</v>
      </c>
      <c r="S510" s="26" t="s">
        <v>102</v>
      </c>
      <c r="T510" t="s">
        <v>102</v>
      </c>
      <c r="U510" s="26">
        <v>3.7730000000000001E-4</v>
      </c>
      <c r="V510" t="s">
        <v>102</v>
      </c>
      <c r="W510" s="26" t="s">
        <v>102</v>
      </c>
      <c r="X510">
        <v>3.7730000000000001E-4</v>
      </c>
    </row>
    <row r="511" spans="1:24" x14ac:dyDescent="0.35">
      <c r="A511" t="s">
        <v>2</v>
      </c>
      <c r="B511" t="s">
        <v>310</v>
      </c>
      <c r="C511" t="s">
        <v>287</v>
      </c>
      <c r="J511" t="s">
        <v>102</v>
      </c>
      <c r="K511" t="s">
        <v>102</v>
      </c>
      <c r="L511" t="s">
        <v>102</v>
      </c>
      <c r="M511" t="s">
        <v>102</v>
      </c>
      <c r="N511" t="s">
        <v>102</v>
      </c>
      <c r="O511" t="s">
        <v>102</v>
      </c>
      <c r="P511" t="s">
        <v>102</v>
      </c>
      <c r="Q511" t="s">
        <v>102</v>
      </c>
      <c r="R511" s="26" t="s">
        <v>102</v>
      </c>
      <c r="S511" s="26" t="s">
        <v>102</v>
      </c>
      <c r="T511" s="26" t="s">
        <v>102</v>
      </c>
      <c r="U511" s="26">
        <v>5.8909999999999995E-4</v>
      </c>
      <c r="V511" t="s">
        <v>102</v>
      </c>
      <c r="W511" t="s">
        <v>102</v>
      </c>
      <c r="X511">
        <v>5.8909999999999995E-4</v>
      </c>
    </row>
    <row r="512" spans="1:24" x14ac:dyDescent="0.35">
      <c r="A512" t="s">
        <v>2</v>
      </c>
      <c r="B512" t="s">
        <v>310</v>
      </c>
      <c r="C512" t="s">
        <v>288</v>
      </c>
      <c r="J512" t="s">
        <v>102</v>
      </c>
      <c r="K512" t="s">
        <v>102</v>
      </c>
      <c r="L512" t="s">
        <v>102</v>
      </c>
      <c r="M512" t="s">
        <v>102</v>
      </c>
      <c r="N512" t="s">
        <v>102</v>
      </c>
      <c r="O512" t="s">
        <v>102</v>
      </c>
      <c r="P512" t="s">
        <v>102</v>
      </c>
      <c r="Q512" t="s">
        <v>102</v>
      </c>
      <c r="R512" s="26" t="s">
        <v>102</v>
      </c>
      <c r="S512" t="s">
        <v>102</v>
      </c>
      <c r="T512" s="26" t="s">
        <v>102</v>
      </c>
      <c r="U512" s="26">
        <v>5.8909999999999995E-4</v>
      </c>
      <c r="V512" t="s">
        <v>102</v>
      </c>
      <c r="W512" t="s">
        <v>102</v>
      </c>
      <c r="X512">
        <v>5.8909999999999995E-4</v>
      </c>
    </row>
    <row r="513" spans="1:24" x14ac:dyDescent="0.35">
      <c r="A513" t="s">
        <v>2</v>
      </c>
      <c r="B513" t="s">
        <v>310</v>
      </c>
      <c r="C513" t="s">
        <v>289</v>
      </c>
      <c r="J513" t="s">
        <v>102</v>
      </c>
      <c r="K513" t="s">
        <v>102</v>
      </c>
      <c r="L513" t="s">
        <v>102</v>
      </c>
      <c r="M513" t="s">
        <v>102</v>
      </c>
      <c r="N513" t="s">
        <v>102</v>
      </c>
      <c r="O513" t="s">
        <v>102</v>
      </c>
      <c r="P513" t="s">
        <v>102</v>
      </c>
      <c r="Q513" t="s">
        <v>102</v>
      </c>
      <c r="R513" s="26" t="s">
        <v>102</v>
      </c>
      <c r="S513" s="26" t="s">
        <v>102</v>
      </c>
      <c r="T513" s="26" t="s">
        <v>102</v>
      </c>
      <c r="U513" s="26">
        <v>5.8190000000000004E-3</v>
      </c>
      <c r="V513" t="s">
        <v>102</v>
      </c>
      <c r="W513" t="s">
        <v>102</v>
      </c>
      <c r="X513" s="26">
        <v>5.8190000000000004E-3</v>
      </c>
    </row>
    <row r="514" spans="1:24" x14ac:dyDescent="0.35">
      <c r="A514" t="s">
        <v>2</v>
      </c>
      <c r="B514" t="s">
        <v>310</v>
      </c>
      <c r="C514" t="s">
        <v>290</v>
      </c>
      <c r="J514" t="s">
        <v>102</v>
      </c>
      <c r="K514" t="s">
        <v>102</v>
      </c>
      <c r="L514" t="s">
        <v>102</v>
      </c>
      <c r="M514" t="s">
        <v>102</v>
      </c>
      <c r="N514" t="s">
        <v>102</v>
      </c>
      <c r="O514" t="s">
        <v>102</v>
      </c>
      <c r="P514" t="s">
        <v>102</v>
      </c>
      <c r="Q514" t="s">
        <v>102</v>
      </c>
      <c r="R514" s="26" t="s">
        <v>102</v>
      </c>
      <c r="S514" t="s">
        <v>102</v>
      </c>
      <c r="T514" s="26" t="s">
        <v>102</v>
      </c>
      <c r="U514" s="26">
        <v>6.025E-3</v>
      </c>
      <c r="V514" t="s">
        <v>102</v>
      </c>
      <c r="W514" t="s">
        <v>102</v>
      </c>
      <c r="X514" s="26">
        <v>6.025E-3</v>
      </c>
    </row>
    <row r="515" spans="1:24" x14ac:dyDescent="0.35">
      <c r="A515" t="s">
        <v>2</v>
      </c>
      <c r="B515" t="s">
        <v>310</v>
      </c>
      <c r="C515" t="s">
        <v>291</v>
      </c>
      <c r="J515" t="s">
        <v>102</v>
      </c>
      <c r="K515" t="s">
        <v>102</v>
      </c>
      <c r="L515" t="s">
        <v>102</v>
      </c>
      <c r="M515" t="s">
        <v>102</v>
      </c>
      <c r="N515" t="s">
        <v>102</v>
      </c>
      <c r="O515" t="s">
        <v>102</v>
      </c>
      <c r="P515" t="s">
        <v>102</v>
      </c>
      <c r="Q515" t="s">
        <v>102</v>
      </c>
      <c r="R515" s="26" t="s">
        <v>102</v>
      </c>
      <c r="S515" s="26" t="s">
        <v>102</v>
      </c>
      <c r="T515" s="26" t="s">
        <v>102</v>
      </c>
      <c r="U515" s="26">
        <v>2.9510000000000001E-3</v>
      </c>
      <c r="V515" t="s">
        <v>102</v>
      </c>
      <c r="W515" t="s">
        <v>102</v>
      </c>
      <c r="X515">
        <v>2.9510000000000001E-3</v>
      </c>
    </row>
    <row r="516" spans="1:24" x14ac:dyDescent="0.35">
      <c r="A516" t="s">
        <v>2</v>
      </c>
      <c r="B516" t="s">
        <v>310</v>
      </c>
      <c r="C516" t="s">
        <v>292</v>
      </c>
      <c r="J516" t="s">
        <v>102</v>
      </c>
      <c r="K516" t="s">
        <v>102</v>
      </c>
      <c r="L516" t="s">
        <v>102</v>
      </c>
      <c r="M516" t="s">
        <v>102</v>
      </c>
      <c r="N516" t="s">
        <v>102</v>
      </c>
      <c r="O516" t="s">
        <v>102</v>
      </c>
      <c r="P516" t="s">
        <v>102</v>
      </c>
      <c r="Q516" t="s">
        <v>102</v>
      </c>
      <c r="R516" s="26" t="s">
        <v>102</v>
      </c>
      <c r="S516" t="s">
        <v>102</v>
      </c>
      <c r="T516" s="26" t="s">
        <v>102</v>
      </c>
      <c r="U516" s="26">
        <v>5.8909999999999995E-4</v>
      </c>
      <c r="V516" t="s">
        <v>102</v>
      </c>
      <c r="W516" t="s">
        <v>102</v>
      </c>
      <c r="X516">
        <v>5.8909999999999995E-4</v>
      </c>
    </row>
    <row r="517" spans="1:24" x14ac:dyDescent="0.35">
      <c r="A517" t="s">
        <v>2</v>
      </c>
      <c r="B517" t="s">
        <v>310</v>
      </c>
      <c r="C517" t="s">
        <v>293</v>
      </c>
      <c r="J517" t="s">
        <v>102</v>
      </c>
      <c r="K517" t="s">
        <v>102</v>
      </c>
      <c r="L517" t="s">
        <v>102</v>
      </c>
      <c r="M517" t="s">
        <v>102</v>
      </c>
      <c r="N517" t="s">
        <v>102</v>
      </c>
      <c r="O517" t="s">
        <v>102</v>
      </c>
      <c r="P517" t="s">
        <v>102</v>
      </c>
      <c r="Q517" t="s">
        <v>102</v>
      </c>
      <c r="R517" s="26" t="s">
        <v>102</v>
      </c>
      <c r="S517" s="26" t="s">
        <v>102</v>
      </c>
      <c r="T517" s="26" t="s">
        <v>102</v>
      </c>
      <c r="U517" s="26">
        <v>5.8909999999999995E-4</v>
      </c>
      <c r="V517" t="s">
        <v>102</v>
      </c>
      <c r="W517" t="s">
        <v>102</v>
      </c>
      <c r="X517" s="26">
        <v>5.8909999999999995E-4</v>
      </c>
    </row>
    <row r="518" spans="1:24" x14ac:dyDescent="0.35">
      <c r="A518" t="s">
        <v>2</v>
      </c>
      <c r="B518" t="s">
        <v>310</v>
      </c>
      <c r="C518" t="s">
        <v>294</v>
      </c>
      <c r="J518" t="s">
        <v>102</v>
      </c>
      <c r="K518" t="s">
        <v>102</v>
      </c>
      <c r="L518" t="s">
        <v>102</v>
      </c>
      <c r="M518" t="s">
        <v>102</v>
      </c>
      <c r="N518" t="s">
        <v>102</v>
      </c>
      <c r="O518" t="s">
        <v>102</v>
      </c>
      <c r="P518" t="s">
        <v>102</v>
      </c>
      <c r="Q518" t="s">
        <v>102</v>
      </c>
      <c r="R518" s="26" t="s">
        <v>102</v>
      </c>
      <c r="S518" t="s">
        <v>102</v>
      </c>
      <c r="T518" s="26" t="s">
        <v>102</v>
      </c>
      <c r="U518" s="26">
        <v>3.1319999999999998E-3</v>
      </c>
      <c r="V518" t="s">
        <v>102</v>
      </c>
      <c r="W518" t="s">
        <v>102</v>
      </c>
      <c r="X518" s="26">
        <v>3.1319999999999998E-3</v>
      </c>
    </row>
    <row r="519" spans="1:24" x14ac:dyDescent="0.35">
      <c r="A519" t="s">
        <v>2</v>
      </c>
      <c r="B519" t="s">
        <v>310</v>
      </c>
      <c r="C519" t="s">
        <v>295</v>
      </c>
      <c r="J519" t="s">
        <v>102</v>
      </c>
      <c r="K519" t="s">
        <v>102</v>
      </c>
      <c r="L519" t="s">
        <v>102</v>
      </c>
      <c r="M519" t="s">
        <v>102</v>
      </c>
      <c r="N519" t="s">
        <v>102</v>
      </c>
      <c r="O519" t="s">
        <v>102</v>
      </c>
      <c r="P519" t="s">
        <v>102</v>
      </c>
      <c r="Q519" t="s">
        <v>102</v>
      </c>
      <c r="R519" t="s">
        <v>102</v>
      </c>
      <c r="S519" t="s">
        <v>102</v>
      </c>
      <c r="T519" t="s">
        <v>102</v>
      </c>
      <c r="U519" s="26">
        <v>2.9559999999999999E-3</v>
      </c>
      <c r="V519" t="s">
        <v>102</v>
      </c>
      <c r="W519" t="s">
        <v>102</v>
      </c>
      <c r="X519">
        <v>2.9559999999999999E-3</v>
      </c>
    </row>
    <row r="520" spans="1:24" x14ac:dyDescent="0.35">
      <c r="A520" t="s">
        <v>2</v>
      </c>
      <c r="B520" t="s">
        <v>310</v>
      </c>
      <c r="C520" t="s">
        <v>296</v>
      </c>
      <c r="J520" t="s">
        <v>102</v>
      </c>
      <c r="K520" t="s">
        <v>102</v>
      </c>
      <c r="L520" t="s">
        <v>102</v>
      </c>
      <c r="M520" t="s">
        <v>102</v>
      </c>
      <c r="N520" t="s">
        <v>102</v>
      </c>
      <c r="O520" t="s">
        <v>102</v>
      </c>
      <c r="P520" t="s">
        <v>102</v>
      </c>
      <c r="Q520" t="s">
        <v>102</v>
      </c>
      <c r="R520" t="s">
        <v>102</v>
      </c>
      <c r="S520" t="s">
        <v>102</v>
      </c>
      <c r="T520" t="s">
        <v>102</v>
      </c>
      <c r="U520" s="26">
        <v>3.1310000000000001E-3</v>
      </c>
      <c r="V520" t="s">
        <v>102</v>
      </c>
      <c r="W520" t="s">
        <v>102</v>
      </c>
      <c r="X520">
        <v>3.1310000000000001E-3</v>
      </c>
    </row>
    <row r="521" spans="1:24" x14ac:dyDescent="0.35">
      <c r="A521" t="s">
        <v>2</v>
      </c>
      <c r="B521" t="s">
        <v>310</v>
      </c>
      <c r="C521" t="s">
        <v>297</v>
      </c>
      <c r="J521" t="s">
        <v>102</v>
      </c>
      <c r="K521" t="s">
        <v>102</v>
      </c>
      <c r="L521" t="s">
        <v>102</v>
      </c>
      <c r="M521" t="s">
        <v>102</v>
      </c>
      <c r="N521" t="s">
        <v>102</v>
      </c>
      <c r="O521" t="s">
        <v>102</v>
      </c>
      <c r="P521" t="s">
        <v>102</v>
      </c>
      <c r="Q521" t="s">
        <v>102</v>
      </c>
      <c r="R521" t="s">
        <v>102</v>
      </c>
      <c r="S521" t="s">
        <v>102</v>
      </c>
      <c r="T521" t="s">
        <v>102</v>
      </c>
      <c r="U521" s="26">
        <v>3.7730000000000001E-4</v>
      </c>
      <c r="V521" t="s">
        <v>102</v>
      </c>
      <c r="W521" t="s">
        <v>102</v>
      </c>
      <c r="X521">
        <v>3.7730000000000001E-4</v>
      </c>
    </row>
    <row r="522" spans="1:24" x14ac:dyDescent="0.35">
      <c r="A522" t="s">
        <v>2</v>
      </c>
      <c r="B522" t="s">
        <v>310</v>
      </c>
      <c r="C522" t="s">
        <v>298</v>
      </c>
      <c r="J522" t="s">
        <v>102</v>
      </c>
      <c r="K522" t="s">
        <v>102</v>
      </c>
      <c r="L522" t="s">
        <v>102</v>
      </c>
      <c r="M522" t="s">
        <v>102</v>
      </c>
      <c r="N522" t="s">
        <v>102</v>
      </c>
      <c r="O522" t="s">
        <v>102</v>
      </c>
      <c r="P522" t="s">
        <v>102</v>
      </c>
      <c r="Q522" t="s">
        <v>102</v>
      </c>
      <c r="R522" t="s">
        <v>102</v>
      </c>
      <c r="S522" t="s">
        <v>102</v>
      </c>
      <c r="T522" t="s">
        <v>102</v>
      </c>
      <c r="U522" s="26">
        <v>1.0829999999999999E-2</v>
      </c>
      <c r="V522" t="s">
        <v>102</v>
      </c>
      <c r="W522" t="s">
        <v>102</v>
      </c>
      <c r="X522">
        <v>1.0829999999999999E-2</v>
      </c>
    </row>
    <row r="523" spans="1:24" x14ac:dyDescent="0.35">
      <c r="A523" t="s">
        <v>2</v>
      </c>
      <c r="B523" t="s">
        <v>310</v>
      </c>
      <c r="C523" t="s">
        <v>299</v>
      </c>
      <c r="J523" t="s">
        <v>102</v>
      </c>
      <c r="K523" t="s">
        <v>102</v>
      </c>
      <c r="L523" t="s">
        <v>102</v>
      </c>
      <c r="M523" t="s">
        <v>102</v>
      </c>
      <c r="N523" t="s">
        <v>102</v>
      </c>
      <c r="O523" t="s">
        <v>102</v>
      </c>
      <c r="P523" t="s">
        <v>102</v>
      </c>
      <c r="Q523" t="s">
        <v>102</v>
      </c>
      <c r="R523" t="s">
        <v>102</v>
      </c>
      <c r="S523" t="s">
        <v>102</v>
      </c>
      <c r="T523" t="s">
        <v>102</v>
      </c>
      <c r="U523" s="26">
        <v>5.8230000000000001E-3</v>
      </c>
      <c r="V523" t="s">
        <v>102</v>
      </c>
      <c r="W523" t="s">
        <v>102</v>
      </c>
      <c r="X523" s="26">
        <v>5.8230000000000001E-3</v>
      </c>
    </row>
    <row r="524" spans="1:24" x14ac:dyDescent="0.35">
      <c r="A524" t="s">
        <v>2</v>
      </c>
      <c r="B524" t="s">
        <v>310</v>
      </c>
      <c r="C524" t="s">
        <v>300</v>
      </c>
      <c r="J524" t="s">
        <v>102</v>
      </c>
      <c r="K524" t="s">
        <v>102</v>
      </c>
      <c r="L524" t="s">
        <v>102</v>
      </c>
      <c r="M524" t="s">
        <v>102</v>
      </c>
      <c r="N524" t="s">
        <v>102</v>
      </c>
      <c r="O524" t="s">
        <v>102</v>
      </c>
      <c r="P524" t="s">
        <v>102</v>
      </c>
      <c r="Q524" t="s">
        <v>102</v>
      </c>
      <c r="R524" t="s">
        <v>102</v>
      </c>
      <c r="S524" t="s">
        <v>102</v>
      </c>
      <c r="T524" t="s">
        <v>102</v>
      </c>
      <c r="U524" s="26">
        <v>2.9629999999999999E-3</v>
      </c>
      <c r="V524" t="s">
        <v>102</v>
      </c>
      <c r="W524" t="s">
        <v>102</v>
      </c>
      <c r="X524" s="26">
        <v>2.9629999999999999E-3</v>
      </c>
    </row>
    <row r="525" spans="1:24" x14ac:dyDescent="0.35">
      <c r="A525" t="s">
        <v>2</v>
      </c>
      <c r="B525" t="s">
        <v>310</v>
      </c>
      <c r="C525" t="s">
        <v>301</v>
      </c>
      <c r="J525" t="s">
        <v>102</v>
      </c>
      <c r="K525" t="s">
        <v>102</v>
      </c>
      <c r="L525" t="s">
        <v>102</v>
      </c>
      <c r="M525" t="s">
        <v>102</v>
      </c>
      <c r="N525" t="s">
        <v>102</v>
      </c>
      <c r="O525" t="s">
        <v>102</v>
      </c>
      <c r="P525" t="s">
        <v>102</v>
      </c>
      <c r="Q525" t="s">
        <v>102</v>
      </c>
      <c r="R525" t="s">
        <v>102</v>
      </c>
      <c r="S525" t="s">
        <v>102</v>
      </c>
      <c r="T525" t="s">
        <v>102</v>
      </c>
      <c r="U525" s="26">
        <v>5.8909999999999995E-4</v>
      </c>
      <c r="V525" t="s">
        <v>102</v>
      </c>
      <c r="W525" t="s">
        <v>102</v>
      </c>
      <c r="X525">
        <v>5.8909999999999995E-4</v>
      </c>
    </row>
    <row r="526" spans="1:24" x14ac:dyDescent="0.35">
      <c r="A526" t="s">
        <v>2</v>
      </c>
      <c r="B526" t="s">
        <v>310</v>
      </c>
      <c r="C526" t="s">
        <v>302</v>
      </c>
      <c r="J526" t="s">
        <v>102</v>
      </c>
      <c r="K526" t="s">
        <v>102</v>
      </c>
      <c r="L526" t="s">
        <v>102</v>
      </c>
      <c r="M526" t="s">
        <v>102</v>
      </c>
      <c r="N526" t="s">
        <v>102</v>
      </c>
      <c r="O526" t="s">
        <v>102</v>
      </c>
      <c r="P526" t="s">
        <v>102</v>
      </c>
      <c r="Q526" t="s">
        <v>102</v>
      </c>
      <c r="R526" t="s">
        <v>102</v>
      </c>
      <c r="S526" t="s">
        <v>102</v>
      </c>
      <c r="T526" t="s">
        <v>102</v>
      </c>
      <c r="U526" s="26">
        <v>5.8909999999999995E-4</v>
      </c>
      <c r="V526" t="s">
        <v>102</v>
      </c>
      <c r="W526" t="s">
        <v>102</v>
      </c>
      <c r="X526" s="26">
        <v>5.8909999999999995E-4</v>
      </c>
    </row>
    <row r="527" spans="1:24" x14ac:dyDescent="0.35">
      <c r="A527" t="s">
        <v>2</v>
      </c>
      <c r="B527" t="s">
        <v>310</v>
      </c>
      <c r="C527" t="s">
        <v>303</v>
      </c>
      <c r="J527" t="s">
        <v>102</v>
      </c>
      <c r="K527" t="s">
        <v>102</v>
      </c>
      <c r="L527" t="s">
        <v>102</v>
      </c>
      <c r="M527" t="s">
        <v>102</v>
      </c>
      <c r="N527" t="s">
        <v>102</v>
      </c>
      <c r="O527" t="s">
        <v>102</v>
      </c>
      <c r="P527" t="s">
        <v>102</v>
      </c>
      <c r="Q527" t="s">
        <v>102</v>
      </c>
      <c r="R527" t="s">
        <v>102</v>
      </c>
      <c r="S527" t="s">
        <v>102</v>
      </c>
      <c r="T527" t="s">
        <v>102</v>
      </c>
      <c r="U527" s="26">
        <v>3.1359999999999999E-3</v>
      </c>
      <c r="V527" t="s">
        <v>102</v>
      </c>
      <c r="W527" t="s">
        <v>102</v>
      </c>
      <c r="X527">
        <v>3.1359999999999999E-3</v>
      </c>
    </row>
    <row r="528" spans="1:24" x14ac:dyDescent="0.35">
      <c r="A528" t="s">
        <v>2</v>
      </c>
      <c r="B528" t="s">
        <v>310</v>
      </c>
      <c r="C528" t="s">
        <v>304</v>
      </c>
      <c r="J528" t="s">
        <v>102</v>
      </c>
      <c r="K528" t="s">
        <v>102</v>
      </c>
      <c r="L528" t="s">
        <v>102</v>
      </c>
      <c r="M528" t="s">
        <v>102</v>
      </c>
      <c r="N528" t="s">
        <v>102</v>
      </c>
      <c r="O528" t="s">
        <v>102</v>
      </c>
      <c r="P528" t="s">
        <v>102</v>
      </c>
      <c r="Q528" t="s">
        <v>102</v>
      </c>
      <c r="R528" t="s">
        <v>102</v>
      </c>
      <c r="S528" t="s">
        <v>102</v>
      </c>
      <c r="T528" t="s">
        <v>102</v>
      </c>
      <c r="U528" s="26">
        <v>2.9510000000000001E-3</v>
      </c>
      <c r="V528" t="s">
        <v>102</v>
      </c>
      <c r="W528" t="s">
        <v>102</v>
      </c>
      <c r="X528" s="26">
        <v>2.9510000000000001E-3</v>
      </c>
    </row>
    <row r="529" spans="1:24" x14ac:dyDescent="0.35">
      <c r="A529" t="s">
        <v>2</v>
      </c>
      <c r="B529" t="s">
        <v>310</v>
      </c>
      <c r="C529" t="s">
        <v>305</v>
      </c>
      <c r="J529" t="s">
        <v>102</v>
      </c>
      <c r="K529" t="s">
        <v>102</v>
      </c>
      <c r="L529" t="s">
        <v>102</v>
      </c>
      <c r="M529" t="s">
        <v>102</v>
      </c>
      <c r="N529" t="s">
        <v>102</v>
      </c>
      <c r="O529" t="s">
        <v>102</v>
      </c>
      <c r="P529" t="s">
        <v>102</v>
      </c>
      <c r="Q529" t="s">
        <v>102</v>
      </c>
      <c r="R529" t="s">
        <v>102</v>
      </c>
      <c r="S529" t="s">
        <v>102</v>
      </c>
      <c r="T529" t="s">
        <v>102</v>
      </c>
      <c r="U529" s="26">
        <v>3.1359999999999999E-3</v>
      </c>
      <c r="V529" t="s">
        <v>102</v>
      </c>
      <c r="W529" t="s">
        <v>102</v>
      </c>
      <c r="X529" s="26">
        <v>3.1359999999999999E-3</v>
      </c>
    </row>
    <row r="530" spans="1:24" x14ac:dyDescent="0.35">
      <c r="A530" t="s">
        <v>2</v>
      </c>
      <c r="B530" t="s">
        <v>310</v>
      </c>
      <c r="C530" t="s">
        <v>306</v>
      </c>
      <c r="J530" t="s">
        <v>102</v>
      </c>
      <c r="K530" t="s">
        <v>102</v>
      </c>
      <c r="L530" t="s">
        <v>102</v>
      </c>
      <c r="M530" t="s">
        <v>102</v>
      </c>
      <c r="N530" t="s">
        <v>102</v>
      </c>
      <c r="O530" t="s">
        <v>102</v>
      </c>
      <c r="P530" t="s">
        <v>102</v>
      </c>
      <c r="Q530" t="s">
        <v>102</v>
      </c>
      <c r="R530" t="s">
        <v>102</v>
      </c>
      <c r="S530" t="s">
        <v>102</v>
      </c>
      <c r="T530" t="s">
        <v>102</v>
      </c>
      <c r="U530" s="26">
        <v>1.073E-2</v>
      </c>
      <c r="V530" t="s">
        <v>102</v>
      </c>
      <c r="W530" t="s">
        <v>102</v>
      </c>
      <c r="X530" s="26">
        <v>1.073E-2</v>
      </c>
    </row>
    <row r="531" spans="1:24" x14ac:dyDescent="0.35">
      <c r="A531" t="s">
        <v>2</v>
      </c>
      <c r="B531" t="s">
        <v>310</v>
      </c>
      <c r="C531" t="s">
        <v>307</v>
      </c>
      <c r="J531" t="s">
        <v>102</v>
      </c>
      <c r="K531" t="s">
        <v>102</v>
      </c>
      <c r="L531" t="s">
        <v>102</v>
      </c>
      <c r="M531" t="s">
        <v>102</v>
      </c>
      <c r="N531" t="s">
        <v>102</v>
      </c>
      <c r="O531" t="s">
        <v>102</v>
      </c>
      <c r="P531" t="s">
        <v>102</v>
      </c>
      <c r="Q531" t="s">
        <v>102</v>
      </c>
      <c r="R531" t="s">
        <v>102</v>
      </c>
      <c r="S531" t="s">
        <v>102</v>
      </c>
      <c r="T531" t="s">
        <v>102</v>
      </c>
      <c r="U531" s="26">
        <v>1.12E-2</v>
      </c>
      <c r="V531" t="s">
        <v>102</v>
      </c>
      <c r="W531" t="s">
        <v>102</v>
      </c>
      <c r="X531">
        <v>1.12E-2</v>
      </c>
    </row>
    <row r="532" spans="1:24" x14ac:dyDescent="0.35">
      <c r="A532" t="s">
        <v>2</v>
      </c>
      <c r="B532" t="s">
        <v>310</v>
      </c>
      <c r="C532" t="s">
        <v>308</v>
      </c>
      <c r="J532" t="s">
        <v>102</v>
      </c>
      <c r="K532" t="s">
        <v>102</v>
      </c>
      <c r="L532" t="s">
        <v>102</v>
      </c>
      <c r="M532" t="s">
        <v>102</v>
      </c>
      <c r="N532" t="s">
        <v>102</v>
      </c>
      <c r="O532" t="s">
        <v>102</v>
      </c>
      <c r="P532" t="s">
        <v>102</v>
      </c>
      <c r="Q532" t="s">
        <v>102</v>
      </c>
      <c r="R532" t="s">
        <v>102</v>
      </c>
      <c r="S532" t="s">
        <v>102</v>
      </c>
      <c r="T532" t="s">
        <v>102</v>
      </c>
      <c r="U532" s="26" t="s">
        <v>170</v>
      </c>
      <c r="V532" t="s">
        <v>102</v>
      </c>
      <c r="W532" t="s">
        <v>102</v>
      </c>
      <c r="X532" s="26">
        <v>0</v>
      </c>
    </row>
    <row r="533" spans="1:24" x14ac:dyDescent="0.35">
      <c r="A533" t="s">
        <v>2</v>
      </c>
      <c r="B533" t="s">
        <v>310</v>
      </c>
      <c r="C533" t="s">
        <v>231</v>
      </c>
      <c r="J533" t="s">
        <v>102</v>
      </c>
      <c r="K533" t="s">
        <v>102</v>
      </c>
      <c r="L533" t="s">
        <v>102</v>
      </c>
      <c r="M533" t="s">
        <v>102</v>
      </c>
      <c r="N533" t="s">
        <v>102</v>
      </c>
      <c r="O533" t="s">
        <v>102</v>
      </c>
      <c r="P533" t="s">
        <v>102</v>
      </c>
      <c r="Q533" t="s">
        <v>102</v>
      </c>
      <c r="R533" t="s">
        <v>102</v>
      </c>
      <c r="S533" t="s">
        <v>102</v>
      </c>
      <c r="T533" t="s">
        <v>102</v>
      </c>
      <c r="U533" s="26">
        <v>5.659E-3</v>
      </c>
      <c r="V533" t="s">
        <v>102</v>
      </c>
      <c r="W533" t="s">
        <v>102</v>
      </c>
      <c r="X533">
        <v>5.659E-3</v>
      </c>
    </row>
    <row r="534" spans="1:24" x14ac:dyDescent="0.35">
      <c r="A534" t="s">
        <v>12</v>
      </c>
      <c r="J534" t="s">
        <v>102</v>
      </c>
      <c r="K534" t="s">
        <v>102</v>
      </c>
      <c r="L534" t="s">
        <v>102</v>
      </c>
      <c r="M534" t="s">
        <v>102</v>
      </c>
      <c r="N534" t="s">
        <v>102</v>
      </c>
      <c r="O534" t="s">
        <v>102</v>
      </c>
      <c r="P534" t="s">
        <v>102</v>
      </c>
      <c r="Q534" t="s">
        <v>102</v>
      </c>
      <c r="R534" s="26">
        <v>1.782</v>
      </c>
      <c r="S534" t="s">
        <v>102</v>
      </c>
      <c r="T534" t="s">
        <v>102</v>
      </c>
      <c r="U534" s="26">
        <v>0.13539999999999999</v>
      </c>
      <c r="V534" t="s">
        <v>102</v>
      </c>
      <c r="W534" s="26">
        <v>1.885E-6</v>
      </c>
      <c r="X534" s="26">
        <v>1.9174018850000001</v>
      </c>
    </row>
    <row r="535" spans="1:24" x14ac:dyDescent="0.35">
      <c r="A535" t="s">
        <v>12</v>
      </c>
      <c r="B535" t="s">
        <v>311</v>
      </c>
      <c r="J535" t="s">
        <v>102</v>
      </c>
      <c r="K535" t="s">
        <v>102</v>
      </c>
      <c r="L535" t="s">
        <v>102</v>
      </c>
      <c r="M535" t="s">
        <v>102</v>
      </c>
      <c r="N535" t="s">
        <v>102</v>
      </c>
      <c r="O535" t="s">
        <v>102</v>
      </c>
      <c r="P535" t="s">
        <v>102</v>
      </c>
      <c r="Q535" t="s">
        <v>102</v>
      </c>
      <c r="R535" s="26">
        <v>0.22309999999999999</v>
      </c>
      <c r="S535" t="s">
        <v>102</v>
      </c>
      <c r="T535" s="26">
        <v>-2.2770000000000001E-7</v>
      </c>
      <c r="U535" s="26">
        <v>1.939E-4</v>
      </c>
      <c r="V535" t="s">
        <v>102</v>
      </c>
      <c r="W535" t="s">
        <v>102</v>
      </c>
      <c r="X535" s="26">
        <v>0.2232936723</v>
      </c>
    </row>
    <row r="536" spans="1:24" x14ac:dyDescent="0.35">
      <c r="A536" t="s">
        <v>12</v>
      </c>
      <c r="B536" t="s">
        <v>311</v>
      </c>
      <c r="C536" t="s">
        <v>312</v>
      </c>
      <c r="J536" t="s">
        <v>102</v>
      </c>
      <c r="K536" t="s">
        <v>102</v>
      </c>
      <c r="L536" t="s">
        <v>102</v>
      </c>
      <c r="M536" t="s">
        <v>102</v>
      </c>
      <c r="N536" t="s">
        <v>102</v>
      </c>
      <c r="O536" t="s">
        <v>102</v>
      </c>
      <c r="P536" t="s">
        <v>102</v>
      </c>
      <c r="Q536" t="s">
        <v>102</v>
      </c>
      <c r="R536" s="26">
        <v>3.0839999999999999E-3</v>
      </c>
      <c r="S536" t="s">
        <v>102</v>
      </c>
      <c r="T536" s="26">
        <v>-2.2770000000000001E-7</v>
      </c>
      <c r="U536" s="26">
        <v>1.939E-4</v>
      </c>
      <c r="V536" t="s">
        <v>102</v>
      </c>
      <c r="W536" t="s">
        <v>102</v>
      </c>
      <c r="X536" s="26">
        <v>3.2776722999999998E-3</v>
      </c>
    </row>
    <row r="537" spans="1:24" x14ac:dyDescent="0.35">
      <c r="A537" t="s">
        <v>12</v>
      </c>
      <c r="B537" t="s">
        <v>313</v>
      </c>
      <c r="J537" t="s">
        <v>102</v>
      </c>
      <c r="K537" t="s">
        <v>102</v>
      </c>
      <c r="L537" t="s">
        <v>102</v>
      </c>
      <c r="M537" t="s">
        <v>102</v>
      </c>
      <c r="N537" t="s">
        <v>102</v>
      </c>
      <c r="O537" t="s">
        <v>102</v>
      </c>
      <c r="P537" t="s">
        <v>102</v>
      </c>
      <c r="Q537" t="s">
        <v>102</v>
      </c>
      <c r="R537" s="26">
        <v>3.792E-4</v>
      </c>
      <c r="S537" t="s">
        <v>102</v>
      </c>
      <c r="T537" s="26">
        <v>1.8020000000000001E-7</v>
      </c>
      <c r="U537" s="26">
        <v>2.6590000000000001E-5</v>
      </c>
      <c r="V537" t="s">
        <v>102</v>
      </c>
      <c r="W537" t="s">
        <v>102</v>
      </c>
      <c r="X537" s="26">
        <v>4.0597019999999998E-4</v>
      </c>
    </row>
    <row r="538" spans="1:24" x14ac:dyDescent="0.35">
      <c r="A538" t="s">
        <v>12</v>
      </c>
      <c r="B538" t="s">
        <v>313</v>
      </c>
      <c r="C538" t="s">
        <v>312</v>
      </c>
      <c r="J538" t="s">
        <v>102</v>
      </c>
      <c r="K538" t="s">
        <v>102</v>
      </c>
      <c r="L538" t="s">
        <v>102</v>
      </c>
      <c r="M538" t="s">
        <v>102</v>
      </c>
      <c r="N538" t="s">
        <v>102</v>
      </c>
      <c r="O538" t="s">
        <v>102</v>
      </c>
      <c r="P538" t="s">
        <v>102</v>
      </c>
      <c r="Q538" t="s">
        <v>102</v>
      </c>
      <c r="R538" s="26">
        <v>1.2799999999999999E-5</v>
      </c>
      <c r="S538" t="s">
        <v>102</v>
      </c>
      <c r="T538" s="26">
        <v>1.8020000000000001E-7</v>
      </c>
      <c r="U538" s="26">
        <v>2.6590000000000001E-5</v>
      </c>
      <c r="V538" t="s">
        <v>102</v>
      </c>
      <c r="W538" t="s">
        <v>102</v>
      </c>
      <c r="X538" s="26">
        <v>3.9570200000000003E-5</v>
      </c>
    </row>
    <row r="539" spans="1:24" x14ac:dyDescent="0.35">
      <c r="A539" t="s">
        <v>12</v>
      </c>
      <c r="B539" t="s">
        <v>314</v>
      </c>
      <c r="J539" t="s">
        <v>102</v>
      </c>
      <c r="K539" t="s">
        <v>102</v>
      </c>
      <c r="L539" t="s">
        <v>102</v>
      </c>
      <c r="M539" t="s">
        <v>102</v>
      </c>
      <c r="N539" t="s">
        <v>102</v>
      </c>
      <c r="O539" t="s">
        <v>102</v>
      </c>
      <c r="P539" t="s">
        <v>102</v>
      </c>
      <c r="Q539" t="s">
        <v>102</v>
      </c>
      <c r="R539" s="26">
        <v>0.22159999999999999</v>
      </c>
      <c r="S539" t="s">
        <v>102</v>
      </c>
      <c r="T539" s="26">
        <v>-3.5349999999999998E-7</v>
      </c>
      <c r="U539" s="26">
        <v>1.9039999999999999E-4</v>
      </c>
      <c r="V539" t="s">
        <v>102</v>
      </c>
      <c r="W539" t="s">
        <v>102</v>
      </c>
      <c r="X539">
        <v>0.2217900465</v>
      </c>
    </row>
    <row r="540" spans="1:24" x14ac:dyDescent="0.35">
      <c r="A540" t="s">
        <v>12</v>
      </c>
      <c r="B540" t="s">
        <v>314</v>
      </c>
      <c r="C540" t="s">
        <v>312</v>
      </c>
      <c r="J540" t="s">
        <v>102</v>
      </c>
      <c r="K540" t="s">
        <v>102</v>
      </c>
      <c r="L540" t="s">
        <v>102</v>
      </c>
      <c r="M540" t="s">
        <v>102</v>
      </c>
      <c r="N540" t="s">
        <v>102</v>
      </c>
      <c r="O540" t="s">
        <v>102</v>
      </c>
      <c r="P540" t="s">
        <v>102</v>
      </c>
      <c r="Q540" t="s">
        <v>102</v>
      </c>
      <c r="R540" s="26">
        <v>3.075E-3</v>
      </c>
      <c r="S540" t="s">
        <v>102</v>
      </c>
      <c r="T540" s="26">
        <v>-3.5349999999999998E-7</v>
      </c>
      <c r="U540" s="26">
        <v>1.9039999999999999E-4</v>
      </c>
      <c r="V540" t="s">
        <v>102</v>
      </c>
      <c r="W540" t="s">
        <v>102</v>
      </c>
      <c r="X540" s="26">
        <v>3.2650464999999999E-3</v>
      </c>
    </row>
    <row r="541" spans="1:24" x14ac:dyDescent="0.35">
      <c r="A541" t="s">
        <v>12</v>
      </c>
      <c r="B541" t="s">
        <v>315</v>
      </c>
      <c r="J541" t="s">
        <v>102</v>
      </c>
      <c r="K541" t="s">
        <v>102</v>
      </c>
      <c r="L541" t="s">
        <v>102</v>
      </c>
      <c r="M541" t="s">
        <v>102</v>
      </c>
      <c r="N541" t="s">
        <v>102</v>
      </c>
      <c r="O541" t="s">
        <v>102</v>
      </c>
      <c r="P541" t="s">
        <v>102</v>
      </c>
      <c r="Q541" t="s">
        <v>102</v>
      </c>
      <c r="R541" s="26">
        <v>3.7980000000000002E-4</v>
      </c>
      <c r="S541" t="s">
        <v>102</v>
      </c>
      <c r="T541" s="26">
        <v>1.8729999999999999E-7</v>
      </c>
      <c r="U541" s="26">
        <v>2.6630000000000001E-5</v>
      </c>
      <c r="V541" t="s">
        <v>102</v>
      </c>
      <c r="W541" t="s">
        <v>102</v>
      </c>
      <c r="X541">
        <v>4.0661730000000001E-4</v>
      </c>
    </row>
    <row r="542" spans="1:24" x14ac:dyDescent="0.35">
      <c r="A542" t="s">
        <v>12</v>
      </c>
      <c r="B542" t="s">
        <v>315</v>
      </c>
      <c r="C542" t="s">
        <v>312</v>
      </c>
      <c r="J542" t="s">
        <v>102</v>
      </c>
      <c r="K542" t="s">
        <v>102</v>
      </c>
      <c r="L542" t="s">
        <v>102</v>
      </c>
      <c r="M542" t="s">
        <v>102</v>
      </c>
      <c r="N542" t="s">
        <v>102</v>
      </c>
      <c r="O542" t="s">
        <v>102</v>
      </c>
      <c r="P542" t="s">
        <v>102</v>
      </c>
      <c r="Q542" t="s">
        <v>102</v>
      </c>
      <c r="R542" s="26">
        <v>1.2799999999999999E-5</v>
      </c>
      <c r="S542" t="s">
        <v>102</v>
      </c>
      <c r="T542" s="26">
        <v>1.8729999999999999E-7</v>
      </c>
      <c r="U542" s="26">
        <v>2.6630000000000001E-5</v>
      </c>
      <c r="V542" t="s">
        <v>102</v>
      </c>
      <c r="W542" t="s">
        <v>102</v>
      </c>
      <c r="X542" s="26">
        <v>3.9617299999999998E-5</v>
      </c>
    </row>
    <row r="543" spans="1:24" x14ac:dyDescent="0.35">
      <c r="A543" t="s">
        <v>12</v>
      </c>
      <c r="B543" t="s">
        <v>316</v>
      </c>
      <c r="J543" t="s">
        <v>102</v>
      </c>
      <c r="K543" t="s">
        <v>102</v>
      </c>
      <c r="L543" t="s">
        <v>102</v>
      </c>
      <c r="M543" t="s">
        <v>102</v>
      </c>
      <c r="N543" t="s">
        <v>102</v>
      </c>
      <c r="O543" t="s">
        <v>102</v>
      </c>
      <c r="P543" t="s">
        <v>102</v>
      </c>
      <c r="Q543" t="s">
        <v>102</v>
      </c>
      <c r="R543" t="s">
        <v>102</v>
      </c>
      <c r="S543" t="s">
        <v>102</v>
      </c>
      <c r="T543" t="s">
        <v>102</v>
      </c>
      <c r="U543" s="26">
        <v>1.8849999999999999E-2</v>
      </c>
      <c r="V543" t="s">
        <v>102</v>
      </c>
      <c r="W543" t="s">
        <v>102</v>
      </c>
      <c r="X543">
        <v>1.8849999999999999E-2</v>
      </c>
    </row>
    <row r="544" spans="1:24" x14ac:dyDescent="0.35">
      <c r="A544" t="s">
        <v>12</v>
      </c>
      <c r="B544" t="s">
        <v>316</v>
      </c>
      <c r="C544" t="s">
        <v>317</v>
      </c>
      <c r="J544" t="s">
        <v>102</v>
      </c>
      <c r="K544" t="s">
        <v>102</v>
      </c>
      <c r="L544" t="s">
        <v>102</v>
      </c>
      <c r="M544" t="s">
        <v>102</v>
      </c>
      <c r="N544" t="s">
        <v>102</v>
      </c>
      <c r="O544" t="s">
        <v>102</v>
      </c>
      <c r="P544" t="s">
        <v>102</v>
      </c>
      <c r="Q544" t="s">
        <v>102</v>
      </c>
      <c r="R544" t="s">
        <v>102</v>
      </c>
      <c r="S544" t="s">
        <v>102</v>
      </c>
      <c r="T544" t="s">
        <v>102</v>
      </c>
      <c r="U544" s="26">
        <v>1.773E-4</v>
      </c>
      <c r="V544" t="s">
        <v>102</v>
      </c>
      <c r="W544" t="s">
        <v>102</v>
      </c>
      <c r="X544" s="26">
        <v>1.773E-4</v>
      </c>
    </row>
    <row r="545" spans="1:24" x14ac:dyDescent="0.35">
      <c r="A545" t="s">
        <v>12</v>
      </c>
      <c r="B545" t="s">
        <v>316</v>
      </c>
      <c r="C545" t="s">
        <v>318</v>
      </c>
      <c r="J545" t="s">
        <v>102</v>
      </c>
      <c r="K545" t="s">
        <v>102</v>
      </c>
      <c r="L545" t="s">
        <v>102</v>
      </c>
      <c r="M545" t="s">
        <v>102</v>
      </c>
      <c r="N545" t="s">
        <v>102</v>
      </c>
      <c r="O545" t="s">
        <v>102</v>
      </c>
      <c r="P545" t="s">
        <v>102</v>
      </c>
      <c r="Q545" t="s">
        <v>102</v>
      </c>
      <c r="R545" t="s">
        <v>102</v>
      </c>
      <c r="S545" t="s">
        <v>102</v>
      </c>
      <c r="T545" t="s">
        <v>102</v>
      </c>
      <c r="U545" s="26">
        <v>1.7540000000000001E-4</v>
      </c>
      <c r="V545" t="s">
        <v>102</v>
      </c>
      <c r="W545" t="s">
        <v>102</v>
      </c>
      <c r="X545">
        <v>1.7540000000000001E-4</v>
      </c>
    </row>
    <row r="546" spans="1:24" x14ac:dyDescent="0.35">
      <c r="A546" t="s">
        <v>12</v>
      </c>
      <c r="B546" t="s">
        <v>316</v>
      </c>
      <c r="C546" t="s">
        <v>319</v>
      </c>
      <c r="J546" t="s">
        <v>102</v>
      </c>
      <c r="K546" t="s">
        <v>102</v>
      </c>
      <c r="L546" t="s">
        <v>102</v>
      </c>
      <c r="M546" t="s">
        <v>102</v>
      </c>
      <c r="N546" t="s">
        <v>102</v>
      </c>
      <c r="O546" t="s">
        <v>102</v>
      </c>
      <c r="P546" t="s">
        <v>102</v>
      </c>
      <c r="Q546" t="s">
        <v>102</v>
      </c>
      <c r="R546" t="s">
        <v>102</v>
      </c>
      <c r="S546" t="s">
        <v>102</v>
      </c>
      <c r="T546" t="s">
        <v>102</v>
      </c>
      <c r="U546" s="26">
        <v>1.8870000000000001E-4</v>
      </c>
      <c r="V546" t="s">
        <v>102</v>
      </c>
      <c r="W546" t="s">
        <v>102</v>
      </c>
      <c r="X546" s="26">
        <v>1.8870000000000001E-4</v>
      </c>
    </row>
    <row r="547" spans="1:24" x14ac:dyDescent="0.35">
      <c r="A547" t="s">
        <v>12</v>
      </c>
      <c r="B547" t="s">
        <v>316</v>
      </c>
      <c r="C547" t="s">
        <v>320</v>
      </c>
      <c r="J547" t="s">
        <v>102</v>
      </c>
      <c r="K547" t="s">
        <v>102</v>
      </c>
      <c r="L547" t="s">
        <v>102</v>
      </c>
      <c r="M547" t="s">
        <v>102</v>
      </c>
      <c r="N547" t="s">
        <v>102</v>
      </c>
      <c r="O547" t="s">
        <v>102</v>
      </c>
      <c r="P547" t="s">
        <v>102</v>
      </c>
      <c r="Q547" t="s">
        <v>102</v>
      </c>
      <c r="R547" t="s">
        <v>102</v>
      </c>
      <c r="S547" t="s">
        <v>102</v>
      </c>
      <c r="T547" t="s">
        <v>102</v>
      </c>
      <c r="U547" s="26">
        <v>1.772E-4</v>
      </c>
      <c r="V547" t="s">
        <v>102</v>
      </c>
      <c r="W547" t="s">
        <v>102</v>
      </c>
      <c r="X547">
        <v>1.772E-4</v>
      </c>
    </row>
    <row r="548" spans="1:24" x14ac:dyDescent="0.35">
      <c r="A548" t="s">
        <v>12</v>
      </c>
      <c r="B548" t="s">
        <v>316</v>
      </c>
      <c r="C548" t="s">
        <v>152</v>
      </c>
      <c r="J548" t="s">
        <v>102</v>
      </c>
      <c r="K548" t="s">
        <v>102</v>
      </c>
      <c r="L548" t="s">
        <v>102</v>
      </c>
      <c r="M548" t="s">
        <v>102</v>
      </c>
      <c r="N548" t="s">
        <v>102</v>
      </c>
      <c r="O548" t="s">
        <v>102</v>
      </c>
      <c r="P548" t="s">
        <v>102</v>
      </c>
      <c r="Q548" t="s">
        <v>102</v>
      </c>
      <c r="R548" t="s">
        <v>102</v>
      </c>
      <c r="S548" t="s">
        <v>102</v>
      </c>
      <c r="T548" t="s">
        <v>102</v>
      </c>
      <c r="U548" s="26">
        <v>8.0659999999999998E-4</v>
      </c>
      <c r="V548" t="s">
        <v>102</v>
      </c>
      <c r="W548" t="s">
        <v>102</v>
      </c>
      <c r="X548" s="26">
        <v>8.0659999999999998E-4</v>
      </c>
    </row>
    <row r="549" spans="1:24" x14ac:dyDescent="0.35">
      <c r="A549" t="s">
        <v>12</v>
      </c>
      <c r="B549" t="s">
        <v>316</v>
      </c>
      <c r="C549" t="s">
        <v>321</v>
      </c>
      <c r="J549" t="s">
        <v>102</v>
      </c>
      <c r="K549" t="s">
        <v>102</v>
      </c>
      <c r="L549" t="s">
        <v>102</v>
      </c>
      <c r="M549" t="s">
        <v>102</v>
      </c>
      <c r="N549" t="s">
        <v>102</v>
      </c>
      <c r="O549" t="s">
        <v>102</v>
      </c>
      <c r="P549" t="s">
        <v>102</v>
      </c>
      <c r="Q549" t="s">
        <v>102</v>
      </c>
      <c r="R549" t="s">
        <v>102</v>
      </c>
      <c r="S549" t="s">
        <v>102</v>
      </c>
      <c r="T549" t="s">
        <v>102</v>
      </c>
      <c r="U549" s="26">
        <v>6.2160000000000002E-3</v>
      </c>
      <c r="V549" t="s">
        <v>102</v>
      </c>
      <c r="W549" t="s">
        <v>102</v>
      </c>
      <c r="X549">
        <v>6.2160000000000002E-3</v>
      </c>
    </row>
    <row r="550" spans="1:24" x14ac:dyDescent="0.35">
      <c r="A550" t="s">
        <v>12</v>
      </c>
      <c r="B550" t="s">
        <v>316</v>
      </c>
      <c r="C550" t="s">
        <v>322</v>
      </c>
      <c r="J550" s="26" t="s">
        <v>102</v>
      </c>
      <c r="K550" t="s">
        <v>102</v>
      </c>
      <c r="L550" s="26" t="s">
        <v>102</v>
      </c>
      <c r="M550" s="26" t="s">
        <v>102</v>
      </c>
      <c r="N550" s="26" t="s">
        <v>102</v>
      </c>
      <c r="O550" s="26" t="s">
        <v>102</v>
      </c>
      <c r="P550" s="26" t="s">
        <v>102</v>
      </c>
      <c r="Q550" s="26" t="s">
        <v>102</v>
      </c>
      <c r="R550" s="26" t="s">
        <v>102</v>
      </c>
      <c r="S550" s="26" t="s">
        <v>102</v>
      </c>
      <c r="T550" s="26" t="s">
        <v>102</v>
      </c>
      <c r="U550" s="26">
        <v>1.76E-4</v>
      </c>
      <c r="V550" s="26" t="s">
        <v>102</v>
      </c>
      <c r="W550" s="26" t="s">
        <v>102</v>
      </c>
      <c r="X550">
        <v>1.76E-4</v>
      </c>
    </row>
    <row r="551" spans="1:24" x14ac:dyDescent="0.35">
      <c r="A551" t="s">
        <v>12</v>
      </c>
      <c r="B551" t="s">
        <v>316</v>
      </c>
      <c r="C551" t="s">
        <v>323</v>
      </c>
      <c r="J551" s="26" t="s">
        <v>102</v>
      </c>
      <c r="K551" t="s">
        <v>102</v>
      </c>
      <c r="L551" s="26" t="s">
        <v>102</v>
      </c>
      <c r="M551" s="26" t="s">
        <v>102</v>
      </c>
      <c r="N551" s="26" t="s">
        <v>102</v>
      </c>
      <c r="O551" s="26" t="s">
        <v>102</v>
      </c>
      <c r="P551" s="26" t="s">
        <v>102</v>
      </c>
      <c r="Q551" s="26" t="s">
        <v>102</v>
      </c>
      <c r="R551" s="26" t="s">
        <v>102</v>
      </c>
      <c r="S551" s="26" t="s">
        <v>102</v>
      </c>
      <c r="T551" s="26" t="s">
        <v>102</v>
      </c>
      <c r="U551" s="26">
        <v>1.773E-4</v>
      </c>
      <c r="V551" s="26" t="s">
        <v>102</v>
      </c>
      <c r="W551" s="26" t="s">
        <v>102</v>
      </c>
      <c r="X551">
        <v>1.773E-4</v>
      </c>
    </row>
    <row r="552" spans="1:24" x14ac:dyDescent="0.35">
      <c r="A552" t="s">
        <v>12</v>
      </c>
      <c r="B552" t="s">
        <v>316</v>
      </c>
      <c r="C552" t="s">
        <v>154</v>
      </c>
      <c r="J552" t="s">
        <v>102</v>
      </c>
      <c r="K552" t="s">
        <v>102</v>
      </c>
      <c r="L552" t="s">
        <v>102</v>
      </c>
      <c r="M552" t="s">
        <v>102</v>
      </c>
      <c r="N552" t="s">
        <v>102</v>
      </c>
      <c r="O552" t="s">
        <v>102</v>
      </c>
      <c r="P552" t="s">
        <v>102</v>
      </c>
      <c r="Q552" t="s">
        <v>102</v>
      </c>
      <c r="R552" t="s">
        <v>102</v>
      </c>
      <c r="S552" t="s">
        <v>102</v>
      </c>
      <c r="T552" s="26" t="s">
        <v>102</v>
      </c>
      <c r="U552" s="26">
        <v>1.6750000000000001E-4</v>
      </c>
      <c r="V552" t="s">
        <v>102</v>
      </c>
      <c r="W552" t="s">
        <v>102</v>
      </c>
      <c r="X552">
        <v>1.6750000000000001E-4</v>
      </c>
    </row>
    <row r="553" spans="1:24" x14ac:dyDescent="0.35">
      <c r="A553" t="s">
        <v>12</v>
      </c>
      <c r="B553" t="s">
        <v>316</v>
      </c>
      <c r="C553" t="s">
        <v>155</v>
      </c>
      <c r="J553" t="s">
        <v>102</v>
      </c>
      <c r="K553" t="s">
        <v>102</v>
      </c>
      <c r="L553" t="s">
        <v>102</v>
      </c>
      <c r="M553" t="s">
        <v>102</v>
      </c>
      <c r="N553" t="s">
        <v>102</v>
      </c>
      <c r="O553" t="s">
        <v>102</v>
      </c>
      <c r="P553" t="s">
        <v>102</v>
      </c>
      <c r="Q553" s="26" t="s">
        <v>102</v>
      </c>
      <c r="R553" t="s">
        <v>102</v>
      </c>
      <c r="S553" t="s">
        <v>102</v>
      </c>
      <c r="T553" t="s">
        <v>102</v>
      </c>
      <c r="U553" s="26">
        <v>1.097E-4</v>
      </c>
      <c r="V553" t="s">
        <v>102</v>
      </c>
      <c r="W553" t="s">
        <v>102</v>
      </c>
      <c r="X553" s="26">
        <v>1.097E-4</v>
      </c>
    </row>
    <row r="554" spans="1:24" x14ac:dyDescent="0.35">
      <c r="A554" t="s">
        <v>12</v>
      </c>
      <c r="B554" t="s">
        <v>316</v>
      </c>
      <c r="C554" t="s">
        <v>156</v>
      </c>
      <c r="J554" t="s">
        <v>102</v>
      </c>
      <c r="K554" t="s">
        <v>102</v>
      </c>
      <c r="L554" t="s">
        <v>102</v>
      </c>
      <c r="M554" t="s">
        <v>102</v>
      </c>
      <c r="N554" t="s">
        <v>102</v>
      </c>
      <c r="O554" t="s">
        <v>102</v>
      </c>
      <c r="P554" t="s">
        <v>102</v>
      </c>
      <c r="Q554" t="s">
        <v>102</v>
      </c>
      <c r="R554" t="s">
        <v>102</v>
      </c>
      <c r="S554" t="s">
        <v>102</v>
      </c>
      <c r="T554" t="s">
        <v>102</v>
      </c>
      <c r="U554" s="26">
        <v>1.674E-4</v>
      </c>
      <c r="V554" s="26" t="s">
        <v>102</v>
      </c>
      <c r="W554" t="s">
        <v>102</v>
      </c>
      <c r="X554">
        <v>1.674E-4</v>
      </c>
    </row>
    <row r="555" spans="1:24" x14ac:dyDescent="0.35">
      <c r="A555" t="s">
        <v>12</v>
      </c>
      <c r="B555" t="s">
        <v>316</v>
      </c>
      <c r="C555" t="s">
        <v>157</v>
      </c>
      <c r="J555" t="s">
        <v>102</v>
      </c>
      <c r="K555" t="s">
        <v>102</v>
      </c>
      <c r="L555" t="s">
        <v>102</v>
      </c>
      <c r="M555" t="s">
        <v>102</v>
      </c>
      <c r="N555" t="s">
        <v>102</v>
      </c>
      <c r="O555" t="s">
        <v>102</v>
      </c>
      <c r="P555" t="s">
        <v>102</v>
      </c>
      <c r="Q555" t="s">
        <v>102</v>
      </c>
      <c r="R555" s="26" t="s">
        <v>102</v>
      </c>
      <c r="S555" t="s">
        <v>102</v>
      </c>
      <c r="T555" t="s">
        <v>102</v>
      </c>
      <c r="U555" s="26">
        <v>1.673E-4</v>
      </c>
      <c r="V555" t="s">
        <v>102</v>
      </c>
      <c r="W555" t="s">
        <v>102</v>
      </c>
      <c r="X555">
        <v>1.673E-4</v>
      </c>
    </row>
    <row r="556" spans="1:24" x14ac:dyDescent="0.35">
      <c r="A556" t="s">
        <v>12</v>
      </c>
      <c r="B556" t="s">
        <v>316</v>
      </c>
      <c r="C556" t="s">
        <v>207</v>
      </c>
      <c r="J556" t="s">
        <v>102</v>
      </c>
      <c r="K556" t="s">
        <v>102</v>
      </c>
      <c r="L556" t="s">
        <v>102</v>
      </c>
      <c r="M556" t="s">
        <v>102</v>
      </c>
      <c r="N556" t="s">
        <v>102</v>
      </c>
      <c r="O556" t="s">
        <v>102</v>
      </c>
      <c r="P556" t="s">
        <v>102</v>
      </c>
      <c r="Q556" t="s">
        <v>102</v>
      </c>
      <c r="R556" s="26" t="s">
        <v>102</v>
      </c>
      <c r="S556" t="s">
        <v>102</v>
      </c>
      <c r="T556" s="26" t="s">
        <v>102</v>
      </c>
      <c r="U556" s="26">
        <v>1.696E-4</v>
      </c>
      <c r="V556" t="s">
        <v>102</v>
      </c>
      <c r="W556" s="26" t="s">
        <v>102</v>
      </c>
      <c r="X556">
        <v>1.696E-4</v>
      </c>
    </row>
    <row r="557" spans="1:24" x14ac:dyDescent="0.35">
      <c r="A557" t="s">
        <v>12</v>
      </c>
      <c r="B557" t="s">
        <v>316</v>
      </c>
      <c r="C557" t="s">
        <v>324</v>
      </c>
      <c r="J557" t="s">
        <v>102</v>
      </c>
      <c r="K557" t="s">
        <v>102</v>
      </c>
      <c r="L557" t="s">
        <v>102</v>
      </c>
      <c r="M557" t="s">
        <v>102</v>
      </c>
      <c r="N557" t="s">
        <v>102</v>
      </c>
      <c r="O557" t="s">
        <v>102</v>
      </c>
      <c r="P557" t="s">
        <v>102</v>
      </c>
      <c r="Q557" t="s">
        <v>102</v>
      </c>
      <c r="R557" t="s">
        <v>102</v>
      </c>
      <c r="S557" t="s">
        <v>102</v>
      </c>
      <c r="T557" s="26" t="s">
        <v>102</v>
      </c>
      <c r="U557" s="26">
        <v>5.3740000000000005E-4</v>
      </c>
      <c r="V557" t="s">
        <v>102</v>
      </c>
      <c r="W557" t="s">
        <v>102</v>
      </c>
      <c r="X557">
        <v>5.3740000000000005E-4</v>
      </c>
    </row>
    <row r="558" spans="1:24" x14ac:dyDescent="0.35">
      <c r="A558" t="s">
        <v>12</v>
      </c>
      <c r="B558" t="s">
        <v>316</v>
      </c>
      <c r="C558" t="s">
        <v>208</v>
      </c>
      <c r="J558" t="s">
        <v>102</v>
      </c>
      <c r="K558" t="s">
        <v>102</v>
      </c>
      <c r="L558" t="s">
        <v>102</v>
      </c>
      <c r="M558" t="s">
        <v>102</v>
      </c>
      <c r="N558" t="s">
        <v>102</v>
      </c>
      <c r="O558" t="s">
        <v>102</v>
      </c>
      <c r="P558" t="s">
        <v>102</v>
      </c>
      <c r="Q558" t="s">
        <v>102</v>
      </c>
      <c r="R558" s="26" t="s">
        <v>102</v>
      </c>
      <c r="S558" t="s">
        <v>102</v>
      </c>
      <c r="T558" s="26" t="s">
        <v>102</v>
      </c>
      <c r="U558" s="26">
        <v>8.1050000000000002E-4</v>
      </c>
      <c r="V558" t="s">
        <v>102</v>
      </c>
      <c r="W558" s="26" t="s">
        <v>102</v>
      </c>
      <c r="X558">
        <v>8.1050000000000002E-4</v>
      </c>
    </row>
    <row r="559" spans="1:24" x14ac:dyDescent="0.35">
      <c r="A559" t="s">
        <v>12</v>
      </c>
      <c r="B559" t="s">
        <v>316</v>
      </c>
      <c r="C559" t="s">
        <v>132</v>
      </c>
      <c r="J559" t="s">
        <v>102</v>
      </c>
      <c r="K559" t="s">
        <v>102</v>
      </c>
      <c r="L559" t="s">
        <v>102</v>
      </c>
      <c r="M559" t="s">
        <v>102</v>
      </c>
      <c r="N559" t="s">
        <v>102</v>
      </c>
      <c r="O559" t="s">
        <v>102</v>
      </c>
      <c r="P559" t="s">
        <v>102</v>
      </c>
      <c r="Q559" t="s">
        <v>102</v>
      </c>
      <c r="R559" t="s">
        <v>102</v>
      </c>
      <c r="S559" t="s">
        <v>102</v>
      </c>
      <c r="T559" s="26" t="s">
        <v>102</v>
      </c>
      <c r="U559" s="26">
        <v>8.1300000000000003E-4</v>
      </c>
      <c r="V559" t="s">
        <v>102</v>
      </c>
      <c r="W559" t="s">
        <v>102</v>
      </c>
      <c r="X559">
        <v>8.1300000000000003E-4</v>
      </c>
    </row>
    <row r="560" spans="1:24" x14ac:dyDescent="0.35">
      <c r="A560" t="s">
        <v>12</v>
      </c>
      <c r="B560" t="s">
        <v>316</v>
      </c>
      <c r="C560" t="s">
        <v>325</v>
      </c>
      <c r="J560" t="s">
        <v>102</v>
      </c>
      <c r="K560" t="s">
        <v>102</v>
      </c>
      <c r="L560" t="s">
        <v>102</v>
      </c>
      <c r="M560" t="s">
        <v>102</v>
      </c>
      <c r="N560" t="s">
        <v>102</v>
      </c>
      <c r="O560" t="s">
        <v>102</v>
      </c>
      <c r="P560" t="s">
        <v>102</v>
      </c>
      <c r="Q560" s="26" t="s">
        <v>102</v>
      </c>
      <c r="R560" t="s">
        <v>102</v>
      </c>
      <c r="S560" t="s">
        <v>102</v>
      </c>
      <c r="T560" s="26" t="s">
        <v>102</v>
      </c>
      <c r="U560" s="26">
        <v>6.2630000000000003E-3</v>
      </c>
      <c r="V560" t="s">
        <v>102</v>
      </c>
      <c r="W560" s="26" t="s">
        <v>102</v>
      </c>
      <c r="X560">
        <v>6.2630000000000003E-3</v>
      </c>
    </row>
    <row r="561" spans="1:24" x14ac:dyDescent="0.35">
      <c r="A561" t="s">
        <v>12</v>
      </c>
      <c r="B561" t="s">
        <v>316</v>
      </c>
      <c r="C561" t="s">
        <v>211</v>
      </c>
      <c r="J561" t="s">
        <v>102</v>
      </c>
      <c r="K561" t="s">
        <v>102</v>
      </c>
      <c r="L561" t="s">
        <v>102</v>
      </c>
      <c r="M561" t="s">
        <v>102</v>
      </c>
      <c r="N561" t="s">
        <v>102</v>
      </c>
      <c r="O561" t="s">
        <v>102</v>
      </c>
      <c r="P561" t="s">
        <v>102</v>
      </c>
      <c r="Q561" t="s">
        <v>102</v>
      </c>
      <c r="R561" t="s">
        <v>102</v>
      </c>
      <c r="S561" t="s">
        <v>102</v>
      </c>
      <c r="T561" s="26" t="s">
        <v>102</v>
      </c>
      <c r="U561" s="26">
        <v>1.916E-4</v>
      </c>
      <c r="V561" t="s">
        <v>102</v>
      </c>
      <c r="W561" t="s">
        <v>102</v>
      </c>
      <c r="X561">
        <v>1.916E-4</v>
      </c>
    </row>
    <row r="562" spans="1:24" x14ac:dyDescent="0.35">
      <c r="A562" t="s">
        <v>12</v>
      </c>
      <c r="B562" t="s">
        <v>316</v>
      </c>
      <c r="C562" t="s">
        <v>212</v>
      </c>
      <c r="J562" t="s">
        <v>102</v>
      </c>
      <c r="K562" t="s">
        <v>102</v>
      </c>
      <c r="L562" t="s">
        <v>102</v>
      </c>
      <c r="M562" t="s">
        <v>102</v>
      </c>
      <c r="N562" t="s">
        <v>102</v>
      </c>
      <c r="O562" t="s">
        <v>102</v>
      </c>
      <c r="P562" t="s">
        <v>102</v>
      </c>
      <c r="Q562" s="26" t="s">
        <v>102</v>
      </c>
      <c r="R562" t="s">
        <v>102</v>
      </c>
      <c r="S562" t="s">
        <v>102</v>
      </c>
      <c r="T562" s="26" t="s">
        <v>102</v>
      </c>
      <c r="U562" s="26">
        <v>1.9359999999999999E-4</v>
      </c>
      <c r="V562" t="s">
        <v>102</v>
      </c>
      <c r="W562" s="26" t="s">
        <v>102</v>
      </c>
      <c r="X562">
        <v>1.9359999999999999E-4</v>
      </c>
    </row>
    <row r="563" spans="1:24" x14ac:dyDescent="0.35">
      <c r="A563" t="s">
        <v>12</v>
      </c>
      <c r="B563" t="s">
        <v>316</v>
      </c>
      <c r="C563" t="s">
        <v>213</v>
      </c>
      <c r="J563" t="s">
        <v>102</v>
      </c>
      <c r="K563" t="s">
        <v>102</v>
      </c>
      <c r="L563" t="s">
        <v>102</v>
      </c>
      <c r="M563" t="s">
        <v>102</v>
      </c>
      <c r="N563" t="s">
        <v>102</v>
      </c>
      <c r="O563" t="s">
        <v>102</v>
      </c>
      <c r="P563" t="s">
        <v>102</v>
      </c>
      <c r="Q563" s="26" t="s">
        <v>102</v>
      </c>
      <c r="R563" t="s">
        <v>102</v>
      </c>
      <c r="S563" t="s">
        <v>102</v>
      </c>
      <c r="T563" s="26" t="s">
        <v>102</v>
      </c>
      <c r="U563" s="26">
        <v>1.973E-4</v>
      </c>
      <c r="V563" t="s">
        <v>102</v>
      </c>
      <c r="W563" s="26" t="s">
        <v>102</v>
      </c>
      <c r="X563">
        <v>1.973E-4</v>
      </c>
    </row>
    <row r="564" spans="1:24" x14ac:dyDescent="0.35">
      <c r="A564" t="s">
        <v>12</v>
      </c>
      <c r="B564" t="s">
        <v>326</v>
      </c>
      <c r="J564" t="s">
        <v>102</v>
      </c>
      <c r="K564" t="s">
        <v>102</v>
      </c>
      <c r="L564" t="s">
        <v>102</v>
      </c>
      <c r="M564" t="s">
        <v>102</v>
      </c>
      <c r="N564" t="s">
        <v>102</v>
      </c>
      <c r="O564" t="s">
        <v>102</v>
      </c>
      <c r="P564" t="s">
        <v>102</v>
      </c>
      <c r="Q564" t="s">
        <v>102</v>
      </c>
      <c r="R564" t="s">
        <v>102</v>
      </c>
      <c r="S564" t="s">
        <v>102</v>
      </c>
      <c r="T564" t="s">
        <v>102</v>
      </c>
      <c r="U564" t="s">
        <v>102</v>
      </c>
      <c r="V564" t="s">
        <v>102</v>
      </c>
      <c r="W564" t="s">
        <v>102</v>
      </c>
      <c r="X564">
        <v>0</v>
      </c>
    </row>
    <row r="565" spans="1:24" x14ac:dyDescent="0.35">
      <c r="A565" t="s">
        <v>12</v>
      </c>
      <c r="B565" t="s">
        <v>327</v>
      </c>
      <c r="J565" t="s">
        <v>102</v>
      </c>
      <c r="K565" t="s">
        <v>102</v>
      </c>
      <c r="L565" t="s">
        <v>102</v>
      </c>
      <c r="M565" t="s">
        <v>102</v>
      </c>
      <c r="N565" t="s">
        <v>102</v>
      </c>
      <c r="O565" t="s">
        <v>102</v>
      </c>
      <c r="P565" t="s">
        <v>102</v>
      </c>
      <c r="Q565" s="26" t="s">
        <v>102</v>
      </c>
      <c r="R565" t="s">
        <v>102</v>
      </c>
      <c r="S565" t="s">
        <v>102</v>
      </c>
      <c r="T565" s="26" t="s">
        <v>102</v>
      </c>
      <c r="U565" s="26" t="s">
        <v>102</v>
      </c>
      <c r="V565" t="s">
        <v>102</v>
      </c>
      <c r="W565" s="26" t="s">
        <v>102</v>
      </c>
      <c r="X565">
        <v>0</v>
      </c>
    </row>
    <row r="566" spans="1:24" x14ac:dyDescent="0.35">
      <c r="A566" t="s">
        <v>12</v>
      </c>
      <c r="B566" t="s">
        <v>328</v>
      </c>
      <c r="J566" s="26" t="s">
        <v>102</v>
      </c>
      <c r="K566" t="s">
        <v>102</v>
      </c>
      <c r="L566" t="s">
        <v>102</v>
      </c>
      <c r="M566" t="s">
        <v>102</v>
      </c>
      <c r="N566" t="s">
        <v>102</v>
      </c>
      <c r="O566" t="s">
        <v>102</v>
      </c>
      <c r="P566" t="s">
        <v>102</v>
      </c>
      <c r="Q566" s="26" t="s">
        <v>102</v>
      </c>
      <c r="R566" t="s">
        <v>102</v>
      </c>
      <c r="S566" t="s">
        <v>102</v>
      </c>
      <c r="T566" t="s">
        <v>102</v>
      </c>
      <c r="U566" s="26">
        <v>1.4870000000000001E-4</v>
      </c>
      <c r="V566" t="s">
        <v>102</v>
      </c>
      <c r="W566" s="26" t="s">
        <v>102</v>
      </c>
      <c r="X566" s="26">
        <v>1.4870000000000001E-4</v>
      </c>
    </row>
    <row r="567" spans="1:24" x14ac:dyDescent="0.35">
      <c r="A567" t="s">
        <v>12</v>
      </c>
      <c r="B567" t="s">
        <v>329</v>
      </c>
      <c r="J567" t="s">
        <v>102</v>
      </c>
      <c r="K567" t="s">
        <v>102</v>
      </c>
      <c r="L567" t="s">
        <v>102</v>
      </c>
      <c r="M567" t="s">
        <v>102</v>
      </c>
      <c r="N567" t="s">
        <v>102</v>
      </c>
      <c r="O567" t="s">
        <v>102</v>
      </c>
      <c r="P567" t="s">
        <v>102</v>
      </c>
      <c r="Q567" s="26" t="s">
        <v>102</v>
      </c>
      <c r="R567" s="26" t="s">
        <v>102</v>
      </c>
      <c r="S567" t="s">
        <v>102</v>
      </c>
      <c r="T567" s="26" t="s">
        <v>102</v>
      </c>
      <c r="U567" s="26">
        <v>5.6169999999999996E-3</v>
      </c>
      <c r="V567" t="s">
        <v>102</v>
      </c>
      <c r="W567" s="26" t="s">
        <v>102</v>
      </c>
      <c r="X567">
        <v>5.6169999999999996E-3</v>
      </c>
    </row>
    <row r="568" spans="1:24" x14ac:dyDescent="0.35">
      <c r="A568" t="s">
        <v>12</v>
      </c>
      <c r="B568" t="s">
        <v>330</v>
      </c>
      <c r="J568" t="s">
        <v>102</v>
      </c>
      <c r="K568" t="s">
        <v>102</v>
      </c>
      <c r="L568" t="s">
        <v>102</v>
      </c>
      <c r="M568" t="s">
        <v>102</v>
      </c>
      <c r="N568" t="s">
        <v>102</v>
      </c>
      <c r="O568" t="s">
        <v>102</v>
      </c>
      <c r="P568" t="s">
        <v>102</v>
      </c>
      <c r="Q568" s="26" t="s">
        <v>102</v>
      </c>
      <c r="R568" t="s">
        <v>102</v>
      </c>
      <c r="S568" t="s">
        <v>102</v>
      </c>
      <c r="T568" t="s">
        <v>102</v>
      </c>
      <c r="U568" s="26">
        <v>1.4899999999999999E-4</v>
      </c>
      <c r="V568" t="s">
        <v>102</v>
      </c>
      <c r="W568" s="26" t="s">
        <v>102</v>
      </c>
      <c r="X568" s="26">
        <v>1.4899999999999999E-4</v>
      </c>
    </row>
    <row r="569" spans="1:24" x14ac:dyDescent="0.35">
      <c r="A569" t="s">
        <v>12</v>
      </c>
      <c r="B569" t="s">
        <v>331</v>
      </c>
      <c r="J569" t="s">
        <v>102</v>
      </c>
      <c r="K569" t="s">
        <v>102</v>
      </c>
      <c r="L569" t="s">
        <v>102</v>
      </c>
      <c r="M569" t="s">
        <v>102</v>
      </c>
      <c r="N569" t="s">
        <v>102</v>
      </c>
      <c r="O569" t="s">
        <v>102</v>
      </c>
      <c r="P569" t="s">
        <v>102</v>
      </c>
      <c r="Q569" s="26" t="s">
        <v>102</v>
      </c>
      <c r="R569" t="s">
        <v>102</v>
      </c>
      <c r="S569" t="s">
        <v>102</v>
      </c>
      <c r="T569" t="s">
        <v>102</v>
      </c>
      <c r="U569" s="26">
        <v>1.482E-4</v>
      </c>
      <c r="V569" t="s">
        <v>102</v>
      </c>
      <c r="W569" s="26" t="s">
        <v>102</v>
      </c>
      <c r="X569" s="26">
        <v>1.482E-4</v>
      </c>
    </row>
    <row r="570" spans="1:24" x14ac:dyDescent="0.35">
      <c r="A570" t="s">
        <v>12</v>
      </c>
      <c r="B570" t="s">
        <v>332</v>
      </c>
      <c r="J570" t="s">
        <v>102</v>
      </c>
      <c r="K570" t="s">
        <v>102</v>
      </c>
      <c r="L570" t="s">
        <v>102</v>
      </c>
      <c r="M570" t="s">
        <v>102</v>
      </c>
      <c r="N570" t="s">
        <v>102</v>
      </c>
      <c r="O570" t="s">
        <v>102</v>
      </c>
      <c r="P570" t="s">
        <v>102</v>
      </c>
      <c r="Q570" s="26" t="s">
        <v>102</v>
      </c>
      <c r="R570" t="s">
        <v>102</v>
      </c>
      <c r="S570" t="s">
        <v>102</v>
      </c>
      <c r="T570" s="26" t="s">
        <v>102</v>
      </c>
      <c r="U570" s="26">
        <v>5.5230000000000001E-3</v>
      </c>
      <c r="V570" t="s">
        <v>102</v>
      </c>
      <c r="W570" s="26" t="s">
        <v>102</v>
      </c>
      <c r="X570">
        <v>5.5230000000000001E-3</v>
      </c>
    </row>
    <row r="571" spans="1:24" x14ac:dyDescent="0.35">
      <c r="A571" t="s">
        <v>12</v>
      </c>
      <c r="B571" t="s">
        <v>240</v>
      </c>
      <c r="J571" t="s">
        <v>102</v>
      </c>
      <c r="K571" t="s">
        <v>102</v>
      </c>
      <c r="L571" t="s">
        <v>102</v>
      </c>
      <c r="M571" t="s">
        <v>102</v>
      </c>
      <c r="N571" t="s">
        <v>102</v>
      </c>
      <c r="O571" t="s">
        <v>102</v>
      </c>
      <c r="P571" t="s">
        <v>102</v>
      </c>
      <c r="Q571" s="26" t="s">
        <v>102</v>
      </c>
      <c r="R571" t="s">
        <v>102</v>
      </c>
      <c r="S571" t="s">
        <v>102</v>
      </c>
      <c r="T571" s="26" t="s">
        <v>102</v>
      </c>
      <c r="U571" s="26">
        <v>1.484E-4</v>
      </c>
      <c r="V571" t="s">
        <v>102</v>
      </c>
      <c r="W571" s="26" t="s">
        <v>102</v>
      </c>
      <c r="X571">
        <v>1.484E-4</v>
      </c>
    </row>
    <row r="572" spans="1:24" x14ac:dyDescent="0.35">
      <c r="A572" t="s">
        <v>12</v>
      </c>
      <c r="B572" t="s">
        <v>333</v>
      </c>
      <c r="J572" t="s">
        <v>102</v>
      </c>
      <c r="K572" t="s">
        <v>102</v>
      </c>
      <c r="L572" t="s">
        <v>102</v>
      </c>
      <c r="M572" t="s">
        <v>102</v>
      </c>
      <c r="N572" t="s">
        <v>102</v>
      </c>
      <c r="O572" t="s">
        <v>102</v>
      </c>
      <c r="P572" t="s">
        <v>102</v>
      </c>
      <c r="Q572" t="s">
        <v>102</v>
      </c>
      <c r="R572" s="26" t="s">
        <v>102</v>
      </c>
      <c r="S572" t="s">
        <v>102</v>
      </c>
      <c r="T572" s="26" t="s">
        <v>102</v>
      </c>
      <c r="U572" t="s">
        <v>102</v>
      </c>
      <c r="V572" t="s">
        <v>102</v>
      </c>
      <c r="W572" t="s">
        <v>102</v>
      </c>
      <c r="X572">
        <v>0</v>
      </c>
    </row>
    <row r="573" spans="1:24" x14ac:dyDescent="0.35">
      <c r="A573" t="s">
        <v>12</v>
      </c>
      <c r="B573" t="s">
        <v>141</v>
      </c>
      <c r="J573" t="s">
        <v>102</v>
      </c>
      <c r="K573" t="s">
        <v>102</v>
      </c>
      <c r="L573" t="s">
        <v>102</v>
      </c>
      <c r="M573" t="s">
        <v>102</v>
      </c>
      <c r="N573" t="s">
        <v>102</v>
      </c>
      <c r="O573" t="s">
        <v>102</v>
      </c>
      <c r="P573" t="s">
        <v>102</v>
      </c>
      <c r="Q573" t="s">
        <v>102</v>
      </c>
      <c r="R573" s="26" t="s">
        <v>102</v>
      </c>
      <c r="S573" t="s">
        <v>102</v>
      </c>
      <c r="T573" s="26" t="s">
        <v>102</v>
      </c>
      <c r="U573" s="26">
        <v>5.476E-3</v>
      </c>
      <c r="V573" t="s">
        <v>102</v>
      </c>
      <c r="W573" t="s">
        <v>102</v>
      </c>
      <c r="X573" s="26">
        <v>5.476E-3</v>
      </c>
    </row>
    <row r="574" spans="1:24" x14ac:dyDescent="0.35">
      <c r="A574" t="s">
        <v>12</v>
      </c>
      <c r="B574" t="s">
        <v>143</v>
      </c>
      <c r="J574" t="s">
        <v>102</v>
      </c>
      <c r="K574" t="s">
        <v>102</v>
      </c>
      <c r="L574" t="s">
        <v>102</v>
      </c>
      <c r="M574" t="s">
        <v>102</v>
      </c>
      <c r="N574" t="s">
        <v>102</v>
      </c>
      <c r="O574" t="s">
        <v>102</v>
      </c>
      <c r="P574" t="s">
        <v>102</v>
      </c>
      <c r="Q574" t="s">
        <v>102</v>
      </c>
      <c r="R574" s="26" t="s">
        <v>102</v>
      </c>
      <c r="S574" t="s">
        <v>102</v>
      </c>
      <c r="T574" t="s">
        <v>102</v>
      </c>
      <c r="U574" s="26">
        <v>5.2509999999999996E-3</v>
      </c>
      <c r="V574" t="s">
        <v>102</v>
      </c>
      <c r="W574" t="s">
        <v>102</v>
      </c>
      <c r="X574">
        <v>5.2509999999999996E-3</v>
      </c>
    </row>
    <row r="575" spans="1:24" x14ac:dyDescent="0.35">
      <c r="A575" t="s">
        <v>12</v>
      </c>
      <c r="B575" t="s">
        <v>334</v>
      </c>
      <c r="J575" t="s">
        <v>102</v>
      </c>
      <c r="K575" t="s">
        <v>102</v>
      </c>
      <c r="L575" t="s">
        <v>102</v>
      </c>
      <c r="M575" t="s">
        <v>102</v>
      </c>
      <c r="N575" t="s">
        <v>102</v>
      </c>
      <c r="O575" t="s">
        <v>102</v>
      </c>
      <c r="P575" t="s">
        <v>102</v>
      </c>
      <c r="Q575" t="s">
        <v>102</v>
      </c>
      <c r="R575" s="26" t="s">
        <v>102</v>
      </c>
      <c r="S575" t="s">
        <v>102</v>
      </c>
      <c r="T575" t="s">
        <v>102</v>
      </c>
      <c r="U575" s="26">
        <v>8.0429999999999998E-4</v>
      </c>
      <c r="V575" t="s">
        <v>102</v>
      </c>
      <c r="W575" t="s">
        <v>102</v>
      </c>
      <c r="X575" s="26">
        <v>8.0429999999999998E-4</v>
      </c>
    </row>
    <row r="576" spans="1:24" x14ac:dyDescent="0.35">
      <c r="A576" t="s">
        <v>12</v>
      </c>
      <c r="B576" t="s">
        <v>335</v>
      </c>
      <c r="J576" s="26" t="s">
        <v>102</v>
      </c>
      <c r="K576" t="s">
        <v>102</v>
      </c>
      <c r="L576" t="s">
        <v>102</v>
      </c>
      <c r="M576" t="s">
        <v>102</v>
      </c>
      <c r="N576" t="s">
        <v>102</v>
      </c>
      <c r="O576" t="s">
        <v>102</v>
      </c>
      <c r="P576" t="s">
        <v>102</v>
      </c>
      <c r="Q576" s="26" t="s">
        <v>102</v>
      </c>
      <c r="R576" t="s">
        <v>102</v>
      </c>
      <c r="S576" t="s">
        <v>102</v>
      </c>
      <c r="T576" s="26" t="s">
        <v>102</v>
      </c>
      <c r="U576" s="26">
        <v>8.3370000000000004E-4</v>
      </c>
      <c r="V576" t="s">
        <v>102</v>
      </c>
      <c r="W576" s="26" t="s">
        <v>102</v>
      </c>
      <c r="X576">
        <v>8.3370000000000004E-4</v>
      </c>
    </row>
    <row r="577" spans="1:24" x14ac:dyDescent="0.35">
      <c r="A577" t="s">
        <v>12</v>
      </c>
      <c r="B577" t="s">
        <v>336</v>
      </c>
      <c r="J577" t="s">
        <v>102</v>
      </c>
      <c r="K577" t="s">
        <v>102</v>
      </c>
      <c r="L577" s="26" t="s">
        <v>102</v>
      </c>
      <c r="M577" s="26" t="s">
        <v>102</v>
      </c>
      <c r="N577" s="26" t="s">
        <v>102</v>
      </c>
      <c r="O577" s="26" t="s">
        <v>102</v>
      </c>
      <c r="P577" s="26" t="s">
        <v>102</v>
      </c>
      <c r="Q577" s="26" t="s">
        <v>102</v>
      </c>
      <c r="R577" s="26" t="s">
        <v>102</v>
      </c>
      <c r="S577" s="26" t="s">
        <v>102</v>
      </c>
      <c r="T577" s="26" t="s">
        <v>102</v>
      </c>
      <c r="U577" s="26">
        <v>1.4880000000000001E-4</v>
      </c>
      <c r="V577" t="s">
        <v>102</v>
      </c>
      <c r="W577" s="26" t="s">
        <v>102</v>
      </c>
      <c r="X577">
        <v>1.4880000000000001E-4</v>
      </c>
    </row>
    <row r="578" spans="1:24" x14ac:dyDescent="0.35">
      <c r="A578" t="s">
        <v>12</v>
      </c>
      <c r="B578" t="s">
        <v>144</v>
      </c>
      <c r="J578" t="s">
        <v>102</v>
      </c>
      <c r="K578" t="s">
        <v>102</v>
      </c>
      <c r="L578" t="s">
        <v>102</v>
      </c>
      <c r="M578" t="s">
        <v>102</v>
      </c>
      <c r="N578" t="s">
        <v>102</v>
      </c>
      <c r="O578" t="s">
        <v>102</v>
      </c>
      <c r="P578" t="s">
        <v>102</v>
      </c>
      <c r="Q578" t="s">
        <v>102</v>
      </c>
      <c r="R578" s="26" t="s">
        <v>102</v>
      </c>
      <c r="S578" t="s">
        <v>102</v>
      </c>
      <c r="T578" s="26" t="s">
        <v>102</v>
      </c>
      <c r="U578" s="26">
        <v>1.483E-4</v>
      </c>
      <c r="V578" t="s">
        <v>102</v>
      </c>
      <c r="W578" s="26" t="s">
        <v>102</v>
      </c>
      <c r="X578">
        <v>1.483E-4</v>
      </c>
    </row>
    <row r="579" spans="1:24" x14ac:dyDescent="0.35">
      <c r="A579" t="s">
        <v>12</v>
      </c>
      <c r="B579" t="s">
        <v>337</v>
      </c>
      <c r="J579" t="s">
        <v>102</v>
      </c>
      <c r="K579" t="s">
        <v>102</v>
      </c>
      <c r="L579" t="s">
        <v>102</v>
      </c>
      <c r="M579" t="s">
        <v>102</v>
      </c>
      <c r="N579" t="s">
        <v>102</v>
      </c>
      <c r="O579" t="s">
        <v>102</v>
      </c>
      <c r="P579" t="s">
        <v>102</v>
      </c>
      <c r="Q579" t="s">
        <v>102</v>
      </c>
      <c r="R579" t="s">
        <v>102</v>
      </c>
      <c r="S579" t="s">
        <v>102</v>
      </c>
      <c r="T579" s="26" t="s">
        <v>102</v>
      </c>
      <c r="U579" s="26">
        <v>5.6389999999999999E-3</v>
      </c>
      <c r="V579" t="s">
        <v>102</v>
      </c>
      <c r="W579" s="26" t="s">
        <v>102</v>
      </c>
      <c r="X579">
        <v>5.6389999999999999E-3</v>
      </c>
    </row>
    <row r="580" spans="1:24" x14ac:dyDescent="0.35">
      <c r="A580" t="s">
        <v>12</v>
      </c>
      <c r="B580" t="s">
        <v>338</v>
      </c>
      <c r="J580" t="s">
        <v>102</v>
      </c>
      <c r="K580" t="s">
        <v>102</v>
      </c>
      <c r="L580" t="s">
        <v>102</v>
      </c>
      <c r="M580" t="s">
        <v>102</v>
      </c>
      <c r="N580" t="s">
        <v>102</v>
      </c>
      <c r="O580" t="s">
        <v>102</v>
      </c>
      <c r="P580" t="s">
        <v>102</v>
      </c>
      <c r="Q580" t="s">
        <v>102</v>
      </c>
      <c r="R580" s="26" t="s">
        <v>102</v>
      </c>
      <c r="S580" t="s">
        <v>102</v>
      </c>
      <c r="T580" s="26" t="s">
        <v>102</v>
      </c>
      <c r="U580" s="26">
        <v>8.3009999999999996E-4</v>
      </c>
      <c r="V580" t="s">
        <v>102</v>
      </c>
      <c r="W580" t="s">
        <v>102</v>
      </c>
      <c r="X580">
        <v>8.3009999999999996E-4</v>
      </c>
    </row>
    <row r="581" spans="1:24" x14ac:dyDescent="0.35">
      <c r="A581" t="s">
        <v>12</v>
      </c>
      <c r="B581" t="s">
        <v>339</v>
      </c>
      <c r="J581" t="s">
        <v>102</v>
      </c>
      <c r="K581" t="s">
        <v>102</v>
      </c>
      <c r="L581" t="s">
        <v>102</v>
      </c>
      <c r="M581" t="s">
        <v>102</v>
      </c>
      <c r="N581" t="s">
        <v>102</v>
      </c>
      <c r="O581" t="s">
        <v>102</v>
      </c>
      <c r="P581" t="s">
        <v>102</v>
      </c>
      <c r="Q581" t="s">
        <v>102</v>
      </c>
      <c r="R581" t="s">
        <v>102</v>
      </c>
      <c r="S581" t="s">
        <v>102</v>
      </c>
      <c r="T581" s="26" t="s">
        <v>102</v>
      </c>
      <c r="U581" s="26">
        <v>1.4880000000000001E-4</v>
      </c>
      <c r="V581" t="s">
        <v>102</v>
      </c>
      <c r="W581" t="s">
        <v>102</v>
      </c>
      <c r="X581">
        <v>1.4880000000000001E-4</v>
      </c>
    </row>
    <row r="582" spans="1:24" x14ac:dyDescent="0.35">
      <c r="A582" t="s">
        <v>12</v>
      </c>
      <c r="B582" t="s">
        <v>340</v>
      </c>
      <c r="J582" t="s">
        <v>102</v>
      </c>
      <c r="K582" t="s">
        <v>102</v>
      </c>
      <c r="L582" t="s">
        <v>102</v>
      </c>
      <c r="M582" t="s">
        <v>102</v>
      </c>
      <c r="N582" t="s">
        <v>102</v>
      </c>
      <c r="O582" t="s">
        <v>102</v>
      </c>
      <c r="P582" t="s">
        <v>102</v>
      </c>
      <c r="Q582" t="s">
        <v>102</v>
      </c>
      <c r="R582" t="s">
        <v>102</v>
      </c>
      <c r="S582" t="s">
        <v>102</v>
      </c>
      <c r="T582" t="s">
        <v>102</v>
      </c>
      <c r="U582" s="26">
        <v>5.7019999999999996E-3</v>
      </c>
      <c r="V582" t="s">
        <v>102</v>
      </c>
      <c r="W582" t="s">
        <v>102</v>
      </c>
      <c r="X582">
        <v>5.7019999999999996E-3</v>
      </c>
    </row>
    <row r="583" spans="1:24" x14ac:dyDescent="0.35">
      <c r="A583" t="s">
        <v>12</v>
      </c>
      <c r="B583" t="s">
        <v>341</v>
      </c>
      <c r="J583" t="s">
        <v>102</v>
      </c>
      <c r="K583" t="s">
        <v>102</v>
      </c>
      <c r="L583" t="s">
        <v>102</v>
      </c>
      <c r="M583" t="s">
        <v>102</v>
      </c>
      <c r="N583" t="s">
        <v>102</v>
      </c>
      <c r="O583" t="s">
        <v>102</v>
      </c>
      <c r="P583" t="s">
        <v>102</v>
      </c>
      <c r="Q583" t="s">
        <v>102</v>
      </c>
      <c r="R583" t="s">
        <v>102</v>
      </c>
      <c r="S583" t="s">
        <v>102</v>
      </c>
      <c r="T583" t="s">
        <v>102</v>
      </c>
      <c r="U583" s="26">
        <v>1.485E-4</v>
      </c>
      <c r="V583" t="s">
        <v>102</v>
      </c>
      <c r="W583" t="s">
        <v>102</v>
      </c>
      <c r="X583">
        <v>1.485E-4</v>
      </c>
    </row>
    <row r="584" spans="1:24" x14ac:dyDescent="0.35">
      <c r="A584" t="s">
        <v>12</v>
      </c>
      <c r="B584" t="s">
        <v>342</v>
      </c>
      <c r="J584" t="s">
        <v>102</v>
      </c>
      <c r="K584" t="s">
        <v>102</v>
      </c>
      <c r="L584" t="s">
        <v>102</v>
      </c>
      <c r="M584" t="s">
        <v>102</v>
      </c>
      <c r="N584" t="s">
        <v>102</v>
      </c>
      <c r="O584" t="s">
        <v>102</v>
      </c>
      <c r="P584" t="s">
        <v>102</v>
      </c>
      <c r="Q584" t="s">
        <v>102</v>
      </c>
      <c r="R584" t="s">
        <v>102</v>
      </c>
      <c r="S584" t="s">
        <v>102</v>
      </c>
      <c r="T584" t="s">
        <v>102</v>
      </c>
      <c r="U584" s="26">
        <v>1.485E-4</v>
      </c>
      <c r="V584" t="s">
        <v>102</v>
      </c>
      <c r="W584" t="s">
        <v>102</v>
      </c>
      <c r="X584">
        <v>1.485E-4</v>
      </c>
    </row>
    <row r="585" spans="1:24" x14ac:dyDescent="0.35">
      <c r="A585" t="s">
        <v>12</v>
      </c>
      <c r="B585" t="s">
        <v>343</v>
      </c>
      <c r="J585" t="s">
        <v>102</v>
      </c>
      <c r="K585" t="s">
        <v>102</v>
      </c>
      <c r="L585" t="s">
        <v>102</v>
      </c>
      <c r="M585" t="s">
        <v>102</v>
      </c>
      <c r="N585" t="s">
        <v>102</v>
      </c>
      <c r="O585" t="s">
        <v>102</v>
      </c>
      <c r="P585" t="s">
        <v>102</v>
      </c>
      <c r="Q585" t="s">
        <v>102</v>
      </c>
      <c r="R585" s="26">
        <v>8.878E-4</v>
      </c>
      <c r="S585" t="s">
        <v>102</v>
      </c>
      <c r="T585" s="26">
        <v>-3.4709999999999998E-4</v>
      </c>
      <c r="U585" s="26" t="s">
        <v>102</v>
      </c>
      <c r="V585" t="s">
        <v>102</v>
      </c>
      <c r="W585" t="s">
        <v>102</v>
      </c>
      <c r="X585">
        <v>5.4069999999999997E-4</v>
      </c>
    </row>
    <row r="586" spans="1:24" x14ac:dyDescent="0.35">
      <c r="A586" t="s">
        <v>12</v>
      </c>
      <c r="B586" t="s">
        <v>343</v>
      </c>
      <c r="C586" t="s">
        <v>344</v>
      </c>
      <c r="J586" t="s">
        <v>102</v>
      </c>
      <c r="K586" t="s">
        <v>102</v>
      </c>
      <c r="L586" t="s">
        <v>102</v>
      </c>
      <c r="M586" t="s">
        <v>102</v>
      </c>
      <c r="N586" t="s">
        <v>102</v>
      </c>
      <c r="O586" t="s">
        <v>102</v>
      </c>
      <c r="P586" t="s">
        <v>102</v>
      </c>
      <c r="Q586" t="s">
        <v>102</v>
      </c>
      <c r="R586" s="26">
        <v>4.5309999999999998E-5</v>
      </c>
      <c r="S586" t="s">
        <v>102</v>
      </c>
      <c r="T586" s="26">
        <v>-1.738E-5</v>
      </c>
      <c r="U586" s="26" t="s">
        <v>102</v>
      </c>
      <c r="V586" t="s">
        <v>102</v>
      </c>
      <c r="W586" t="s">
        <v>102</v>
      </c>
      <c r="X586" s="26">
        <v>2.7929999999999999E-5</v>
      </c>
    </row>
    <row r="587" spans="1:24" x14ac:dyDescent="0.35">
      <c r="A587" t="s">
        <v>12</v>
      </c>
      <c r="B587" t="s">
        <v>343</v>
      </c>
      <c r="C587" t="s">
        <v>345</v>
      </c>
      <c r="J587" t="s">
        <v>102</v>
      </c>
      <c r="K587" t="s">
        <v>102</v>
      </c>
      <c r="L587" t="s">
        <v>102</v>
      </c>
      <c r="M587" t="s">
        <v>102</v>
      </c>
      <c r="N587" t="s">
        <v>102</v>
      </c>
      <c r="O587" t="s">
        <v>102</v>
      </c>
      <c r="P587" t="s">
        <v>102</v>
      </c>
      <c r="Q587" t="s">
        <v>102</v>
      </c>
      <c r="R587" s="26">
        <v>4.5479999999999998E-5</v>
      </c>
      <c r="S587" t="s">
        <v>102</v>
      </c>
      <c r="T587" s="26">
        <v>-1.7640000000000001E-5</v>
      </c>
      <c r="U587" s="26" t="s">
        <v>102</v>
      </c>
      <c r="V587" t="s">
        <v>102</v>
      </c>
      <c r="W587" t="s">
        <v>102</v>
      </c>
      <c r="X587" s="26">
        <v>2.7840000000000001E-5</v>
      </c>
    </row>
    <row r="588" spans="1:24" x14ac:dyDescent="0.35">
      <c r="A588" t="s">
        <v>12</v>
      </c>
      <c r="B588" t="s">
        <v>343</v>
      </c>
      <c r="C588" t="s">
        <v>346</v>
      </c>
      <c r="J588" t="s">
        <v>102</v>
      </c>
      <c r="K588" t="s">
        <v>102</v>
      </c>
      <c r="L588" t="s">
        <v>102</v>
      </c>
      <c r="M588" t="s">
        <v>102</v>
      </c>
      <c r="N588" t="s">
        <v>102</v>
      </c>
      <c r="O588" t="s">
        <v>102</v>
      </c>
      <c r="P588" t="s">
        <v>102</v>
      </c>
      <c r="Q588" t="s">
        <v>102</v>
      </c>
      <c r="R588" s="26">
        <v>4.5540000000000001E-5</v>
      </c>
      <c r="S588" t="s">
        <v>102</v>
      </c>
      <c r="T588" s="26">
        <v>-1.7810000000000001E-5</v>
      </c>
      <c r="U588" s="26" t="s">
        <v>102</v>
      </c>
      <c r="V588" t="s">
        <v>102</v>
      </c>
      <c r="W588" s="26" t="s">
        <v>102</v>
      </c>
      <c r="X588" s="26">
        <v>2.773E-5</v>
      </c>
    </row>
    <row r="589" spans="1:24" x14ac:dyDescent="0.35">
      <c r="A589" t="s">
        <v>12</v>
      </c>
      <c r="B589" t="s">
        <v>343</v>
      </c>
      <c r="C589" t="s">
        <v>347</v>
      </c>
      <c r="J589" t="s">
        <v>102</v>
      </c>
      <c r="K589" t="s">
        <v>102</v>
      </c>
      <c r="L589" t="s">
        <v>102</v>
      </c>
      <c r="M589" t="s">
        <v>102</v>
      </c>
      <c r="N589" t="s">
        <v>102</v>
      </c>
      <c r="O589" t="s">
        <v>102</v>
      </c>
      <c r="P589" t="s">
        <v>102</v>
      </c>
      <c r="Q589" t="s">
        <v>102</v>
      </c>
      <c r="R589" s="26">
        <v>4.5599999999999997E-5</v>
      </c>
      <c r="S589" t="s">
        <v>102</v>
      </c>
      <c r="T589" s="26">
        <v>-1.7929999999999999E-5</v>
      </c>
      <c r="U589" t="s">
        <v>102</v>
      </c>
      <c r="V589" t="s">
        <v>102</v>
      </c>
      <c r="W589" t="s">
        <v>102</v>
      </c>
      <c r="X589" s="26">
        <v>2.7670000000000001E-5</v>
      </c>
    </row>
    <row r="590" spans="1:24" x14ac:dyDescent="0.35">
      <c r="A590" t="s">
        <v>12</v>
      </c>
      <c r="B590" t="s">
        <v>343</v>
      </c>
      <c r="C590" t="s">
        <v>348</v>
      </c>
      <c r="J590" t="s">
        <v>102</v>
      </c>
      <c r="K590" t="s">
        <v>102</v>
      </c>
      <c r="L590" t="s">
        <v>102</v>
      </c>
      <c r="M590" t="s">
        <v>102</v>
      </c>
      <c r="N590" t="s">
        <v>102</v>
      </c>
      <c r="O590" t="s">
        <v>102</v>
      </c>
      <c r="P590" t="s">
        <v>102</v>
      </c>
      <c r="Q590" t="s">
        <v>102</v>
      </c>
      <c r="R590" s="26">
        <v>4.5590000000000002E-5</v>
      </c>
      <c r="S590" t="s">
        <v>102</v>
      </c>
      <c r="T590" s="26">
        <v>-1.7989999999999999E-5</v>
      </c>
      <c r="U590" t="s">
        <v>102</v>
      </c>
      <c r="V590" t="s">
        <v>102</v>
      </c>
      <c r="W590" t="s">
        <v>102</v>
      </c>
      <c r="X590" s="26">
        <v>2.76E-5</v>
      </c>
    </row>
    <row r="591" spans="1:24" x14ac:dyDescent="0.35">
      <c r="A591" t="s">
        <v>12</v>
      </c>
      <c r="B591" t="s">
        <v>343</v>
      </c>
      <c r="C591" t="s">
        <v>349</v>
      </c>
      <c r="J591" t="s">
        <v>102</v>
      </c>
      <c r="K591" t="s">
        <v>102</v>
      </c>
      <c r="L591" t="s">
        <v>102</v>
      </c>
      <c r="M591" t="s">
        <v>102</v>
      </c>
      <c r="N591" t="s">
        <v>102</v>
      </c>
      <c r="O591" t="s">
        <v>102</v>
      </c>
      <c r="P591" t="s">
        <v>102</v>
      </c>
      <c r="Q591" t="s">
        <v>102</v>
      </c>
      <c r="R591" s="26">
        <v>4.5569999999999999E-5</v>
      </c>
      <c r="S591" t="s">
        <v>102</v>
      </c>
      <c r="T591" s="26">
        <v>-1.8029999999999998E-5</v>
      </c>
      <c r="U591" t="s">
        <v>102</v>
      </c>
      <c r="V591" t="s">
        <v>102</v>
      </c>
      <c r="W591" t="s">
        <v>102</v>
      </c>
      <c r="X591" s="26">
        <v>2.7540000000000001E-5</v>
      </c>
    </row>
    <row r="592" spans="1:24" x14ac:dyDescent="0.35">
      <c r="A592" t="s">
        <v>12</v>
      </c>
      <c r="B592" t="s">
        <v>343</v>
      </c>
      <c r="C592" t="s">
        <v>350</v>
      </c>
      <c r="J592" t="s">
        <v>102</v>
      </c>
      <c r="K592" t="s">
        <v>102</v>
      </c>
      <c r="L592" t="s">
        <v>102</v>
      </c>
      <c r="M592" t="s">
        <v>102</v>
      </c>
      <c r="N592" t="s">
        <v>102</v>
      </c>
      <c r="O592" t="s">
        <v>102</v>
      </c>
      <c r="P592" t="s">
        <v>102</v>
      </c>
      <c r="Q592" t="s">
        <v>102</v>
      </c>
      <c r="R592" s="26">
        <v>4.5559999999999997E-5</v>
      </c>
      <c r="S592" t="s">
        <v>102</v>
      </c>
      <c r="T592" s="26">
        <v>-1.806E-5</v>
      </c>
      <c r="U592" t="s">
        <v>102</v>
      </c>
      <c r="V592" t="s">
        <v>102</v>
      </c>
      <c r="W592" t="s">
        <v>102</v>
      </c>
      <c r="X592" s="26">
        <v>2.7500000000000001E-5</v>
      </c>
    </row>
    <row r="593" spans="1:24" x14ac:dyDescent="0.35">
      <c r="A593" t="s">
        <v>12</v>
      </c>
      <c r="B593" t="s">
        <v>343</v>
      </c>
      <c r="C593" t="s">
        <v>351</v>
      </c>
      <c r="J593" t="s">
        <v>102</v>
      </c>
      <c r="K593" t="s">
        <v>102</v>
      </c>
      <c r="L593" t="s">
        <v>102</v>
      </c>
      <c r="M593" t="s">
        <v>102</v>
      </c>
      <c r="N593" t="s">
        <v>102</v>
      </c>
      <c r="O593" t="s">
        <v>102</v>
      </c>
      <c r="P593" t="s">
        <v>102</v>
      </c>
      <c r="Q593" t="s">
        <v>102</v>
      </c>
      <c r="R593" s="26">
        <v>4.5559999999999997E-5</v>
      </c>
      <c r="S593" t="s">
        <v>102</v>
      </c>
      <c r="T593" s="26">
        <v>-1.808E-5</v>
      </c>
      <c r="U593" t="s">
        <v>102</v>
      </c>
      <c r="V593" t="s">
        <v>102</v>
      </c>
      <c r="W593" t="s">
        <v>102</v>
      </c>
      <c r="X593" s="26">
        <v>2.7480000000000001E-5</v>
      </c>
    </row>
    <row r="594" spans="1:24" x14ac:dyDescent="0.35">
      <c r="A594" t="s">
        <v>12</v>
      </c>
      <c r="B594" t="s">
        <v>343</v>
      </c>
      <c r="C594" t="s">
        <v>352</v>
      </c>
      <c r="J594" t="s">
        <v>102</v>
      </c>
      <c r="K594" t="s">
        <v>102</v>
      </c>
      <c r="L594" t="s">
        <v>102</v>
      </c>
      <c r="M594" t="s">
        <v>102</v>
      </c>
      <c r="N594" t="s">
        <v>102</v>
      </c>
      <c r="O594" t="s">
        <v>102</v>
      </c>
      <c r="P594" t="s">
        <v>102</v>
      </c>
      <c r="Q594" t="s">
        <v>102</v>
      </c>
      <c r="R594" s="26">
        <v>4.5550000000000003E-5</v>
      </c>
      <c r="S594" t="s">
        <v>102</v>
      </c>
      <c r="T594" s="26">
        <v>-1.808E-5</v>
      </c>
      <c r="U594" t="s">
        <v>102</v>
      </c>
      <c r="V594" t="s">
        <v>102</v>
      </c>
      <c r="W594" t="s">
        <v>102</v>
      </c>
      <c r="X594" s="26">
        <v>2.747E-5</v>
      </c>
    </row>
    <row r="595" spans="1:24" x14ac:dyDescent="0.35">
      <c r="A595" t="s">
        <v>12</v>
      </c>
      <c r="B595" t="s">
        <v>353</v>
      </c>
      <c r="J595" t="s">
        <v>102</v>
      </c>
      <c r="K595" t="s">
        <v>102</v>
      </c>
      <c r="L595" t="s">
        <v>102</v>
      </c>
      <c r="M595" t="s">
        <v>102</v>
      </c>
      <c r="N595" t="s">
        <v>102</v>
      </c>
      <c r="O595" t="s">
        <v>102</v>
      </c>
      <c r="P595" t="s">
        <v>102</v>
      </c>
      <c r="Q595" t="s">
        <v>102</v>
      </c>
      <c r="R595" s="26">
        <v>4.8960000000000004E-7</v>
      </c>
      <c r="S595" t="s">
        <v>102</v>
      </c>
      <c r="T595" s="26">
        <v>-1.077E-7</v>
      </c>
      <c r="U595" t="s">
        <v>102</v>
      </c>
      <c r="V595" t="s">
        <v>102</v>
      </c>
      <c r="W595" t="s">
        <v>102</v>
      </c>
      <c r="X595" s="26">
        <v>3.819E-7</v>
      </c>
    </row>
    <row r="596" spans="1:24" x14ac:dyDescent="0.35">
      <c r="A596" t="s">
        <v>12</v>
      </c>
      <c r="B596" t="s">
        <v>353</v>
      </c>
      <c r="C596" t="s">
        <v>344</v>
      </c>
      <c r="J596" t="s">
        <v>102</v>
      </c>
      <c r="K596" t="s">
        <v>102</v>
      </c>
      <c r="L596" t="s">
        <v>102</v>
      </c>
      <c r="M596" t="s">
        <v>102</v>
      </c>
      <c r="N596" t="s">
        <v>102</v>
      </c>
      <c r="O596" t="s">
        <v>102</v>
      </c>
      <c r="P596" t="s">
        <v>102</v>
      </c>
      <c r="Q596" t="s">
        <v>102</v>
      </c>
      <c r="R596" s="26">
        <v>2.7179999999999999E-8</v>
      </c>
      <c r="S596" t="s">
        <v>102</v>
      </c>
      <c r="T596" s="26">
        <v>-5.9850000000000003E-9</v>
      </c>
      <c r="U596" t="s">
        <v>102</v>
      </c>
      <c r="V596" t="s">
        <v>102</v>
      </c>
      <c r="W596" t="s">
        <v>102</v>
      </c>
      <c r="X596" s="26">
        <v>2.1194999999999999E-8</v>
      </c>
    </row>
    <row r="597" spans="1:24" x14ac:dyDescent="0.35">
      <c r="A597" t="s">
        <v>12</v>
      </c>
      <c r="B597" t="s">
        <v>353</v>
      </c>
      <c r="C597" t="s">
        <v>345</v>
      </c>
      <c r="J597" t="s">
        <v>102</v>
      </c>
      <c r="K597" t="s">
        <v>102</v>
      </c>
      <c r="L597" t="s">
        <v>102</v>
      </c>
      <c r="M597" t="s">
        <v>102</v>
      </c>
      <c r="N597" t="s">
        <v>102</v>
      </c>
      <c r="O597" t="s">
        <v>102</v>
      </c>
      <c r="P597" t="s">
        <v>102</v>
      </c>
      <c r="Q597" t="s">
        <v>102</v>
      </c>
      <c r="R597" s="26">
        <v>2.7150000000000002E-8</v>
      </c>
      <c r="S597" t="s">
        <v>102</v>
      </c>
      <c r="T597" s="26">
        <v>-5.992E-9</v>
      </c>
      <c r="U597" t="s">
        <v>102</v>
      </c>
      <c r="V597" t="s">
        <v>102</v>
      </c>
      <c r="W597" t="s">
        <v>102</v>
      </c>
      <c r="X597" s="26">
        <v>2.1158E-8</v>
      </c>
    </row>
    <row r="598" spans="1:24" x14ac:dyDescent="0.35">
      <c r="A598" t="s">
        <v>12</v>
      </c>
      <c r="B598" t="s">
        <v>353</v>
      </c>
      <c r="C598" t="s">
        <v>346</v>
      </c>
      <c r="J598" t="s">
        <v>102</v>
      </c>
      <c r="K598" t="s">
        <v>102</v>
      </c>
      <c r="L598" t="s">
        <v>102</v>
      </c>
      <c r="M598" t="s">
        <v>102</v>
      </c>
      <c r="N598" t="s">
        <v>102</v>
      </c>
      <c r="O598" t="s">
        <v>102</v>
      </c>
      <c r="P598" t="s">
        <v>102</v>
      </c>
      <c r="Q598" t="s">
        <v>102</v>
      </c>
      <c r="R598" s="26">
        <v>2.7150000000000002E-8</v>
      </c>
      <c r="S598" t="s">
        <v>102</v>
      </c>
      <c r="T598" s="26">
        <v>-5.9909999999999997E-9</v>
      </c>
      <c r="U598" t="s">
        <v>102</v>
      </c>
      <c r="V598" t="s">
        <v>102</v>
      </c>
      <c r="W598" t="s">
        <v>102</v>
      </c>
      <c r="X598" s="26">
        <v>2.1159000000000001E-8</v>
      </c>
    </row>
    <row r="599" spans="1:24" x14ac:dyDescent="0.35">
      <c r="A599" t="s">
        <v>12</v>
      </c>
      <c r="B599" t="s">
        <v>353</v>
      </c>
      <c r="C599" t="s">
        <v>347</v>
      </c>
      <c r="J599" t="s">
        <v>102</v>
      </c>
      <c r="K599" t="s">
        <v>102</v>
      </c>
      <c r="L599" t="s">
        <v>102</v>
      </c>
      <c r="M599" t="s">
        <v>102</v>
      </c>
      <c r="N599" t="s">
        <v>102</v>
      </c>
      <c r="O599" t="s">
        <v>102</v>
      </c>
      <c r="P599" t="s">
        <v>102</v>
      </c>
      <c r="Q599" t="s">
        <v>102</v>
      </c>
      <c r="R599" s="26">
        <v>2.716E-8</v>
      </c>
      <c r="S599" t="s">
        <v>102</v>
      </c>
      <c r="T599" s="26">
        <v>-5.9879999999999996E-9</v>
      </c>
      <c r="U599" t="s">
        <v>102</v>
      </c>
      <c r="V599" t="s">
        <v>102</v>
      </c>
      <c r="W599" t="s">
        <v>102</v>
      </c>
      <c r="X599" s="26">
        <v>2.1171999999999999E-8</v>
      </c>
    </row>
    <row r="600" spans="1:24" x14ac:dyDescent="0.35">
      <c r="A600" t="s">
        <v>12</v>
      </c>
      <c r="B600" t="s">
        <v>353</v>
      </c>
      <c r="C600" t="s">
        <v>348</v>
      </c>
      <c r="J600" t="s">
        <v>102</v>
      </c>
      <c r="K600" t="s">
        <v>102</v>
      </c>
      <c r="L600" t="s">
        <v>102</v>
      </c>
      <c r="M600" t="s">
        <v>102</v>
      </c>
      <c r="N600" t="s">
        <v>102</v>
      </c>
      <c r="O600" t="s">
        <v>102</v>
      </c>
      <c r="P600" t="s">
        <v>102</v>
      </c>
      <c r="Q600" t="s">
        <v>102</v>
      </c>
      <c r="R600" s="26">
        <v>2.7190000000000001E-8</v>
      </c>
      <c r="S600" t="s">
        <v>102</v>
      </c>
      <c r="T600" s="26">
        <v>-5.984E-9</v>
      </c>
      <c r="U600" t="s">
        <v>102</v>
      </c>
      <c r="V600" t="s">
        <v>102</v>
      </c>
      <c r="W600" t="s">
        <v>102</v>
      </c>
      <c r="X600" s="26">
        <v>2.1206000000000001E-8</v>
      </c>
    </row>
    <row r="601" spans="1:24" x14ac:dyDescent="0.35">
      <c r="A601" t="s">
        <v>12</v>
      </c>
      <c r="B601" t="s">
        <v>353</v>
      </c>
      <c r="C601" t="s">
        <v>349</v>
      </c>
      <c r="J601" t="s">
        <v>102</v>
      </c>
      <c r="K601" t="s">
        <v>102</v>
      </c>
      <c r="L601" t="s">
        <v>102</v>
      </c>
      <c r="M601" t="s">
        <v>102</v>
      </c>
      <c r="N601" t="s">
        <v>102</v>
      </c>
      <c r="O601" t="s">
        <v>102</v>
      </c>
      <c r="P601" t="s">
        <v>102</v>
      </c>
      <c r="Q601" t="s">
        <v>102</v>
      </c>
      <c r="R601" s="26">
        <v>2.7220000000000002E-8</v>
      </c>
      <c r="S601" t="s">
        <v>102</v>
      </c>
      <c r="T601" s="26">
        <v>-5.9790000000000001E-9</v>
      </c>
      <c r="U601" t="s">
        <v>102</v>
      </c>
      <c r="V601" t="s">
        <v>102</v>
      </c>
      <c r="W601" t="s">
        <v>102</v>
      </c>
      <c r="X601" s="26">
        <v>2.1241000000000001E-8</v>
      </c>
    </row>
    <row r="602" spans="1:24" x14ac:dyDescent="0.35">
      <c r="A602" t="s">
        <v>12</v>
      </c>
      <c r="B602" t="s">
        <v>353</v>
      </c>
      <c r="C602" t="s">
        <v>350</v>
      </c>
      <c r="J602" t="s">
        <v>102</v>
      </c>
      <c r="K602" t="s">
        <v>102</v>
      </c>
      <c r="L602" t="s">
        <v>102</v>
      </c>
      <c r="M602" t="s">
        <v>102</v>
      </c>
      <c r="N602" t="s">
        <v>102</v>
      </c>
      <c r="O602" t="s">
        <v>102</v>
      </c>
      <c r="P602" t="s">
        <v>102</v>
      </c>
      <c r="Q602" t="s">
        <v>102</v>
      </c>
      <c r="R602" s="26">
        <v>2.7240000000000001E-8</v>
      </c>
      <c r="S602" t="s">
        <v>102</v>
      </c>
      <c r="T602" s="26">
        <v>-5.9770000000000003E-9</v>
      </c>
      <c r="U602" s="26" t="s">
        <v>102</v>
      </c>
      <c r="V602" t="s">
        <v>102</v>
      </c>
      <c r="W602" t="s">
        <v>102</v>
      </c>
      <c r="X602" s="26">
        <v>2.1263E-8</v>
      </c>
    </row>
    <row r="603" spans="1:24" x14ac:dyDescent="0.35">
      <c r="A603" t="s">
        <v>12</v>
      </c>
      <c r="B603" t="s">
        <v>353</v>
      </c>
      <c r="C603" t="s">
        <v>351</v>
      </c>
      <c r="J603" t="s">
        <v>102</v>
      </c>
      <c r="K603" t="s">
        <v>102</v>
      </c>
      <c r="L603" t="s">
        <v>102</v>
      </c>
      <c r="M603" t="s">
        <v>102</v>
      </c>
      <c r="N603" t="s">
        <v>102</v>
      </c>
      <c r="O603" t="s">
        <v>102</v>
      </c>
      <c r="P603" t="s">
        <v>102</v>
      </c>
      <c r="Q603" t="s">
        <v>102</v>
      </c>
      <c r="R603" s="26">
        <v>2.7249999999999999E-8</v>
      </c>
      <c r="S603" t="s">
        <v>102</v>
      </c>
      <c r="T603" s="26">
        <v>-5.9729999999999999E-9</v>
      </c>
      <c r="U603" s="26" t="s">
        <v>102</v>
      </c>
      <c r="V603" t="s">
        <v>102</v>
      </c>
      <c r="W603" t="s">
        <v>102</v>
      </c>
      <c r="X603" s="26">
        <v>2.1276999999999999E-8</v>
      </c>
    </row>
    <row r="604" spans="1:24" x14ac:dyDescent="0.35">
      <c r="A604" t="s">
        <v>12</v>
      </c>
      <c r="B604" t="s">
        <v>353</v>
      </c>
      <c r="C604" t="s">
        <v>352</v>
      </c>
      <c r="J604" t="s">
        <v>102</v>
      </c>
      <c r="K604" t="s">
        <v>102</v>
      </c>
      <c r="L604" t="s">
        <v>102</v>
      </c>
      <c r="M604" t="s">
        <v>102</v>
      </c>
      <c r="N604" t="s">
        <v>102</v>
      </c>
      <c r="O604" t="s">
        <v>102</v>
      </c>
      <c r="P604" t="s">
        <v>102</v>
      </c>
      <c r="Q604" t="s">
        <v>102</v>
      </c>
      <c r="R604" s="26">
        <v>2.7260000000000001E-8</v>
      </c>
      <c r="S604" t="s">
        <v>102</v>
      </c>
      <c r="T604" s="26">
        <v>-5.9729999999999999E-9</v>
      </c>
      <c r="U604" s="26" t="s">
        <v>102</v>
      </c>
      <c r="V604" t="s">
        <v>102</v>
      </c>
      <c r="W604" t="s">
        <v>102</v>
      </c>
      <c r="X604" s="26">
        <v>2.1287000000000001E-8</v>
      </c>
    </row>
    <row r="605" spans="1:24" x14ac:dyDescent="0.35">
      <c r="A605" t="s">
        <v>12</v>
      </c>
      <c r="B605" t="s">
        <v>354</v>
      </c>
      <c r="J605" t="s">
        <v>102</v>
      </c>
      <c r="K605" t="s">
        <v>102</v>
      </c>
      <c r="L605" t="s">
        <v>102</v>
      </c>
      <c r="M605" t="s">
        <v>102</v>
      </c>
      <c r="N605" t="s">
        <v>102</v>
      </c>
      <c r="O605" t="s">
        <v>102</v>
      </c>
      <c r="P605" t="s">
        <v>102</v>
      </c>
      <c r="Q605" t="s">
        <v>102</v>
      </c>
      <c r="R605" s="26">
        <v>8.6589999999999996E-4</v>
      </c>
      <c r="S605" t="s">
        <v>102</v>
      </c>
      <c r="T605" s="26">
        <v>-3.4909999999999997E-4</v>
      </c>
      <c r="U605" s="26" t="s">
        <v>102</v>
      </c>
      <c r="V605" t="s">
        <v>102</v>
      </c>
      <c r="W605" t="s">
        <v>102</v>
      </c>
      <c r="X605">
        <v>5.1679999999999999E-4</v>
      </c>
    </row>
    <row r="606" spans="1:24" x14ac:dyDescent="0.35">
      <c r="A606" t="s">
        <v>12</v>
      </c>
      <c r="B606" t="s">
        <v>354</v>
      </c>
      <c r="C606" t="s">
        <v>344</v>
      </c>
      <c r="J606" t="s">
        <v>102</v>
      </c>
      <c r="K606" t="s">
        <v>102</v>
      </c>
      <c r="L606" t="s">
        <v>102</v>
      </c>
      <c r="M606" t="s">
        <v>102</v>
      </c>
      <c r="N606" t="s">
        <v>102</v>
      </c>
      <c r="O606" t="s">
        <v>102</v>
      </c>
      <c r="P606" t="s">
        <v>102</v>
      </c>
      <c r="Q606" t="s">
        <v>102</v>
      </c>
      <c r="R606" s="26">
        <v>4.4119999999999998E-5</v>
      </c>
      <c r="S606" t="s">
        <v>102</v>
      </c>
      <c r="T606" s="26">
        <v>-1.747E-5</v>
      </c>
      <c r="U606" s="26" t="s">
        <v>102</v>
      </c>
      <c r="V606" t="s">
        <v>102</v>
      </c>
      <c r="W606" t="s">
        <v>102</v>
      </c>
      <c r="X606" s="26">
        <v>2.6650000000000001E-5</v>
      </c>
    </row>
    <row r="607" spans="1:24" x14ac:dyDescent="0.35">
      <c r="A607" t="s">
        <v>12</v>
      </c>
      <c r="B607" t="s">
        <v>354</v>
      </c>
      <c r="C607" t="s">
        <v>345</v>
      </c>
      <c r="J607" t="s">
        <v>102</v>
      </c>
      <c r="K607" t="s">
        <v>102</v>
      </c>
      <c r="L607" t="s">
        <v>102</v>
      </c>
      <c r="M607" t="s">
        <v>102</v>
      </c>
      <c r="N607" t="s">
        <v>102</v>
      </c>
      <c r="O607" t="s">
        <v>102</v>
      </c>
      <c r="P607" t="s">
        <v>102</v>
      </c>
      <c r="Q607" t="s">
        <v>102</v>
      </c>
      <c r="R607" s="26">
        <v>4.4270000000000001E-5</v>
      </c>
      <c r="S607" t="s">
        <v>102</v>
      </c>
      <c r="T607" s="26">
        <v>-1.783E-5</v>
      </c>
      <c r="U607" s="26" t="s">
        <v>102</v>
      </c>
      <c r="V607" t="s">
        <v>102</v>
      </c>
      <c r="W607" t="s">
        <v>102</v>
      </c>
      <c r="X607" s="26">
        <v>2.6440000000000001E-5</v>
      </c>
    </row>
    <row r="608" spans="1:24" x14ac:dyDescent="0.35">
      <c r="A608" t="s">
        <v>12</v>
      </c>
      <c r="B608" t="s">
        <v>354</v>
      </c>
      <c r="C608" t="s">
        <v>346</v>
      </c>
      <c r="J608" t="s">
        <v>102</v>
      </c>
      <c r="K608" t="s">
        <v>102</v>
      </c>
      <c r="L608" t="s">
        <v>102</v>
      </c>
      <c r="M608" t="s">
        <v>102</v>
      </c>
      <c r="N608" t="s">
        <v>102</v>
      </c>
      <c r="O608" t="s">
        <v>102</v>
      </c>
      <c r="P608" t="s">
        <v>102</v>
      </c>
      <c r="Q608" t="s">
        <v>102</v>
      </c>
      <c r="R608" s="26">
        <v>4.4299999999999999E-5</v>
      </c>
      <c r="S608" t="s">
        <v>102</v>
      </c>
      <c r="T608" s="26">
        <v>-1.7989999999999999E-5</v>
      </c>
      <c r="U608" s="26" t="s">
        <v>102</v>
      </c>
      <c r="V608" t="s">
        <v>102</v>
      </c>
      <c r="W608" t="s">
        <v>102</v>
      </c>
      <c r="X608" s="26">
        <v>2.6310000000000001E-5</v>
      </c>
    </row>
    <row r="609" spans="1:24" x14ac:dyDescent="0.35">
      <c r="A609" t="s">
        <v>12</v>
      </c>
      <c r="B609" t="s">
        <v>354</v>
      </c>
      <c r="C609" t="s">
        <v>347</v>
      </c>
      <c r="J609" t="s">
        <v>102</v>
      </c>
      <c r="K609" t="s">
        <v>102</v>
      </c>
      <c r="L609" t="s">
        <v>102</v>
      </c>
      <c r="M609" t="s">
        <v>102</v>
      </c>
      <c r="N609" t="s">
        <v>102</v>
      </c>
      <c r="O609" t="s">
        <v>102</v>
      </c>
      <c r="P609" t="s">
        <v>102</v>
      </c>
      <c r="Q609" t="s">
        <v>102</v>
      </c>
      <c r="R609" s="26">
        <v>4.4329999999999997E-5</v>
      </c>
      <c r="S609" t="s">
        <v>102</v>
      </c>
      <c r="T609" s="26">
        <v>-1.808E-5</v>
      </c>
      <c r="U609" s="26" t="s">
        <v>102</v>
      </c>
      <c r="V609" t="s">
        <v>102</v>
      </c>
      <c r="W609" t="s">
        <v>102</v>
      </c>
      <c r="X609" s="26">
        <v>2.6250000000000001E-5</v>
      </c>
    </row>
    <row r="610" spans="1:24" x14ac:dyDescent="0.35">
      <c r="A610" t="s">
        <v>12</v>
      </c>
      <c r="B610" t="s">
        <v>354</v>
      </c>
      <c r="C610" t="s">
        <v>348</v>
      </c>
      <c r="J610" t="s">
        <v>102</v>
      </c>
      <c r="K610" t="s">
        <v>102</v>
      </c>
      <c r="L610" t="s">
        <v>102</v>
      </c>
      <c r="M610" t="s">
        <v>102</v>
      </c>
      <c r="N610" t="s">
        <v>102</v>
      </c>
      <c r="O610" t="s">
        <v>102</v>
      </c>
      <c r="P610" t="s">
        <v>102</v>
      </c>
      <c r="Q610" t="s">
        <v>102</v>
      </c>
      <c r="R610" s="26">
        <v>4.4360000000000002E-5</v>
      </c>
      <c r="S610" t="s">
        <v>102</v>
      </c>
      <c r="T610" s="26">
        <v>-1.8119999999999999E-5</v>
      </c>
      <c r="U610" s="26" t="s">
        <v>102</v>
      </c>
      <c r="V610" t="s">
        <v>102</v>
      </c>
      <c r="W610" t="s">
        <v>102</v>
      </c>
      <c r="X610" s="26">
        <v>2.6239999999999999E-5</v>
      </c>
    </row>
    <row r="611" spans="1:24" x14ac:dyDescent="0.35">
      <c r="A611" t="s">
        <v>12</v>
      </c>
      <c r="B611" t="s">
        <v>354</v>
      </c>
      <c r="C611" t="s">
        <v>349</v>
      </c>
      <c r="J611" t="s">
        <v>102</v>
      </c>
      <c r="K611" t="s">
        <v>102</v>
      </c>
      <c r="L611" t="s">
        <v>102</v>
      </c>
      <c r="M611" t="s">
        <v>102</v>
      </c>
      <c r="N611" t="s">
        <v>102</v>
      </c>
      <c r="O611" t="s">
        <v>102</v>
      </c>
      <c r="P611" t="s">
        <v>102</v>
      </c>
      <c r="Q611" t="s">
        <v>102</v>
      </c>
      <c r="R611" s="26">
        <v>4.4419999999999998E-5</v>
      </c>
      <c r="S611" t="s">
        <v>102</v>
      </c>
      <c r="T611" s="26">
        <v>-1.8170000000000001E-5</v>
      </c>
      <c r="U611" s="26" t="s">
        <v>102</v>
      </c>
      <c r="V611" t="s">
        <v>102</v>
      </c>
      <c r="W611" t="s">
        <v>102</v>
      </c>
      <c r="X611" s="26">
        <v>2.6250000000000001E-5</v>
      </c>
    </row>
    <row r="612" spans="1:24" x14ac:dyDescent="0.35">
      <c r="A612" t="s">
        <v>12</v>
      </c>
      <c r="B612" t="s">
        <v>354</v>
      </c>
      <c r="C612" t="s">
        <v>350</v>
      </c>
      <c r="J612" t="s">
        <v>102</v>
      </c>
      <c r="K612" t="s">
        <v>102</v>
      </c>
      <c r="L612" t="s">
        <v>102</v>
      </c>
      <c r="M612" t="s">
        <v>102</v>
      </c>
      <c r="N612" t="s">
        <v>102</v>
      </c>
      <c r="O612" t="s">
        <v>102</v>
      </c>
      <c r="P612" t="s">
        <v>102</v>
      </c>
      <c r="Q612" t="s">
        <v>102</v>
      </c>
      <c r="R612" s="26">
        <v>4.4509999999999999E-5</v>
      </c>
      <c r="S612" t="s">
        <v>102</v>
      </c>
      <c r="T612" s="26">
        <v>-1.8219999999999998E-5</v>
      </c>
      <c r="U612" s="26" t="s">
        <v>102</v>
      </c>
      <c r="V612" t="s">
        <v>102</v>
      </c>
      <c r="W612" t="s">
        <v>102</v>
      </c>
      <c r="X612" s="26">
        <v>2.6290000000000001E-5</v>
      </c>
    </row>
    <row r="613" spans="1:24" x14ac:dyDescent="0.35">
      <c r="A613" t="s">
        <v>12</v>
      </c>
      <c r="B613" t="s">
        <v>354</v>
      </c>
      <c r="C613" t="s">
        <v>351</v>
      </c>
      <c r="J613" t="s">
        <v>102</v>
      </c>
      <c r="K613" t="s">
        <v>102</v>
      </c>
      <c r="L613" t="s">
        <v>102</v>
      </c>
      <c r="M613" t="s">
        <v>102</v>
      </c>
      <c r="N613" t="s">
        <v>102</v>
      </c>
      <c r="O613" t="s">
        <v>102</v>
      </c>
      <c r="P613" t="s">
        <v>102</v>
      </c>
      <c r="Q613" t="s">
        <v>102</v>
      </c>
      <c r="R613" s="26">
        <v>4.456E-5</v>
      </c>
      <c r="S613" t="s">
        <v>102</v>
      </c>
      <c r="T613" s="26">
        <v>-1.8260000000000001E-5</v>
      </c>
      <c r="U613" s="26" t="s">
        <v>102</v>
      </c>
      <c r="V613" t="s">
        <v>102</v>
      </c>
      <c r="W613" s="26" t="s">
        <v>102</v>
      </c>
      <c r="X613" s="26">
        <v>2.6299999999999999E-5</v>
      </c>
    </row>
    <row r="614" spans="1:24" x14ac:dyDescent="0.35">
      <c r="A614" t="s">
        <v>12</v>
      </c>
      <c r="B614" t="s">
        <v>354</v>
      </c>
      <c r="C614" t="s">
        <v>352</v>
      </c>
      <c r="J614" t="s">
        <v>102</v>
      </c>
      <c r="K614" t="s">
        <v>102</v>
      </c>
      <c r="L614" t="s">
        <v>102</v>
      </c>
      <c r="M614" t="s">
        <v>102</v>
      </c>
      <c r="N614" t="s">
        <v>102</v>
      </c>
      <c r="O614" t="s">
        <v>102</v>
      </c>
      <c r="P614" t="s">
        <v>102</v>
      </c>
      <c r="Q614" t="s">
        <v>102</v>
      </c>
      <c r="R614" s="26">
        <v>4.4589999999999998E-5</v>
      </c>
      <c r="S614" t="s">
        <v>102</v>
      </c>
      <c r="T614" s="26">
        <v>-1.827E-5</v>
      </c>
      <c r="U614" s="26" t="s">
        <v>102</v>
      </c>
      <c r="V614" t="s">
        <v>102</v>
      </c>
      <c r="W614" t="s">
        <v>102</v>
      </c>
      <c r="X614" s="26">
        <v>2.6319999999999999E-5</v>
      </c>
    </row>
    <row r="615" spans="1:24" x14ac:dyDescent="0.35">
      <c r="A615" t="s">
        <v>12</v>
      </c>
      <c r="B615" t="s">
        <v>355</v>
      </c>
      <c r="J615" t="s">
        <v>102</v>
      </c>
      <c r="K615" t="s">
        <v>102</v>
      </c>
      <c r="L615" t="s">
        <v>102</v>
      </c>
      <c r="M615" t="s">
        <v>102</v>
      </c>
      <c r="N615" t="s">
        <v>102</v>
      </c>
      <c r="O615" t="s">
        <v>102</v>
      </c>
      <c r="P615" t="s">
        <v>102</v>
      </c>
      <c r="Q615" t="s">
        <v>102</v>
      </c>
      <c r="R615" s="26">
        <v>4.7150000000000001E-7</v>
      </c>
      <c r="S615" t="s">
        <v>102</v>
      </c>
      <c r="T615" s="26">
        <v>-1.106E-7</v>
      </c>
      <c r="U615" t="s">
        <v>102</v>
      </c>
      <c r="V615" t="s">
        <v>102</v>
      </c>
      <c r="W615" t="s">
        <v>102</v>
      </c>
      <c r="X615" s="26">
        <v>3.6090000000000001E-7</v>
      </c>
    </row>
    <row r="616" spans="1:24" x14ac:dyDescent="0.35">
      <c r="A616" t="s">
        <v>12</v>
      </c>
      <c r="B616" t="s">
        <v>355</v>
      </c>
      <c r="C616" t="s">
        <v>344</v>
      </c>
      <c r="J616" t="s">
        <v>102</v>
      </c>
      <c r="K616" t="s">
        <v>102</v>
      </c>
      <c r="L616" t="s">
        <v>102</v>
      </c>
      <c r="M616" t="s">
        <v>102</v>
      </c>
      <c r="N616" t="s">
        <v>102</v>
      </c>
      <c r="O616" t="s">
        <v>102</v>
      </c>
      <c r="P616" t="s">
        <v>102</v>
      </c>
      <c r="Q616" t="s">
        <v>102</v>
      </c>
      <c r="R616" s="26">
        <v>2.6379999999999999E-8</v>
      </c>
      <c r="S616" t="s">
        <v>102</v>
      </c>
      <c r="T616" s="26">
        <v>-6.116E-9</v>
      </c>
      <c r="U616" s="26" t="s">
        <v>102</v>
      </c>
      <c r="V616" t="s">
        <v>102</v>
      </c>
      <c r="W616" t="s">
        <v>102</v>
      </c>
      <c r="X616" s="26">
        <v>2.0263999999999999E-8</v>
      </c>
    </row>
    <row r="617" spans="1:24" x14ac:dyDescent="0.35">
      <c r="A617" t="s">
        <v>12</v>
      </c>
      <c r="B617" t="s">
        <v>355</v>
      </c>
      <c r="C617" t="s">
        <v>345</v>
      </c>
      <c r="J617" t="s">
        <v>102</v>
      </c>
      <c r="K617" t="s">
        <v>102</v>
      </c>
      <c r="L617" t="s">
        <v>102</v>
      </c>
      <c r="M617" t="s">
        <v>102</v>
      </c>
      <c r="N617" t="s">
        <v>102</v>
      </c>
      <c r="O617" t="s">
        <v>102</v>
      </c>
      <c r="P617" t="s">
        <v>102</v>
      </c>
      <c r="Q617" t="s">
        <v>102</v>
      </c>
      <c r="R617" s="26">
        <v>2.6330000000000002E-8</v>
      </c>
      <c r="S617" t="s">
        <v>102</v>
      </c>
      <c r="T617" s="26">
        <v>-6.1229999999999996E-9</v>
      </c>
      <c r="U617" s="26" t="s">
        <v>102</v>
      </c>
      <c r="V617" t="s">
        <v>102</v>
      </c>
      <c r="W617" t="s">
        <v>102</v>
      </c>
      <c r="X617" s="26">
        <v>2.0207E-8</v>
      </c>
    </row>
    <row r="618" spans="1:24" x14ac:dyDescent="0.35">
      <c r="A618" t="s">
        <v>12</v>
      </c>
      <c r="B618" t="s">
        <v>355</v>
      </c>
      <c r="C618" t="s">
        <v>346</v>
      </c>
      <c r="J618" t="s">
        <v>102</v>
      </c>
      <c r="K618" t="s">
        <v>102</v>
      </c>
      <c r="L618" t="s">
        <v>102</v>
      </c>
      <c r="M618" t="s">
        <v>102</v>
      </c>
      <c r="N618" t="s">
        <v>102</v>
      </c>
      <c r="O618" t="s">
        <v>102</v>
      </c>
      <c r="P618" t="s">
        <v>102</v>
      </c>
      <c r="Q618" t="s">
        <v>102</v>
      </c>
      <c r="R618" s="26">
        <v>2.6280000000000001E-8</v>
      </c>
      <c r="S618" t="s">
        <v>102</v>
      </c>
      <c r="T618" s="26">
        <v>-6.1319999999999999E-9</v>
      </c>
      <c r="U618" s="26" t="s">
        <v>102</v>
      </c>
      <c r="V618" t="s">
        <v>102</v>
      </c>
      <c r="W618" t="s">
        <v>102</v>
      </c>
      <c r="X618" s="26">
        <v>2.0147999999999999E-8</v>
      </c>
    </row>
    <row r="619" spans="1:24" x14ac:dyDescent="0.35">
      <c r="A619" t="s">
        <v>12</v>
      </c>
      <c r="B619" t="s">
        <v>355</v>
      </c>
      <c r="C619" t="s">
        <v>347</v>
      </c>
      <c r="J619" t="s">
        <v>102</v>
      </c>
      <c r="K619" t="s">
        <v>102</v>
      </c>
      <c r="L619" t="s">
        <v>102</v>
      </c>
      <c r="M619" t="s">
        <v>102</v>
      </c>
      <c r="N619" t="s">
        <v>102</v>
      </c>
      <c r="O619" t="s">
        <v>102</v>
      </c>
      <c r="P619" t="s">
        <v>102</v>
      </c>
      <c r="Q619" t="s">
        <v>102</v>
      </c>
      <c r="R619" s="26">
        <v>2.6210000000000001E-8</v>
      </c>
      <c r="S619" t="s">
        <v>102</v>
      </c>
      <c r="T619" s="26">
        <v>-6.1419999999999997E-9</v>
      </c>
      <c r="U619" s="26" t="s">
        <v>102</v>
      </c>
      <c r="V619" t="s">
        <v>102</v>
      </c>
      <c r="W619" t="s">
        <v>102</v>
      </c>
      <c r="X619" s="26">
        <v>2.0068000000000001E-8</v>
      </c>
    </row>
    <row r="620" spans="1:24" x14ac:dyDescent="0.35">
      <c r="A620" t="s">
        <v>12</v>
      </c>
      <c r="B620" t="s">
        <v>355</v>
      </c>
      <c r="C620" t="s">
        <v>348</v>
      </c>
      <c r="J620" t="s">
        <v>102</v>
      </c>
      <c r="K620" t="s">
        <v>102</v>
      </c>
      <c r="L620" t="s">
        <v>102</v>
      </c>
      <c r="M620" t="s">
        <v>102</v>
      </c>
      <c r="N620" t="s">
        <v>102</v>
      </c>
      <c r="O620" t="s">
        <v>102</v>
      </c>
      <c r="P620" t="s">
        <v>102</v>
      </c>
      <c r="Q620" t="s">
        <v>102</v>
      </c>
      <c r="R620" s="26">
        <v>2.6149999999999999E-8</v>
      </c>
      <c r="S620" t="s">
        <v>102</v>
      </c>
      <c r="T620" s="26">
        <v>-6.1529999999999997E-9</v>
      </c>
      <c r="U620" s="26" t="s">
        <v>102</v>
      </c>
      <c r="V620" t="s">
        <v>102</v>
      </c>
      <c r="W620" t="s">
        <v>102</v>
      </c>
      <c r="X620" s="26">
        <v>1.9997E-8</v>
      </c>
    </row>
    <row r="621" spans="1:24" x14ac:dyDescent="0.35">
      <c r="A621" t="s">
        <v>12</v>
      </c>
      <c r="B621" t="s">
        <v>355</v>
      </c>
      <c r="C621" t="s">
        <v>349</v>
      </c>
      <c r="J621" t="s">
        <v>102</v>
      </c>
      <c r="K621" t="s">
        <v>102</v>
      </c>
      <c r="L621" t="s">
        <v>102</v>
      </c>
      <c r="M621" t="s">
        <v>102</v>
      </c>
      <c r="N621" t="s">
        <v>102</v>
      </c>
      <c r="O621" t="s">
        <v>102</v>
      </c>
      <c r="P621" t="s">
        <v>102</v>
      </c>
      <c r="Q621" t="s">
        <v>102</v>
      </c>
      <c r="R621" s="26">
        <v>2.6099999999999999E-8</v>
      </c>
      <c r="S621" t="s">
        <v>102</v>
      </c>
      <c r="T621" s="26">
        <v>-6.162E-9</v>
      </c>
      <c r="U621" s="26" t="s">
        <v>102</v>
      </c>
      <c r="V621" t="s">
        <v>102</v>
      </c>
      <c r="W621" t="s">
        <v>102</v>
      </c>
      <c r="X621" s="26">
        <v>1.9938E-8</v>
      </c>
    </row>
    <row r="622" spans="1:24" x14ac:dyDescent="0.35">
      <c r="A622" t="s">
        <v>12</v>
      </c>
      <c r="B622" t="s">
        <v>355</v>
      </c>
      <c r="C622" t="s">
        <v>350</v>
      </c>
      <c r="J622" t="s">
        <v>102</v>
      </c>
      <c r="K622" t="s">
        <v>102</v>
      </c>
      <c r="L622" t="s">
        <v>102</v>
      </c>
      <c r="M622" t="s">
        <v>102</v>
      </c>
      <c r="N622" t="s">
        <v>102</v>
      </c>
      <c r="O622" t="s">
        <v>102</v>
      </c>
      <c r="P622" t="s">
        <v>102</v>
      </c>
      <c r="Q622" t="s">
        <v>102</v>
      </c>
      <c r="R622" s="26">
        <v>2.6050000000000002E-8</v>
      </c>
      <c r="S622" t="s">
        <v>102</v>
      </c>
      <c r="T622" s="26">
        <v>-6.1680000000000002E-9</v>
      </c>
      <c r="U622" s="26" t="s">
        <v>102</v>
      </c>
      <c r="V622" t="s">
        <v>102</v>
      </c>
      <c r="W622" t="s">
        <v>102</v>
      </c>
      <c r="X622" s="26">
        <v>1.9881999999999999E-8</v>
      </c>
    </row>
    <row r="623" spans="1:24" x14ac:dyDescent="0.35">
      <c r="A623" t="s">
        <v>12</v>
      </c>
      <c r="B623" t="s">
        <v>355</v>
      </c>
      <c r="C623" t="s">
        <v>351</v>
      </c>
      <c r="J623" t="s">
        <v>102</v>
      </c>
      <c r="K623" t="s">
        <v>102</v>
      </c>
      <c r="L623" t="s">
        <v>102</v>
      </c>
      <c r="M623" t="s">
        <v>102</v>
      </c>
      <c r="N623" t="s">
        <v>102</v>
      </c>
      <c r="O623" s="26" t="s">
        <v>102</v>
      </c>
      <c r="P623" s="26" t="s">
        <v>102</v>
      </c>
      <c r="Q623" s="26" t="s">
        <v>102</v>
      </c>
      <c r="R623" s="26">
        <v>2.6029999999999999E-8</v>
      </c>
      <c r="S623" t="s">
        <v>102</v>
      </c>
      <c r="T623" s="26">
        <v>-6.1719999999999998E-9</v>
      </c>
      <c r="U623" s="26" t="s">
        <v>102</v>
      </c>
      <c r="V623" t="s">
        <v>102</v>
      </c>
      <c r="W623" s="26" t="s">
        <v>102</v>
      </c>
      <c r="X623" s="26">
        <v>1.9858000000000002E-8</v>
      </c>
    </row>
    <row r="624" spans="1:24" x14ac:dyDescent="0.35">
      <c r="A624" t="s">
        <v>12</v>
      </c>
      <c r="B624" t="s">
        <v>355</v>
      </c>
      <c r="C624" t="s">
        <v>352</v>
      </c>
      <c r="J624" t="s">
        <v>102</v>
      </c>
      <c r="K624" t="s">
        <v>102</v>
      </c>
      <c r="L624" t="s">
        <v>102</v>
      </c>
      <c r="M624" t="s">
        <v>102</v>
      </c>
      <c r="N624" t="s">
        <v>102</v>
      </c>
      <c r="O624" t="s">
        <v>102</v>
      </c>
      <c r="P624" t="s">
        <v>102</v>
      </c>
      <c r="Q624" s="26" t="s">
        <v>102</v>
      </c>
      <c r="R624" s="26">
        <v>2.6020000000000001E-8</v>
      </c>
      <c r="S624" t="s">
        <v>102</v>
      </c>
      <c r="T624" s="26">
        <v>-6.1730000000000001E-9</v>
      </c>
      <c r="U624" t="s">
        <v>102</v>
      </c>
      <c r="V624" t="s">
        <v>102</v>
      </c>
      <c r="W624" s="26" t="s">
        <v>102</v>
      </c>
      <c r="X624" s="26">
        <v>1.9846999999999999E-8</v>
      </c>
    </row>
    <row r="625" spans="1:24" x14ac:dyDescent="0.35">
      <c r="A625" t="s">
        <v>12</v>
      </c>
      <c r="B625" t="s">
        <v>356</v>
      </c>
      <c r="J625" t="s">
        <v>102</v>
      </c>
      <c r="K625" t="s">
        <v>102</v>
      </c>
      <c r="L625" t="s">
        <v>102</v>
      </c>
      <c r="M625" t="s">
        <v>102</v>
      </c>
      <c r="N625" t="s">
        <v>102</v>
      </c>
      <c r="O625" t="s">
        <v>102</v>
      </c>
      <c r="P625" t="s">
        <v>102</v>
      </c>
      <c r="Q625" t="s">
        <v>102</v>
      </c>
      <c r="R625" t="s">
        <v>102</v>
      </c>
      <c r="S625" t="s">
        <v>102</v>
      </c>
      <c r="T625" t="s">
        <v>102</v>
      </c>
      <c r="U625" t="s">
        <v>102</v>
      </c>
      <c r="V625" t="s">
        <v>102</v>
      </c>
      <c r="W625" t="s">
        <v>102</v>
      </c>
      <c r="X625">
        <v>0</v>
      </c>
    </row>
    <row r="626" spans="1:24" x14ac:dyDescent="0.35">
      <c r="A626" t="s">
        <v>12</v>
      </c>
      <c r="B626" t="s">
        <v>357</v>
      </c>
      <c r="J626" t="s">
        <v>102</v>
      </c>
      <c r="K626" t="s">
        <v>102</v>
      </c>
      <c r="L626" t="s">
        <v>102</v>
      </c>
      <c r="M626" t="s">
        <v>102</v>
      </c>
      <c r="N626" t="s">
        <v>102</v>
      </c>
      <c r="O626" t="s">
        <v>102</v>
      </c>
      <c r="P626" t="s">
        <v>102</v>
      </c>
      <c r="Q626" t="s">
        <v>102</v>
      </c>
      <c r="R626" t="s">
        <v>102</v>
      </c>
      <c r="S626" t="s">
        <v>102</v>
      </c>
      <c r="T626" t="s">
        <v>102</v>
      </c>
      <c r="U626" t="s">
        <v>102</v>
      </c>
      <c r="V626" t="s">
        <v>102</v>
      </c>
      <c r="W626" t="s">
        <v>102</v>
      </c>
      <c r="X626">
        <v>0</v>
      </c>
    </row>
    <row r="627" spans="1:24" x14ac:dyDescent="0.35">
      <c r="A627" t="s">
        <v>12</v>
      </c>
      <c r="B627" t="s">
        <v>358</v>
      </c>
      <c r="J627" t="s">
        <v>102</v>
      </c>
      <c r="K627" t="s">
        <v>102</v>
      </c>
      <c r="L627" t="s">
        <v>102</v>
      </c>
      <c r="M627" t="s">
        <v>102</v>
      </c>
      <c r="N627" t="s">
        <v>102</v>
      </c>
      <c r="O627" t="s">
        <v>102</v>
      </c>
      <c r="P627" t="s">
        <v>102</v>
      </c>
      <c r="Q627" t="s">
        <v>102</v>
      </c>
      <c r="R627" t="s">
        <v>102</v>
      </c>
      <c r="S627" t="s">
        <v>102</v>
      </c>
      <c r="T627" t="s">
        <v>102</v>
      </c>
      <c r="U627" t="s">
        <v>102</v>
      </c>
      <c r="V627" t="s">
        <v>102</v>
      </c>
      <c r="W627" t="s">
        <v>102</v>
      </c>
      <c r="X627">
        <v>0</v>
      </c>
    </row>
    <row r="628" spans="1:24" x14ac:dyDescent="0.35">
      <c r="A628" t="s">
        <v>12</v>
      </c>
      <c r="B628" t="s">
        <v>359</v>
      </c>
      <c r="J628" t="s">
        <v>102</v>
      </c>
      <c r="K628" t="s">
        <v>102</v>
      </c>
      <c r="L628" t="s">
        <v>102</v>
      </c>
      <c r="M628" t="s">
        <v>102</v>
      </c>
      <c r="N628" t="s">
        <v>102</v>
      </c>
      <c r="O628" t="s">
        <v>102</v>
      </c>
      <c r="P628" s="26" t="s">
        <v>102</v>
      </c>
      <c r="Q628" s="26" t="s">
        <v>102</v>
      </c>
      <c r="R628" t="s">
        <v>102</v>
      </c>
      <c r="S628" t="s">
        <v>102</v>
      </c>
      <c r="T628" t="s">
        <v>102</v>
      </c>
      <c r="U628" t="s">
        <v>102</v>
      </c>
      <c r="V628" t="s">
        <v>102</v>
      </c>
      <c r="W628" s="26" t="s">
        <v>102</v>
      </c>
      <c r="X628">
        <v>0</v>
      </c>
    </row>
    <row r="629" spans="1:24" x14ac:dyDescent="0.35">
      <c r="A629" t="s">
        <v>12</v>
      </c>
      <c r="B629" t="s">
        <v>360</v>
      </c>
      <c r="J629" t="s">
        <v>102</v>
      </c>
      <c r="K629" t="s">
        <v>102</v>
      </c>
      <c r="L629" t="s">
        <v>102</v>
      </c>
      <c r="M629" t="s">
        <v>102</v>
      </c>
      <c r="N629" t="s">
        <v>102</v>
      </c>
      <c r="O629" t="s">
        <v>102</v>
      </c>
      <c r="P629" s="26" t="s">
        <v>102</v>
      </c>
      <c r="Q629" s="26" t="s">
        <v>102</v>
      </c>
      <c r="R629" t="s">
        <v>102</v>
      </c>
      <c r="S629" t="s">
        <v>102</v>
      </c>
      <c r="T629" t="s">
        <v>102</v>
      </c>
      <c r="U629" t="s">
        <v>102</v>
      </c>
      <c r="V629" t="s">
        <v>102</v>
      </c>
      <c r="W629" s="26" t="s">
        <v>102</v>
      </c>
      <c r="X629">
        <v>0</v>
      </c>
    </row>
    <row r="630" spans="1:24" x14ac:dyDescent="0.35">
      <c r="A630" t="s">
        <v>12</v>
      </c>
      <c r="B630" t="s">
        <v>361</v>
      </c>
      <c r="J630" t="s">
        <v>102</v>
      </c>
      <c r="K630" t="s">
        <v>102</v>
      </c>
      <c r="L630" t="s">
        <v>102</v>
      </c>
      <c r="M630" t="s">
        <v>102</v>
      </c>
      <c r="N630" t="s">
        <v>102</v>
      </c>
      <c r="O630" t="s">
        <v>102</v>
      </c>
      <c r="P630" s="26" t="s">
        <v>102</v>
      </c>
      <c r="Q630" s="26" t="s">
        <v>102</v>
      </c>
      <c r="R630" t="s">
        <v>102</v>
      </c>
      <c r="S630" t="s">
        <v>102</v>
      </c>
      <c r="T630" t="s">
        <v>102</v>
      </c>
      <c r="U630" t="s">
        <v>102</v>
      </c>
      <c r="V630" t="s">
        <v>102</v>
      </c>
      <c r="W630" s="26" t="s">
        <v>102</v>
      </c>
      <c r="X630">
        <v>0</v>
      </c>
    </row>
    <row r="631" spans="1:24" x14ac:dyDescent="0.35">
      <c r="A631" t="s">
        <v>12</v>
      </c>
      <c r="B631" t="s">
        <v>362</v>
      </c>
      <c r="J631" t="s">
        <v>102</v>
      </c>
      <c r="K631" t="s">
        <v>102</v>
      </c>
      <c r="L631" t="s">
        <v>102</v>
      </c>
      <c r="M631" t="s">
        <v>102</v>
      </c>
      <c r="N631" t="s">
        <v>102</v>
      </c>
      <c r="O631" t="s">
        <v>102</v>
      </c>
      <c r="P631" s="26" t="s">
        <v>102</v>
      </c>
      <c r="Q631" s="26" t="s">
        <v>102</v>
      </c>
      <c r="R631" t="s">
        <v>102</v>
      </c>
      <c r="S631" t="s">
        <v>102</v>
      </c>
      <c r="T631" t="s">
        <v>102</v>
      </c>
      <c r="U631" t="s">
        <v>102</v>
      </c>
      <c r="V631" t="s">
        <v>102</v>
      </c>
      <c r="W631" s="26" t="s">
        <v>102</v>
      </c>
      <c r="X631">
        <v>0</v>
      </c>
    </row>
    <row r="632" spans="1:24" x14ac:dyDescent="0.35">
      <c r="A632" t="s">
        <v>12</v>
      </c>
      <c r="B632" t="s">
        <v>363</v>
      </c>
      <c r="J632" t="s">
        <v>102</v>
      </c>
      <c r="K632" t="s">
        <v>102</v>
      </c>
      <c r="L632" t="s">
        <v>102</v>
      </c>
      <c r="M632" t="s">
        <v>102</v>
      </c>
      <c r="N632" t="s">
        <v>102</v>
      </c>
      <c r="O632" t="s">
        <v>102</v>
      </c>
      <c r="P632" t="s">
        <v>102</v>
      </c>
      <c r="Q632" t="s">
        <v>102</v>
      </c>
      <c r="R632" t="s">
        <v>102</v>
      </c>
      <c r="S632" t="s">
        <v>102</v>
      </c>
      <c r="T632" t="s">
        <v>102</v>
      </c>
      <c r="U632" t="s">
        <v>102</v>
      </c>
      <c r="V632" t="s">
        <v>102</v>
      </c>
      <c r="W632" t="s">
        <v>102</v>
      </c>
      <c r="X632">
        <v>0</v>
      </c>
    </row>
    <row r="633" spans="1:24" x14ac:dyDescent="0.35">
      <c r="A633" t="s">
        <v>15</v>
      </c>
      <c r="J633" t="s">
        <v>102</v>
      </c>
      <c r="K633" t="s">
        <v>102</v>
      </c>
      <c r="L633" t="s">
        <v>102</v>
      </c>
      <c r="M633" t="s">
        <v>102</v>
      </c>
      <c r="N633" t="s">
        <v>102</v>
      </c>
      <c r="O633" t="s">
        <v>102</v>
      </c>
      <c r="P633" t="s">
        <v>102</v>
      </c>
      <c r="Q633" s="26">
        <v>1.232</v>
      </c>
      <c r="R633" t="s">
        <v>102</v>
      </c>
      <c r="S633" t="s">
        <v>102</v>
      </c>
      <c r="T633" s="26">
        <v>2.351E-2</v>
      </c>
      <c r="U633" s="26">
        <v>8.5620000000000002E-2</v>
      </c>
      <c r="V633" t="s">
        <v>102</v>
      </c>
      <c r="W633" s="26">
        <v>2.2880000000000001E-3</v>
      </c>
      <c r="X633">
        <v>1.343418</v>
      </c>
    </row>
    <row r="634" spans="1:24" x14ac:dyDescent="0.35">
      <c r="A634" t="s">
        <v>15</v>
      </c>
      <c r="B634" t="s">
        <v>364</v>
      </c>
      <c r="J634" t="s">
        <v>102</v>
      </c>
      <c r="K634" t="s">
        <v>102</v>
      </c>
      <c r="L634" t="s">
        <v>102</v>
      </c>
      <c r="M634" t="s">
        <v>102</v>
      </c>
      <c r="N634" t="s">
        <v>102</v>
      </c>
      <c r="O634" t="s">
        <v>102</v>
      </c>
      <c r="P634" t="s">
        <v>102</v>
      </c>
      <c r="Q634" s="26" t="s">
        <v>102</v>
      </c>
      <c r="R634" t="s">
        <v>102</v>
      </c>
      <c r="S634" t="s">
        <v>102</v>
      </c>
      <c r="T634" s="26" t="s">
        <v>102</v>
      </c>
      <c r="U634" s="26">
        <v>1.669E-2</v>
      </c>
      <c r="V634" t="s">
        <v>102</v>
      </c>
      <c r="W634" s="26" t="s">
        <v>102</v>
      </c>
      <c r="X634">
        <v>1.669E-2</v>
      </c>
    </row>
    <row r="635" spans="1:24" x14ac:dyDescent="0.35">
      <c r="A635" t="s">
        <v>15</v>
      </c>
      <c r="B635" t="s">
        <v>364</v>
      </c>
      <c r="C635" t="s">
        <v>317</v>
      </c>
      <c r="J635" t="s">
        <v>102</v>
      </c>
      <c r="K635" t="s">
        <v>102</v>
      </c>
      <c r="L635" t="s">
        <v>102</v>
      </c>
      <c r="M635" t="s">
        <v>102</v>
      </c>
      <c r="N635" t="s">
        <v>102</v>
      </c>
      <c r="O635" t="s">
        <v>102</v>
      </c>
      <c r="P635" t="s">
        <v>102</v>
      </c>
      <c r="Q635" s="26" t="s">
        <v>102</v>
      </c>
      <c r="R635" t="s">
        <v>102</v>
      </c>
      <c r="S635" t="s">
        <v>102</v>
      </c>
      <c r="T635" s="26" t="s">
        <v>102</v>
      </c>
      <c r="U635" s="26">
        <v>1.783E-4</v>
      </c>
      <c r="V635" t="s">
        <v>102</v>
      </c>
      <c r="W635" s="26" t="s">
        <v>102</v>
      </c>
      <c r="X635">
        <v>1.783E-4</v>
      </c>
    </row>
    <row r="636" spans="1:24" x14ac:dyDescent="0.35">
      <c r="A636" t="s">
        <v>15</v>
      </c>
      <c r="B636" t="s">
        <v>364</v>
      </c>
      <c r="C636" t="s">
        <v>318</v>
      </c>
      <c r="J636" t="s">
        <v>102</v>
      </c>
      <c r="K636" t="s">
        <v>102</v>
      </c>
      <c r="L636" t="s">
        <v>102</v>
      </c>
      <c r="M636" t="s">
        <v>102</v>
      </c>
      <c r="N636" t="s">
        <v>102</v>
      </c>
      <c r="O636" t="s">
        <v>102</v>
      </c>
      <c r="P636" t="s">
        <v>102</v>
      </c>
      <c r="Q636" s="26" t="s">
        <v>102</v>
      </c>
      <c r="R636" t="s">
        <v>102</v>
      </c>
      <c r="S636" t="s">
        <v>102</v>
      </c>
      <c r="T636" s="26" t="s">
        <v>102</v>
      </c>
      <c r="U636" s="26">
        <v>1.763E-4</v>
      </c>
      <c r="V636" t="s">
        <v>102</v>
      </c>
      <c r="W636" s="26" t="s">
        <v>102</v>
      </c>
      <c r="X636">
        <v>1.763E-4</v>
      </c>
    </row>
    <row r="637" spans="1:24" x14ac:dyDescent="0.35">
      <c r="A637" t="s">
        <v>15</v>
      </c>
      <c r="B637" t="s">
        <v>364</v>
      </c>
      <c r="C637" t="s">
        <v>319</v>
      </c>
      <c r="J637" t="s">
        <v>102</v>
      </c>
      <c r="K637" t="s">
        <v>102</v>
      </c>
      <c r="L637" t="s">
        <v>102</v>
      </c>
      <c r="M637" t="s">
        <v>102</v>
      </c>
      <c r="N637" t="s">
        <v>102</v>
      </c>
      <c r="O637" t="s">
        <v>102</v>
      </c>
      <c r="P637" t="s">
        <v>102</v>
      </c>
      <c r="Q637" s="26" t="s">
        <v>102</v>
      </c>
      <c r="R637" t="s">
        <v>102</v>
      </c>
      <c r="S637" t="s">
        <v>102</v>
      </c>
      <c r="T637" s="26" t="s">
        <v>102</v>
      </c>
      <c r="U637" s="26">
        <v>1.897E-4</v>
      </c>
      <c r="V637" t="s">
        <v>102</v>
      </c>
      <c r="W637" s="26" t="s">
        <v>102</v>
      </c>
      <c r="X637">
        <v>1.897E-4</v>
      </c>
    </row>
    <row r="638" spans="1:24" x14ac:dyDescent="0.35">
      <c r="A638" t="s">
        <v>15</v>
      </c>
      <c r="B638" t="s">
        <v>364</v>
      </c>
      <c r="C638" t="s">
        <v>320</v>
      </c>
      <c r="J638" t="s">
        <v>102</v>
      </c>
      <c r="K638" t="s">
        <v>102</v>
      </c>
      <c r="L638" t="s">
        <v>102</v>
      </c>
      <c r="M638" t="s">
        <v>102</v>
      </c>
      <c r="N638" t="s">
        <v>102</v>
      </c>
      <c r="O638" t="s">
        <v>102</v>
      </c>
      <c r="P638" t="s">
        <v>102</v>
      </c>
      <c r="Q638" t="s">
        <v>102</v>
      </c>
      <c r="R638" t="s">
        <v>102</v>
      </c>
      <c r="S638" t="s">
        <v>102</v>
      </c>
      <c r="T638" t="s">
        <v>102</v>
      </c>
      <c r="U638" s="26">
        <v>1.7809999999999999E-4</v>
      </c>
      <c r="V638" t="s">
        <v>102</v>
      </c>
      <c r="W638" t="s">
        <v>102</v>
      </c>
      <c r="X638">
        <v>1.7809999999999999E-4</v>
      </c>
    </row>
    <row r="639" spans="1:24" x14ac:dyDescent="0.35">
      <c r="A639" t="s">
        <v>15</v>
      </c>
      <c r="B639" t="s">
        <v>364</v>
      </c>
      <c r="C639" t="s">
        <v>152</v>
      </c>
      <c r="J639" t="s">
        <v>102</v>
      </c>
      <c r="K639" t="s">
        <v>102</v>
      </c>
      <c r="L639" t="s">
        <v>102</v>
      </c>
      <c r="M639" t="s">
        <v>102</v>
      </c>
      <c r="N639" t="s">
        <v>102</v>
      </c>
      <c r="O639" t="s">
        <v>102</v>
      </c>
      <c r="P639" t="s">
        <v>102</v>
      </c>
      <c r="Q639" t="s">
        <v>102</v>
      </c>
      <c r="R639" t="s">
        <v>102</v>
      </c>
      <c r="S639" t="s">
        <v>102</v>
      </c>
      <c r="T639" t="s">
        <v>102</v>
      </c>
      <c r="U639" s="26">
        <v>8.183E-4</v>
      </c>
      <c r="V639" t="s">
        <v>102</v>
      </c>
      <c r="W639" t="s">
        <v>102</v>
      </c>
      <c r="X639">
        <v>8.183E-4</v>
      </c>
    </row>
    <row r="640" spans="1:24" x14ac:dyDescent="0.35">
      <c r="A640" t="s">
        <v>15</v>
      </c>
      <c r="B640" t="s">
        <v>364</v>
      </c>
      <c r="C640" t="s">
        <v>321</v>
      </c>
      <c r="J640" t="s">
        <v>102</v>
      </c>
      <c r="K640" t="s">
        <v>102</v>
      </c>
      <c r="L640" t="s">
        <v>102</v>
      </c>
      <c r="M640" t="s">
        <v>102</v>
      </c>
      <c r="N640" t="s">
        <v>102</v>
      </c>
      <c r="O640" t="s">
        <v>102</v>
      </c>
      <c r="P640" t="s">
        <v>102</v>
      </c>
      <c r="Q640" t="s">
        <v>102</v>
      </c>
      <c r="R640" t="s">
        <v>102</v>
      </c>
      <c r="S640" t="s">
        <v>102</v>
      </c>
      <c r="T640" t="s">
        <v>102</v>
      </c>
      <c r="U640" s="26">
        <v>5.4349999999999997E-3</v>
      </c>
      <c r="V640" t="s">
        <v>102</v>
      </c>
      <c r="W640" t="s">
        <v>102</v>
      </c>
      <c r="X640">
        <v>5.4349999999999997E-3</v>
      </c>
    </row>
    <row r="641" spans="1:24" x14ac:dyDescent="0.35">
      <c r="A641" t="s">
        <v>15</v>
      </c>
      <c r="B641" t="s">
        <v>364</v>
      </c>
      <c r="C641" t="s">
        <v>322</v>
      </c>
      <c r="J641" t="s">
        <v>102</v>
      </c>
      <c r="K641" t="s">
        <v>102</v>
      </c>
      <c r="L641" t="s">
        <v>102</v>
      </c>
      <c r="M641" t="s">
        <v>102</v>
      </c>
      <c r="N641" t="s">
        <v>102</v>
      </c>
      <c r="O641" t="s">
        <v>102</v>
      </c>
      <c r="P641" t="s">
        <v>102</v>
      </c>
      <c r="Q641" s="26" t="s">
        <v>102</v>
      </c>
      <c r="R641" t="s">
        <v>102</v>
      </c>
      <c r="S641" t="s">
        <v>102</v>
      </c>
      <c r="T641" s="26" t="s">
        <v>102</v>
      </c>
      <c r="U641" s="26">
        <v>1.7699999999999999E-4</v>
      </c>
      <c r="V641" t="s">
        <v>102</v>
      </c>
      <c r="W641" s="26" t="s">
        <v>102</v>
      </c>
      <c r="X641">
        <v>1.7699999999999999E-4</v>
      </c>
    </row>
    <row r="642" spans="1:24" x14ac:dyDescent="0.35">
      <c r="A642" t="s">
        <v>15</v>
      </c>
      <c r="B642" t="s">
        <v>364</v>
      </c>
      <c r="C642" t="s">
        <v>323</v>
      </c>
      <c r="J642" t="s">
        <v>102</v>
      </c>
      <c r="K642" t="s">
        <v>102</v>
      </c>
      <c r="L642" t="s">
        <v>102</v>
      </c>
      <c r="M642" t="s">
        <v>102</v>
      </c>
      <c r="N642" t="s">
        <v>102</v>
      </c>
      <c r="O642" s="26" t="s">
        <v>102</v>
      </c>
      <c r="P642" t="s">
        <v>102</v>
      </c>
      <c r="Q642" t="s">
        <v>102</v>
      </c>
      <c r="R642" t="s">
        <v>102</v>
      </c>
      <c r="S642" t="s">
        <v>102</v>
      </c>
      <c r="T642" t="s">
        <v>102</v>
      </c>
      <c r="U642" s="26">
        <v>1.7819999999999999E-4</v>
      </c>
      <c r="V642" t="s">
        <v>102</v>
      </c>
      <c r="W642" s="26" t="s">
        <v>102</v>
      </c>
      <c r="X642">
        <v>1.7819999999999999E-4</v>
      </c>
    </row>
    <row r="643" spans="1:24" x14ac:dyDescent="0.35">
      <c r="A643" t="s">
        <v>15</v>
      </c>
      <c r="B643" t="s">
        <v>364</v>
      </c>
      <c r="C643" t="s">
        <v>154</v>
      </c>
      <c r="J643" t="s">
        <v>102</v>
      </c>
      <c r="K643" t="s">
        <v>102</v>
      </c>
      <c r="L643" t="s">
        <v>102</v>
      </c>
      <c r="M643" t="s">
        <v>102</v>
      </c>
      <c r="N643" t="s">
        <v>102</v>
      </c>
      <c r="O643" s="26" t="s">
        <v>102</v>
      </c>
      <c r="P643" t="s">
        <v>102</v>
      </c>
      <c r="Q643" t="s">
        <v>102</v>
      </c>
      <c r="R643" t="s">
        <v>102</v>
      </c>
      <c r="S643" t="s">
        <v>102</v>
      </c>
      <c r="T643" t="s">
        <v>102</v>
      </c>
      <c r="U643" s="26">
        <v>1.685E-4</v>
      </c>
      <c r="V643" t="s">
        <v>102</v>
      </c>
      <c r="W643" s="26" t="s">
        <v>102</v>
      </c>
      <c r="X643">
        <v>1.685E-4</v>
      </c>
    </row>
    <row r="644" spans="1:24" x14ac:dyDescent="0.35">
      <c r="A644" t="s">
        <v>15</v>
      </c>
      <c r="B644" t="s">
        <v>364</v>
      </c>
      <c r="C644" t="s">
        <v>155</v>
      </c>
      <c r="J644" t="s">
        <v>102</v>
      </c>
      <c r="K644" t="s">
        <v>102</v>
      </c>
      <c r="L644" t="s">
        <v>102</v>
      </c>
      <c r="M644" t="s">
        <v>102</v>
      </c>
      <c r="N644" t="s">
        <v>102</v>
      </c>
      <c r="O644" s="26" t="s">
        <v>102</v>
      </c>
      <c r="P644" t="s">
        <v>102</v>
      </c>
      <c r="Q644" t="s">
        <v>102</v>
      </c>
      <c r="R644" t="s">
        <v>102</v>
      </c>
      <c r="S644" t="s">
        <v>102</v>
      </c>
      <c r="T644" t="s">
        <v>102</v>
      </c>
      <c r="U644" s="26">
        <v>1.115E-4</v>
      </c>
      <c r="V644" t="s">
        <v>102</v>
      </c>
      <c r="W644" s="26" t="s">
        <v>102</v>
      </c>
      <c r="X644">
        <v>1.115E-4</v>
      </c>
    </row>
    <row r="645" spans="1:24" x14ac:dyDescent="0.35">
      <c r="A645" t="s">
        <v>15</v>
      </c>
      <c r="B645" t="s">
        <v>364</v>
      </c>
      <c r="C645" t="s">
        <v>156</v>
      </c>
      <c r="J645" t="s">
        <v>102</v>
      </c>
      <c r="K645" t="s">
        <v>102</v>
      </c>
      <c r="L645" t="s">
        <v>102</v>
      </c>
      <c r="M645" t="s">
        <v>102</v>
      </c>
      <c r="N645" t="s">
        <v>102</v>
      </c>
      <c r="O645" s="26" t="s">
        <v>102</v>
      </c>
      <c r="P645" t="s">
        <v>102</v>
      </c>
      <c r="Q645" t="s">
        <v>102</v>
      </c>
      <c r="R645" t="s">
        <v>102</v>
      </c>
      <c r="S645" t="s">
        <v>102</v>
      </c>
      <c r="T645" t="s">
        <v>102</v>
      </c>
      <c r="U645" s="26">
        <v>1.684E-4</v>
      </c>
      <c r="V645" t="s">
        <v>102</v>
      </c>
      <c r="W645" s="26" t="s">
        <v>102</v>
      </c>
      <c r="X645">
        <v>1.684E-4</v>
      </c>
    </row>
    <row r="646" spans="1:24" x14ac:dyDescent="0.35">
      <c r="A646" t="s">
        <v>15</v>
      </c>
      <c r="B646" t="s">
        <v>364</v>
      </c>
      <c r="C646" t="s">
        <v>157</v>
      </c>
      <c r="J646" t="s">
        <v>102</v>
      </c>
      <c r="K646" t="s">
        <v>102</v>
      </c>
      <c r="L646" t="s">
        <v>102</v>
      </c>
      <c r="M646" t="s">
        <v>102</v>
      </c>
      <c r="N646" t="s">
        <v>102</v>
      </c>
      <c r="O646" s="26" t="s">
        <v>102</v>
      </c>
      <c r="P646" t="s">
        <v>102</v>
      </c>
      <c r="Q646" t="s">
        <v>102</v>
      </c>
      <c r="R646" t="s">
        <v>102</v>
      </c>
      <c r="S646" t="s">
        <v>102</v>
      </c>
      <c r="T646" t="s">
        <v>102</v>
      </c>
      <c r="U646" s="26">
        <v>1.682E-4</v>
      </c>
      <c r="V646" t="s">
        <v>102</v>
      </c>
      <c r="W646" s="26" t="s">
        <v>102</v>
      </c>
      <c r="X646">
        <v>1.682E-4</v>
      </c>
    </row>
    <row r="647" spans="1:24" x14ac:dyDescent="0.35">
      <c r="A647" t="s">
        <v>15</v>
      </c>
      <c r="B647" t="s">
        <v>364</v>
      </c>
      <c r="C647" t="s">
        <v>182</v>
      </c>
      <c r="J647" t="s">
        <v>102</v>
      </c>
      <c r="K647" t="s">
        <v>102</v>
      </c>
      <c r="L647" t="s">
        <v>102</v>
      </c>
      <c r="M647" t="s">
        <v>102</v>
      </c>
      <c r="N647" t="s">
        <v>102</v>
      </c>
      <c r="O647" s="26" t="s">
        <v>102</v>
      </c>
      <c r="P647" t="s">
        <v>102</v>
      </c>
      <c r="Q647" t="s">
        <v>102</v>
      </c>
      <c r="R647" t="s">
        <v>102</v>
      </c>
      <c r="S647" t="s">
        <v>102</v>
      </c>
      <c r="T647" t="s">
        <v>102</v>
      </c>
      <c r="U647" s="26">
        <v>8.2160000000000002E-4</v>
      </c>
      <c r="V647" t="s">
        <v>102</v>
      </c>
      <c r="W647" s="26" t="s">
        <v>102</v>
      </c>
      <c r="X647">
        <v>8.2160000000000002E-4</v>
      </c>
    </row>
    <row r="648" spans="1:24" x14ac:dyDescent="0.35">
      <c r="A648" t="s">
        <v>15</v>
      </c>
      <c r="B648" t="s">
        <v>364</v>
      </c>
      <c r="C648" t="s">
        <v>365</v>
      </c>
      <c r="J648" t="s">
        <v>102</v>
      </c>
      <c r="K648" t="s">
        <v>102</v>
      </c>
      <c r="L648" t="s">
        <v>102</v>
      </c>
      <c r="M648" t="s">
        <v>102</v>
      </c>
      <c r="N648" t="s">
        <v>102</v>
      </c>
      <c r="O648" s="26" t="s">
        <v>102</v>
      </c>
      <c r="P648" t="s">
        <v>102</v>
      </c>
      <c r="Q648" t="s">
        <v>102</v>
      </c>
      <c r="R648" t="s">
        <v>102</v>
      </c>
      <c r="S648" t="s">
        <v>102</v>
      </c>
      <c r="T648" t="s">
        <v>102</v>
      </c>
      <c r="U648" s="26">
        <v>1.9120000000000001E-4</v>
      </c>
      <c r="V648" t="s">
        <v>102</v>
      </c>
      <c r="W648" s="26" t="s">
        <v>102</v>
      </c>
      <c r="X648">
        <v>1.9120000000000001E-4</v>
      </c>
    </row>
    <row r="649" spans="1:24" x14ac:dyDescent="0.35">
      <c r="A649" t="s">
        <v>15</v>
      </c>
      <c r="B649" t="s">
        <v>364</v>
      </c>
      <c r="C649" t="s">
        <v>205</v>
      </c>
      <c r="J649" t="s">
        <v>102</v>
      </c>
      <c r="K649" t="s">
        <v>102</v>
      </c>
      <c r="L649" t="s">
        <v>102</v>
      </c>
      <c r="M649" t="s">
        <v>102</v>
      </c>
      <c r="N649" t="s">
        <v>102</v>
      </c>
      <c r="O649" s="26" t="s">
        <v>102</v>
      </c>
      <c r="P649" t="s">
        <v>102</v>
      </c>
      <c r="Q649" t="s">
        <v>102</v>
      </c>
      <c r="R649" t="s">
        <v>102</v>
      </c>
      <c r="S649" t="s">
        <v>102</v>
      </c>
      <c r="T649" t="s">
        <v>102</v>
      </c>
      <c r="U649" s="26">
        <v>1.7819999999999999E-4</v>
      </c>
      <c r="V649" t="s">
        <v>102</v>
      </c>
      <c r="W649" s="26" t="s">
        <v>102</v>
      </c>
      <c r="X649">
        <v>1.7819999999999999E-4</v>
      </c>
    </row>
    <row r="650" spans="1:24" x14ac:dyDescent="0.35">
      <c r="A650" t="s">
        <v>15</v>
      </c>
      <c r="B650" t="s">
        <v>364</v>
      </c>
      <c r="C650" t="s">
        <v>206</v>
      </c>
      <c r="J650" t="s">
        <v>102</v>
      </c>
      <c r="K650" t="s">
        <v>102</v>
      </c>
      <c r="L650" t="s">
        <v>102</v>
      </c>
      <c r="M650" t="s">
        <v>102</v>
      </c>
      <c r="N650" t="s">
        <v>102</v>
      </c>
      <c r="O650" t="s">
        <v>102</v>
      </c>
      <c r="P650" t="s">
        <v>102</v>
      </c>
      <c r="Q650" t="s">
        <v>102</v>
      </c>
      <c r="R650" s="26" t="s">
        <v>102</v>
      </c>
      <c r="S650" s="26" t="s">
        <v>102</v>
      </c>
      <c r="T650" t="s">
        <v>102</v>
      </c>
      <c r="U650" s="26">
        <v>8.2459999999999999E-4</v>
      </c>
      <c r="V650" t="s">
        <v>102</v>
      </c>
      <c r="W650" t="s">
        <v>102</v>
      </c>
      <c r="X650">
        <v>8.2459999999999999E-4</v>
      </c>
    </row>
    <row r="651" spans="1:24" x14ac:dyDescent="0.35">
      <c r="A651" t="s">
        <v>15</v>
      </c>
      <c r="B651" t="s">
        <v>364</v>
      </c>
      <c r="C651" t="s">
        <v>325</v>
      </c>
      <c r="J651" t="s">
        <v>102</v>
      </c>
      <c r="K651" t="s">
        <v>102</v>
      </c>
      <c r="L651" s="26" t="s">
        <v>102</v>
      </c>
      <c r="M651" t="s">
        <v>102</v>
      </c>
      <c r="N651" t="s">
        <v>102</v>
      </c>
      <c r="O651" t="s">
        <v>102</v>
      </c>
      <c r="P651" t="s">
        <v>102</v>
      </c>
      <c r="Q651" s="26" t="s">
        <v>102</v>
      </c>
      <c r="R651" t="s">
        <v>102</v>
      </c>
      <c r="S651" t="s">
        <v>102</v>
      </c>
      <c r="T651" t="s">
        <v>102</v>
      </c>
      <c r="U651" s="26">
        <v>5.2160000000000002E-3</v>
      </c>
      <c r="V651" t="s">
        <v>102</v>
      </c>
      <c r="W651" s="26" t="s">
        <v>102</v>
      </c>
      <c r="X651">
        <v>5.2160000000000002E-3</v>
      </c>
    </row>
    <row r="652" spans="1:24" x14ac:dyDescent="0.35">
      <c r="A652" t="s">
        <v>15</v>
      </c>
      <c r="B652" t="s">
        <v>364</v>
      </c>
      <c r="C652" t="s">
        <v>211</v>
      </c>
      <c r="J652" t="s">
        <v>102</v>
      </c>
      <c r="K652" t="s">
        <v>102</v>
      </c>
      <c r="L652" t="s">
        <v>102</v>
      </c>
      <c r="M652" t="s">
        <v>102</v>
      </c>
      <c r="N652" t="s">
        <v>102</v>
      </c>
      <c r="O652" t="s">
        <v>102</v>
      </c>
      <c r="P652" t="s">
        <v>102</v>
      </c>
      <c r="Q652" s="26" t="s">
        <v>102</v>
      </c>
      <c r="R652" t="s">
        <v>102</v>
      </c>
      <c r="S652" t="s">
        <v>102</v>
      </c>
      <c r="T652" t="s">
        <v>102</v>
      </c>
      <c r="U652" s="26">
        <v>1.9210000000000001E-4</v>
      </c>
      <c r="V652" t="s">
        <v>102</v>
      </c>
      <c r="W652" s="26" t="s">
        <v>102</v>
      </c>
      <c r="X652" s="26">
        <v>1.9210000000000001E-4</v>
      </c>
    </row>
    <row r="653" spans="1:24" x14ac:dyDescent="0.35">
      <c r="A653" t="s">
        <v>15</v>
      </c>
      <c r="B653" t="s">
        <v>364</v>
      </c>
      <c r="C653" t="s">
        <v>212</v>
      </c>
      <c r="J653" t="s">
        <v>102</v>
      </c>
      <c r="K653" t="s">
        <v>102</v>
      </c>
      <c r="L653" t="s">
        <v>102</v>
      </c>
      <c r="M653" t="s">
        <v>102</v>
      </c>
      <c r="N653" t="s">
        <v>102</v>
      </c>
      <c r="O653" t="s">
        <v>102</v>
      </c>
      <c r="P653" t="s">
        <v>102</v>
      </c>
      <c r="Q653" s="26" t="s">
        <v>102</v>
      </c>
      <c r="R653" t="s">
        <v>102</v>
      </c>
      <c r="S653" t="s">
        <v>102</v>
      </c>
      <c r="T653" t="s">
        <v>102</v>
      </c>
      <c r="U653" s="26">
        <v>1.94E-4</v>
      </c>
      <c r="V653" t="s">
        <v>102</v>
      </c>
      <c r="W653" s="26" t="s">
        <v>102</v>
      </c>
      <c r="X653" s="26">
        <v>1.94E-4</v>
      </c>
    </row>
    <row r="654" spans="1:24" x14ac:dyDescent="0.35">
      <c r="A654" t="s">
        <v>15</v>
      </c>
      <c r="B654" t="s">
        <v>364</v>
      </c>
      <c r="C654" t="s">
        <v>213</v>
      </c>
      <c r="J654" t="s">
        <v>102</v>
      </c>
      <c r="K654" t="s">
        <v>102</v>
      </c>
      <c r="L654" t="s">
        <v>102</v>
      </c>
      <c r="M654" s="26" t="s">
        <v>102</v>
      </c>
      <c r="N654" s="26" t="s">
        <v>102</v>
      </c>
      <c r="O654" t="s">
        <v>102</v>
      </c>
      <c r="P654" t="s">
        <v>102</v>
      </c>
      <c r="Q654" s="26" t="s">
        <v>102</v>
      </c>
      <c r="R654" t="s">
        <v>102</v>
      </c>
      <c r="S654" t="s">
        <v>102</v>
      </c>
      <c r="T654" s="26" t="s">
        <v>102</v>
      </c>
      <c r="U654" s="26">
        <v>1.9780000000000001E-4</v>
      </c>
      <c r="V654" t="s">
        <v>102</v>
      </c>
      <c r="W654" s="26" t="s">
        <v>102</v>
      </c>
      <c r="X654">
        <v>1.9780000000000001E-4</v>
      </c>
    </row>
    <row r="655" spans="1:24" x14ac:dyDescent="0.35">
      <c r="A655" t="s">
        <v>15</v>
      </c>
      <c r="B655" t="s">
        <v>366</v>
      </c>
      <c r="J655" t="s">
        <v>102</v>
      </c>
      <c r="K655" t="s">
        <v>102</v>
      </c>
      <c r="L655" t="s">
        <v>102</v>
      </c>
      <c r="M655" t="s">
        <v>102</v>
      </c>
      <c r="N655" t="s">
        <v>102</v>
      </c>
      <c r="O655" t="s">
        <v>102</v>
      </c>
      <c r="P655" t="s">
        <v>102</v>
      </c>
      <c r="Q655" s="26">
        <v>0.30840000000000001</v>
      </c>
      <c r="R655" t="s">
        <v>102</v>
      </c>
      <c r="S655" t="s">
        <v>102</v>
      </c>
      <c r="T655" s="26">
        <v>5.8760000000000001E-3</v>
      </c>
      <c r="U655" s="26">
        <v>9.391E-4</v>
      </c>
      <c r="V655" t="s">
        <v>102</v>
      </c>
      <c r="W655" s="26">
        <v>5.7359999999999996E-4</v>
      </c>
      <c r="X655">
        <v>0.31578869999999998</v>
      </c>
    </row>
    <row r="656" spans="1:24" x14ac:dyDescent="0.35">
      <c r="A656" t="s">
        <v>15</v>
      </c>
      <c r="B656" t="s">
        <v>366</v>
      </c>
      <c r="C656" t="s">
        <v>367</v>
      </c>
      <c r="J656" t="s">
        <v>102</v>
      </c>
      <c r="K656" t="s">
        <v>102</v>
      </c>
      <c r="L656" t="s">
        <v>102</v>
      </c>
      <c r="M656" t="s">
        <v>102</v>
      </c>
      <c r="N656" t="s">
        <v>102</v>
      </c>
      <c r="O656" t="s">
        <v>102</v>
      </c>
      <c r="P656" t="s">
        <v>102</v>
      </c>
      <c r="Q656" s="26">
        <v>2.5700000000000001E-2</v>
      </c>
      <c r="R656" t="s">
        <v>102</v>
      </c>
      <c r="S656" t="s">
        <v>102</v>
      </c>
      <c r="T656" s="26">
        <v>5.8760000000000001E-3</v>
      </c>
      <c r="U656" s="26">
        <v>9.391E-4</v>
      </c>
      <c r="V656" t="s">
        <v>102</v>
      </c>
      <c r="W656" s="26">
        <v>5.7189999999999997E-4</v>
      </c>
      <c r="X656">
        <v>3.3086999999999998E-2</v>
      </c>
    </row>
    <row r="657" spans="1:24" x14ac:dyDescent="0.35">
      <c r="A657" t="s">
        <v>15</v>
      </c>
      <c r="B657" t="s">
        <v>368</v>
      </c>
      <c r="J657" t="s">
        <v>102</v>
      </c>
      <c r="K657" t="s">
        <v>102</v>
      </c>
      <c r="L657" t="s">
        <v>102</v>
      </c>
      <c r="M657" t="s">
        <v>102</v>
      </c>
      <c r="N657" t="s">
        <v>102</v>
      </c>
      <c r="O657" t="s">
        <v>102</v>
      </c>
      <c r="P657" t="s">
        <v>102</v>
      </c>
      <c r="Q657" s="26">
        <v>-1.9360000000000001E-7</v>
      </c>
      <c r="R657" t="s">
        <v>102</v>
      </c>
      <c r="S657" t="s">
        <v>102</v>
      </c>
      <c r="T657" s="26">
        <v>-8.0849999999999997E-7</v>
      </c>
      <c r="U657" s="26">
        <v>2.4450000000000001E-5</v>
      </c>
      <c r="V657" t="s">
        <v>102</v>
      </c>
      <c r="W657" s="26">
        <v>9.7219999999999998E-7</v>
      </c>
      <c r="X657" s="26">
        <v>2.44201E-5</v>
      </c>
    </row>
    <row r="658" spans="1:24" x14ac:dyDescent="0.35">
      <c r="A658" t="s">
        <v>15</v>
      </c>
      <c r="B658" t="s">
        <v>368</v>
      </c>
      <c r="C658" t="s">
        <v>367</v>
      </c>
      <c r="J658" t="s">
        <v>102</v>
      </c>
      <c r="K658" t="s">
        <v>102</v>
      </c>
      <c r="L658" t="s">
        <v>102</v>
      </c>
      <c r="M658" t="s">
        <v>102</v>
      </c>
      <c r="N658" t="s">
        <v>102</v>
      </c>
      <c r="O658" t="s">
        <v>102</v>
      </c>
      <c r="P658" t="s">
        <v>102</v>
      </c>
      <c r="Q658" s="26">
        <v>-6.3320000000000003E-7</v>
      </c>
      <c r="R658" t="s">
        <v>102</v>
      </c>
      <c r="S658" t="s">
        <v>102</v>
      </c>
      <c r="T658" s="26">
        <v>-8.0849999999999997E-7</v>
      </c>
      <c r="U658" s="26">
        <v>2.4450000000000001E-5</v>
      </c>
      <c r="V658" t="s">
        <v>102</v>
      </c>
      <c r="W658" s="26">
        <v>7.8820000000000003E-7</v>
      </c>
      <c r="X658" s="26">
        <v>2.3796500000000002E-5</v>
      </c>
    </row>
    <row r="659" spans="1:24" x14ac:dyDescent="0.35">
      <c r="A659" t="s">
        <v>15</v>
      </c>
      <c r="B659" t="s">
        <v>369</v>
      </c>
      <c r="J659" t="s">
        <v>102</v>
      </c>
      <c r="K659" t="s">
        <v>102</v>
      </c>
      <c r="L659" t="s">
        <v>102</v>
      </c>
      <c r="M659" t="s">
        <v>102</v>
      </c>
      <c r="N659" t="s">
        <v>102</v>
      </c>
      <c r="O659" t="s">
        <v>102</v>
      </c>
      <c r="P659" t="s">
        <v>102</v>
      </c>
      <c r="Q659" s="26">
        <v>0.308</v>
      </c>
      <c r="R659" t="s">
        <v>102</v>
      </c>
      <c r="S659" t="s">
        <v>102</v>
      </c>
      <c r="T659" s="26">
        <v>5.8760000000000001E-3</v>
      </c>
      <c r="U659" s="26">
        <v>9.4419999999999997E-4</v>
      </c>
      <c r="V659" t="s">
        <v>102</v>
      </c>
      <c r="W659" s="26">
        <v>5.6829999999999999E-4</v>
      </c>
      <c r="X659">
        <v>0.31538850000000002</v>
      </c>
    </row>
    <row r="660" spans="1:24" x14ac:dyDescent="0.35">
      <c r="A660" t="s">
        <v>15</v>
      </c>
      <c r="B660" t="s">
        <v>369</v>
      </c>
      <c r="C660" t="s">
        <v>367</v>
      </c>
      <c r="J660" t="s">
        <v>102</v>
      </c>
      <c r="K660" t="s">
        <v>102</v>
      </c>
      <c r="L660" t="s">
        <v>102</v>
      </c>
      <c r="M660" t="s">
        <v>102</v>
      </c>
      <c r="N660" t="s">
        <v>102</v>
      </c>
      <c r="O660" t="s">
        <v>102</v>
      </c>
      <c r="P660" t="s">
        <v>102</v>
      </c>
      <c r="Q660" s="26">
        <v>2.5690000000000001E-2</v>
      </c>
      <c r="R660" t="s">
        <v>102</v>
      </c>
      <c r="S660" t="s">
        <v>102</v>
      </c>
      <c r="T660" s="26">
        <v>5.8760000000000001E-3</v>
      </c>
      <c r="U660" s="26">
        <v>9.4419999999999997E-4</v>
      </c>
      <c r="V660" t="s">
        <v>102</v>
      </c>
      <c r="W660" s="26">
        <v>5.6829999999999999E-4</v>
      </c>
      <c r="X660">
        <v>3.3078499999999997E-2</v>
      </c>
    </row>
    <row r="661" spans="1:24" x14ac:dyDescent="0.35">
      <c r="A661" t="s">
        <v>15</v>
      </c>
      <c r="B661" t="s">
        <v>370</v>
      </c>
      <c r="J661" t="s">
        <v>102</v>
      </c>
      <c r="K661" t="s">
        <v>102</v>
      </c>
      <c r="L661" t="s">
        <v>102</v>
      </c>
      <c r="M661" t="s">
        <v>102</v>
      </c>
      <c r="N661" t="s">
        <v>102</v>
      </c>
      <c r="O661" t="s">
        <v>102</v>
      </c>
      <c r="P661" t="s">
        <v>102</v>
      </c>
      <c r="Q661" s="26">
        <v>-2.5880000000000001E-7</v>
      </c>
      <c r="R661" t="s">
        <v>102</v>
      </c>
      <c r="S661" t="s">
        <v>102</v>
      </c>
      <c r="T661" s="26">
        <v>-8.103E-7</v>
      </c>
      <c r="U661" s="26">
        <v>2.4499999999999999E-5</v>
      </c>
      <c r="V661" t="s">
        <v>102</v>
      </c>
      <c r="W661" s="26">
        <v>9.7159999999999994E-7</v>
      </c>
      <c r="X661" s="26">
        <v>2.4402499999999999E-5</v>
      </c>
    </row>
    <row r="662" spans="1:24" x14ac:dyDescent="0.35">
      <c r="A662" t="s">
        <v>15</v>
      </c>
      <c r="B662" t="s">
        <v>370</v>
      </c>
      <c r="C662" t="s">
        <v>367</v>
      </c>
      <c r="J662" t="s">
        <v>102</v>
      </c>
      <c r="K662" t="s">
        <v>102</v>
      </c>
      <c r="L662" t="s">
        <v>102</v>
      </c>
      <c r="M662" t="s">
        <v>102</v>
      </c>
      <c r="N662" t="s">
        <v>102</v>
      </c>
      <c r="O662" t="s">
        <v>102</v>
      </c>
      <c r="P662" t="s">
        <v>102</v>
      </c>
      <c r="Q662" s="26">
        <v>-6.3320000000000003E-7</v>
      </c>
      <c r="R662" t="s">
        <v>102</v>
      </c>
      <c r="S662" t="s">
        <v>102</v>
      </c>
      <c r="T662" s="26">
        <v>-8.103E-7</v>
      </c>
      <c r="U662" s="26">
        <v>2.4499999999999999E-5</v>
      </c>
      <c r="V662" t="s">
        <v>102</v>
      </c>
      <c r="W662" s="26">
        <v>7.8769999999999999E-7</v>
      </c>
      <c r="X662" s="26">
        <v>2.3844200000000001E-5</v>
      </c>
    </row>
    <row r="663" spans="1:24" x14ac:dyDescent="0.35">
      <c r="A663" t="s">
        <v>15</v>
      </c>
      <c r="B663" t="s">
        <v>371</v>
      </c>
      <c r="J663" t="s">
        <v>102</v>
      </c>
      <c r="K663" t="s">
        <v>102</v>
      </c>
      <c r="L663" t="s">
        <v>102</v>
      </c>
      <c r="M663" t="s">
        <v>102</v>
      </c>
      <c r="N663" t="s">
        <v>102</v>
      </c>
      <c r="O663" t="s">
        <v>102</v>
      </c>
      <c r="P663" t="s">
        <v>102</v>
      </c>
      <c r="Q663" t="s">
        <v>102</v>
      </c>
      <c r="R663" t="s">
        <v>102</v>
      </c>
      <c r="S663" t="s">
        <v>102</v>
      </c>
      <c r="T663" t="s">
        <v>102</v>
      </c>
      <c r="U663" s="26">
        <v>7.3510000000000003E-4</v>
      </c>
      <c r="V663" t="s">
        <v>102</v>
      </c>
      <c r="W663" t="s">
        <v>102</v>
      </c>
      <c r="X663">
        <v>7.3510000000000003E-4</v>
      </c>
    </row>
    <row r="664" spans="1:24" x14ac:dyDescent="0.35">
      <c r="A664" t="s">
        <v>15</v>
      </c>
      <c r="B664" t="s">
        <v>372</v>
      </c>
      <c r="J664" t="s">
        <v>102</v>
      </c>
      <c r="K664" t="s">
        <v>102</v>
      </c>
      <c r="L664" t="s">
        <v>102</v>
      </c>
      <c r="M664" t="s">
        <v>102</v>
      </c>
      <c r="N664" t="s">
        <v>102</v>
      </c>
      <c r="O664" t="s">
        <v>102</v>
      </c>
      <c r="P664" t="s">
        <v>102</v>
      </c>
      <c r="Q664" t="s">
        <v>102</v>
      </c>
      <c r="R664" t="s">
        <v>102</v>
      </c>
      <c r="S664" t="s">
        <v>102</v>
      </c>
      <c r="T664" s="26" t="s">
        <v>102</v>
      </c>
      <c r="U664" s="26">
        <v>7.2090000000000001E-4</v>
      </c>
      <c r="V664" t="s">
        <v>102</v>
      </c>
      <c r="W664" t="s">
        <v>102</v>
      </c>
      <c r="X664">
        <v>7.2090000000000001E-4</v>
      </c>
    </row>
    <row r="665" spans="1:24" x14ac:dyDescent="0.35">
      <c r="A665" t="s">
        <v>15</v>
      </c>
      <c r="B665" t="s">
        <v>373</v>
      </c>
      <c r="J665" t="s">
        <v>102</v>
      </c>
      <c r="K665" t="s">
        <v>102</v>
      </c>
      <c r="L665" t="s">
        <v>102</v>
      </c>
      <c r="M665" t="s">
        <v>102</v>
      </c>
      <c r="N665" t="s">
        <v>102</v>
      </c>
      <c r="O665" t="s">
        <v>102</v>
      </c>
      <c r="P665" t="s">
        <v>102</v>
      </c>
      <c r="Q665" t="s">
        <v>102</v>
      </c>
      <c r="R665" t="s">
        <v>102</v>
      </c>
      <c r="S665" t="s">
        <v>102</v>
      </c>
      <c r="T665" s="26" t="s">
        <v>102</v>
      </c>
      <c r="U665" s="26">
        <v>7.3559999999999999E-4</v>
      </c>
      <c r="V665" t="s">
        <v>102</v>
      </c>
      <c r="W665" t="s">
        <v>102</v>
      </c>
      <c r="X665">
        <v>7.3559999999999999E-4</v>
      </c>
    </row>
    <row r="666" spans="1:24" x14ac:dyDescent="0.35">
      <c r="A666" t="s">
        <v>15</v>
      </c>
      <c r="B666" t="s">
        <v>374</v>
      </c>
      <c r="J666" t="s">
        <v>102</v>
      </c>
      <c r="K666" t="s">
        <v>102</v>
      </c>
      <c r="L666" t="s">
        <v>102</v>
      </c>
      <c r="M666" t="s">
        <v>102</v>
      </c>
      <c r="N666" t="s">
        <v>102</v>
      </c>
      <c r="O666" t="s">
        <v>102</v>
      </c>
      <c r="P666" t="s">
        <v>102</v>
      </c>
      <c r="Q666" t="s">
        <v>102</v>
      </c>
      <c r="R666" t="s">
        <v>102</v>
      </c>
      <c r="S666" t="s">
        <v>102</v>
      </c>
      <c r="T666" t="s">
        <v>102</v>
      </c>
      <c r="U666" s="26">
        <v>1.4970000000000001E-4</v>
      </c>
      <c r="V666" t="s">
        <v>102</v>
      </c>
      <c r="W666" t="s">
        <v>102</v>
      </c>
      <c r="X666">
        <v>1.4970000000000001E-4</v>
      </c>
    </row>
    <row r="667" spans="1:24" x14ac:dyDescent="0.35">
      <c r="A667" t="s">
        <v>15</v>
      </c>
      <c r="B667" t="s">
        <v>375</v>
      </c>
      <c r="J667" t="s">
        <v>102</v>
      </c>
      <c r="K667" t="s">
        <v>102</v>
      </c>
      <c r="L667" t="s">
        <v>102</v>
      </c>
      <c r="M667" t="s">
        <v>102</v>
      </c>
      <c r="N667" t="s">
        <v>102</v>
      </c>
      <c r="O667" t="s">
        <v>102</v>
      </c>
      <c r="P667" t="s">
        <v>102</v>
      </c>
      <c r="Q667" t="s">
        <v>102</v>
      </c>
      <c r="R667" t="s">
        <v>102</v>
      </c>
      <c r="S667" t="s">
        <v>102</v>
      </c>
      <c r="T667" t="s">
        <v>102</v>
      </c>
      <c r="U667" s="26">
        <v>1.4970000000000001E-4</v>
      </c>
      <c r="V667" t="s">
        <v>102</v>
      </c>
      <c r="W667" t="s">
        <v>102</v>
      </c>
      <c r="X667">
        <v>1.4970000000000001E-4</v>
      </c>
    </row>
    <row r="668" spans="1:24" x14ac:dyDescent="0.35">
      <c r="A668" t="s">
        <v>15</v>
      </c>
      <c r="B668" t="s">
        <v>376</v>
      </c>
      <c r="J668" t="s">
        <v>102</v>
      </c>
      <c r="K668" t="s">
        <v>102</v>
      </c>
      <c r="L668" t="s">
        <v>102</v>
      </c>
      <c r="M668" t="s">
        <v>102</v>
      </c>
      <c r="N668" t="s">
        <v>102</v>
      </c>
      <c r="O668" t="s">
        <v>102</v>
      </c>
      <c r="P668" t="s">
        <v>102</v>
      </c>
      <c r="Q668" t="s">
        <v>102</v>
      </c>
      <c r="R668" t="s">
        <v>102</v>
      </c>
      <c r="S668" t="s">
        <v>102</v>
      </c>
      <c r="T668" t="s">
        <v>102</v>
      </c>
      <c r="U668" s="26">
        <v>1.4970000000000001E-4</v>
      </c>
      <c r="V668" t="s">
        <v>102</v>
      </c>
      <c r="W668" t="s">
        <v>102</v>
      </c>
      <c r="X668">
        <v>1.4970000000000001E-4</v>
      </c>
    </row>
    <row r="669" spans="1:24" x14ac:dyDescent="0.35">
      <c r="A669" t="s">
        <v>15</v>
      </c>
      <c r="B669" t="s">
        <v>377</v>
      </c>
      <c r="J669" t="s">
        <v>102</v>
      </c>
      <c r="K669" t="s">
        <v>102</v>
      </c>
      <c r="L669" t="s">
        <v>102</v>
      </c>
      <c r="M669" t="s">
        <v>102</v>
      </c>
      <c r="N669" t="s">
        <v>102</v>
      </c>
      <c r="O669" t="s">
        <v>102</v>
      </c>
      <c r="P669" t="s">
        <v>102</v>
      </c>
      <c r="Q669" t="s">
        <v>102</v>
      </c>
      <c r="R669" t="s">
        <v>102</v>
      </c>
      <c r="S669" t="s">
        <v>102</v>
      </c>
      <c r="T669" t="s">
        <v>102</v>
      </c>
      <c r="U669" s="26">
        <v>1.4970000000000001E-4</v>
      </c>
      <c r="V669" t="s">
        <v>102</v>
      </c>
      <c r="W669" t="s">
        <v>102</v>
      </c>
      <c r="X669">
        <v>1.4970000000000001E-4</v>
      </c>
    </row>
    <row r="670" spans="1:24" x14ac:dyDescent="0.35">
      <c r="A670" t="s">
        <v>15</v>
      </c>
      <c r="B670" t="s">
        <v>378</v>
      </c>
      <c r="J670" t="s">
        <v>102</v>
      </c>
      <c r="K670" t="s">
        <v>102</v>
      </c>
      <c r="L670" t="s">
        <v>102</v>
      </c>
      <c r="M670" t="s">
        <v>102</v>
      </c>
      <c r="N670" t="s">
        <v>102</v>
      </c>
      <c r="O670" t="s">
        <v>102</v>
      </c>
      <c r="P670" t="s">
        <v>102</v>
      </c>
      <c r="Q670" t="s">
        <v>102</v>
      </c>
      <c r="R670" t="s">
        <v>102</v>
      </c>
      <c r="S670" t="s">
        <v>102</v>
      </c>
      <c r="T670" t="s">
        <v>102</v>
      </c>
      <c r="U670" s="26" t="s">
        <v>170</v>
      </c>
      <c r="V670" t="s">
        <v>102</v>
      </c>
      <c r="W670" t="s">
        <v>102</v>
      </c>
      <c r="X670">
        <v>0</v>
      </c>
    </row>
    <row r="671" spans="1:24" x14ac:dyDescent="0.35">
      <c r="A671" t="s">
        <v>15</v>
      </c>
      <c r="B671" t="s">
        <v>333</v>
      </c>
      <c r="J671" t="s">
        <v>102</v>
      </c>
      <c r="K671" t="s">
        <v>102</v>
      </c>
      <c r="L671" t="s">
        <v>102</v>
      </c>
      <c r="M671" t="s">
        <v>102</v>
      </c>
      <c r="N671" t="s">
        <v>102</v>
      </c>
      <c r="O671" t="s">
        <v>102</v>
      </c>
      <c r="P671" t="s">
        <v>102</v>
      </c>
      <c r="Q671" t="s">
        <v>102</v>
      </c>
      <c r="R671" t="s">
        <v>102</v>
      </c>
      <c r="S671" t="s">
        <v>102</v>
      </c>
      <c r="T671" t="s">
        <v>102</v>
      </c>
      <c r="U671" s="26" t="s">
        <v>102</v>
      </c>
      <c r="V671" t="s">
        <v>102</v>
      </c>
      <c r="W671" t="s">
        <v>102</v>
      </c>
      <c r="X671">
        <v>0</v>
      </c>
    </row>
    <row r="672" spans="1:24" x14ac:dyDescent="0.35">
      <c r="A672" t="s">
        <v>15</v>
      </c>
      <c r="B672" t="s">
        <v>337</v>
      </c>
      <c r="J672" t="s">
        <v>102</v>
      </c>
      <c r="K672" t="s">
        <v>102</v>
      </c>
      <c r="L672" t="s">
        <v>102</v>
      </c>
      <c r="M672" t="s">
        <v>102</v>
      </c>
      <c r="N672" t="s">
        <v>102</v>
      </c>
      <c r="O672" t="s">
        <v>102</v>
      </c>
      <c r="P672" t="s">
        <v>102</v>
      </c>
      <c r="Q672" t="s">
        <v>102</v>
      </c>
      <c r="R672" t="s">
        <v>102</v>
      </c>
      <c r="S672" t="s">
        <v>102</v>
      </c>
      <c r="T672" s="26" t="s">
        <v>102</v>
      </c>
      <c r="U672" s="26">
        <v>4.7609999999999996E-3</v>
      </c>
      <c r="V672" t="s">
        <v>102</v>
      </c>
      <c r="W672" t="s">
        <v>102</v>
      </c>
      <c r="X672">
        <v>4.7609999999999996E-3</v>
      </c>
    </row>
    <row r="673" spans="1:24" x14ac:dyDescent="0.35">
      <c r="A673" t="s">
        <v>15</v>
      </c>
      <c r="B673" t="s">
        <v>338</v>
      </c>
      <c r="J673" t="s">
        <v>102</v>
      </c>
      <c r="K673" t="s">
        <v>102</v>
      </c>
      <c r="L673" t="s">
        <v>102</v>
      </c>
      <c r="M673" t="s">
        <v>102</v>
      </c>
      <c r="N673" t="s">
        <v>102</v>
      </c>
      <c r="O673" t="s">
        <v>102</v>
      </c>
      <c r="P673" t="s">
        <v>102</v>
      </c>
      <c r="Q673" t="s">
        <v>102</v>
      </c>
      <c r="R673" s="26" t="s">
        <v>102</v>
      </c>
      <c r="S673" t="s">
        <v>102</v>
      </c>
      <c r="T673" s="26" t="s">
        <v>102</v>
      </c>
      <c r="U673" s="26">
        <v>8.2319999999999995E-4</v>
      </c>
      <c r="V673" t="s">
        <v>102</v>
      </c>
      <c r="W673" t="s">
        <v>102</v>
      </c>
      <c r="X673">
        <v>8.2319999999999995E-4</v>
      </c>
    </row>
    <row r="674" spans="1:24" x14ac:dyDescent="0.35">
      <c r="A674" t="s">
        <v>15</v>
      </c>
      <c r="B674" t="s">
        <v>339</v>
      </c>
      <c r="J674" t="s">
        <v>102</v>
      </c>
      <c r="K674" t="s">
        <v>102</v>
      </c>
      <c r="L674" t="s">
        <v>102</v>
      </c>
      <c r="M674" t="s">
        <v>102</v>
      </c>
      <c r="N674" t="s">
        <v>102</v>
      </c>
      <c r="O674" t="s">
        <v>102</v>
      </c>
      <c r="P674" t="s">
        <v>102</v>
      </c>
      <c r="Q674" t="s">
        <v>102</v>
      </c>
      <c r="R674" t="s">
        <v>102</v>
      </c>
      <c r="S674" t="s">
        <v>102</v>
      </c>
      <c r="T674" s="26" t="s">
        <v>102</v>
      </c>
      <c r="U674" s="26">
        <v>1.4970000000000001E-4</v>
      </c>
      <c r="V674" t="s">
        <v>102</v>
      </c>
      <c r="W674" t="s">
        <v>102</v>
      </c>
      <c r="X674">
        <v>1.4970000000000001E-4</v>
      </c>
    </row>
    <row r="675" spans="1:24" x14ac:dyDescent="0.35">
      <c r="A675" t="s">
        <v>15</v>
      </c>
      <c r="B675" t="s">
        <v>340</v>
      </c>
      <c r="J675" t="s">
        <v>102</v>
      </c>
      <c r="K675" t="s">
        <v>102</v>
      </c>
      <c r="L675" t="s">
        <v>102</v>
      </c>
      <c r="M675" t="s">
        <v>102</v>
      </c>
      <c r="N675" t="s">
        <v>102</v>
      </c>
      <c r="O675" t="s">
        <v>102</v>
      </c>
      <c r="P675" t="s">
        <v>102</v>
      </c>
      <c r="Q675" t="s">
        <v>102</v>
      </c>
      <c r="R675" s="26" t="s">
        <v>102</v>
      </c>
      <c r="S675" t="s">
        <v>102</v>
      </c>
      <c r="T675" s="26" t="s">
        <v>102</v>
      </c>
      <c r="U675" s="26">
        <v>4.4720000000000003E-3</v>
      </c>
      <c r="V675" t="s">
        <v>102</v>
      </c>
      <c r="W675" t="s">
        <v>102</v>
      </c>
      <c r="X675">
        <v>4.4720000000000003E-3</v>
      </c>
    </row>
    <row r="676" spans="1:24" x14ac:dyDescent="0.35">
      <c r="A676" t="s">
        <v>15</v>
      </c>
      <c r="B676" t="s">
        <v>341</v>
      </c>
      <c r="J676" t="s">
        <v>102</v>
      </c>
      <c r="K676" t="s">
        <v>102</v>
      </c>
      <c r="L676" t="s">
        <v>102</v>
      </c>
      <c r="M676" t="s">
        <v>102</v>
      </c>
      <c r="N676" t="s">
        <v>102</v>
      </c>
      <c r="O676" t="s">
        <v>102</v>
      </c>
      <c r="P676" t="s">
        <v>102</v>
      </c>
      <c r="Q676" s="26" t="s">
        <v>102</v>
      </c>
      <c r="R676" t="s">
        <v>102</v>
      </c>
      <c r="S676" t="s">
        <v>102</v>
      </c>
      <c r="T676" s="26" t="s">
        <v>102</v>
      </c>
      <c r="U676" s="26">
        <v>1.4990000000000001E-4</v>
      </c>
      <c r="V676" t="s">
        <v>102</v>
      </c>
      <c r="W676" s="26" t="s">
        <v>102</v>
      </c>
      <c r="X676">
        <v>1.4990000000000001E-4</v>
      </c>
    </row>
    <row r="677" spans="1:24" x14ac:dyDescent="0.35">
      <c r="A677" t="s">
        <v>15</v>
      </c>
      <c r="B677" t="s">
        <v>342</v>
      </c>
      <c r="J677" t="s">
        <v>102</v>
      </c>
      <c r="K677" t="s">
        <v>102</v>
      </c>
      <c r="L677" t="s">
        <v>102</v>
      </c>
      <c r="M677" t="s">
        <v>102</v>
      </c>
      <c r="N677" t="s">
        <v>102</v>
      </c>
      <c r="O677" t="s">
        <v>102</v>
      </c>
      <c r="P677" t="s">
        <v>102</v>
      </c>
      <c r="Q677" t="s">
        <v>102</v>
      </c>
      <c r="R677" t="s">
        <v>102</v>
      </c>
      <c r="S677" t="s">
        <v>102</v>
      </c>
      <c r="T677" s="26" t="s">
        <v>102</v>
      </c>
      <c r="U677" s="26">
        <v>1.495E-4</v>
      </c>
      <c r="V677" t="s">
        <v>102</v>
      </c>
      <c r="W677" t="s">
        <v>102</v>
      </c>
      <c r="X677">
        <v>1.495E-4</v>
      </c>
    </row>
    <row r="678" spans="1:24" x14ac:dyDescent="0.35">
      <c r="A678" t="s">
        <v>15</v>
      </c>
      <c r="B678" t="s">
        <v>379</v>
      </c>
      <c r="J678" t="s">
        <v>102</v>
      </c>
      <c r="K678" t="s">
        <v>102</v>
      </c>
      <c r="L678" t="s">
        <v>102</v>
      </c>
      <c r="M678" t="s">
        <v>102</v>
      </c>
      <c r="N678" t="s">
        <v>102</v>
      </c>
      <c r="O678" t="s">
        <v>102</v>
      </c>
      <c r="P678" t="s">
        <v>102</v>
      </c>
      <c r="Q678" s="26" t="s">
        <v>102</v>
      </c>
      <c r="R678" t="s">
        <v>102</v>
      </c>
      <c r="S678" t="s">
        <v>102</v>
      </c>
      <c r="T678" s="26" t="s">
        <v>102</v>
      </c>
      <c r="U678" t="s">
        <v>102</v>
      </c>
      <c r="V678" t="s">
        <v>102</v>
      </c>
      <c r="W678" s="26" t="s">
        <v>102</v>
      </c>
      <c r="X678">
        <v>0</v>
      </c>
    </row>
    <row r="679" spans="1:24" x14ac:dyDescent="0.35">
      <c r="A679" t="s">
        <v>15</v>
      </c>
      <c r="B679" t="s">
        <v>380</v>
      </c>
      <c r="J679" t="s">
        <v>102</v>
      </c>
      <c r="K679" t="s">
        <v>102</v>
      </c>
      <c r="L679" t="s">
        <v>102</v>
      </c>
      <c r="M679" t="s">
        <v>102</v>
      </c>
      <c r="N679" t="s">
        <v>102</v>
      </c>
      <c r="O679" t="s">
        <v>102</v>
      </c>
      <c r="P679" t="s">
        <v>102</v>
      </c>
      <c r="Q679" t="s">
        <v>102</v>
      </c>
      <c r="R679" t="s">
        <v>102</v>
      </c>
      <c r="S679" t="s">
        <v>102</v>
      </c>
      <c r="T679" s="26" t="s">
        <v>102</v>
      </c>
      <c r="U679" s="26" t="s">
        <v>102</v>
      </c>
      <c r="V679" t="s">
        <v>102</v>
      </c>
      <c r="W679" t="s">
        <v>102</v>
      </c>
      <c r="X679">
        <v>0</v>
      </c>
    </row>
    <row r="680" spans="1:24" x14ac:dyDescent="0.35">
      <c r="A680" t="s">
        <v>15</v>
      </c>
      <c r="B680" t="s">
        <v>381</v>
      </c>
      <c r="J680" t="s">
        <v>102</v>
      </c>
      <c r="K680" t="s">
        <v>102</v>
      </c>
      <c r="L680" t="s">
        <v>102</v>
      </c>
      <c r="M680" t="s">
        <v>102</v>
      </c>
      <c r="N680" t="s">
        <v>102</v>
      </c>
      <c r="O680" t="s">
        <v>102</v>
      </c>
      <c r="P680" t="s">
        <v>102</v>
      </c>
      <c r="Q680" t="s">
        <v>102</v>
      </c>
      <c r="R680" t="s">
        <v>102</v>
      </c>
      <c r="S680" t="s">
        <v>102</v>
      </c>
      <c r="T680" t="s">
        <v>102</v>
      </c>
      <c r="U680" t="s">
        <v>102</v>
      </c>
      <c r="V680" t="s">
        <v>102</v>
      </c>
      <c r="W680" t="s">
        <v>102</v>
      </c>
      <c r="X680">
        <v>0</v>
      </c>
    </row>
    <row r="681" spans="1:24" x14ac:dyDescent="0.35">
      <c r="A681" t="s">
        <v>15</v>
      </c>
      <c r="B681" t="s">
        <v>382</v>
      </c>
      <c r="J681" t="s">
        <v>102</v>
      </c>
      <c r="K681" t="s">
        <v>102</v>
      </c>
      <c r="L681" t="s">
        <v>102</v>
      </c>
      <c r="M681" t="s">
        <v>102</v>
      </c>
      <c r="N681" t="s">
        <v>102</v>
      </c>
      <c r="O681" t="s">
        <v>102</v>
      </c>
      <c r="P681" t="s">
        <v>102</v>
      </c>
      <c r="Q681" t="s">
        <v>102</v>
      </c>
      <c r="R681" t="s">
        <v>102</v>
      </c>
      <c r="S681" t="s">
        <v>102</v>
      </c>
      <c r="T681" t="s">
        <v>102</v>
      </c>
      <c r="U681" s="26" t="s">
        <v>102</v>
      </c>
      <c r="V681" t="s">
        <v>102</v>
      </c>
      <c r="W681" t="s">
        <v>102</v>
      </c>
      <c r="X681">
        <v>0</v>
      </c>
    </row>
    <row r="682" spans="1:24" x14ac:dyDescent="0.35">
      <c r="A682" t="s">
        <v>13</v>
      </c>
      <c r="J682" t="s">
        <v>102</v>
      </c>
      <c r="K682" t="s">
        <v>102</v>
      </c>
      <c r="L682" t="s">
        <v>102</v>
      </c>
      <c r="M682" t="s">
        <v>102</v>
      </c>
      <c r="N682" t="s">
        <v>102</v>
      </c>
      <c r="O682" t="s">
        <v>102</v>
      </c>
      <c r="P682" t="s">
        <v>102</v>
      </c>
      <c r="Q682" t="s">
        <v>102</v>
      </c>
      <c r="R682" s="26">
        <v>5.135E-2</v>
      </c>
      <c r="S682" s="26">
        <v>1.175</v>
      </c>
      <c r="T682" t="s">
        <v>102</v>
      </c>
      <c r="U682" s="26">
        <v>8.3519999999999997E-2</v>
      </c>
      <c r="V682" t="s">
        <v>102</v>
      </c>
      <c r="W682" s="26">
        <v>1.412E-6</v>
      </c>
      <c r="X682">
        <v>1.3098714119999999</v>
      </c>
    </row>
    <row r="683" spans="1:24" x14ac:dyDescent="0.35">
      <c r="A683" t="s">
        <v>13</v>
      </c>
      <c r="B683" t="s">
        <v>383</v>
      </c>
      <c r="J683" t="s">
        <v>102</v>
      </c>
      <c r="K683" t="s">
        <v>102</v>
      </c>
      <c r="L683" t="s">
        <v>102</v>
      </c>
      <c r="M683" t="s">
        <v>102</v>
      </c>
      <c r="N683" s="26" t="s">
        <v>102</v>
      </c>
      <c r="O683" t="s">
        <v>102</v>
      </c>
      <c r="P683" t="s">
        <v>102</v>
      </c>
      <c r="Q683" s="26" t="s">
        <v>102</v>
      </c>
      <c r="R683" s="26">
        <v>1.2829999999999999E-2</v>
      </c>
      <c r="S683" s="26">
        <v>0.29399999999999998</v>
      </c>
      <c r="T683" s="26">
        <v>-3.396E-7</v>
      </c>
      <c r="U683" s="26">
        <v>1.9489999999999999E-4</v>
      </c>
      <c r="V683" t="s">
        <v>102</v>
      </c>
      <c r="W683" s="26" t="s">
        <v>102</v>
      </c>
      <c r="X683">
        <v>0.30702456039999998</v>
      </c>
    </row>
    <row r="684" spans="1:24" x14ac:dyDescent="0.35">
      <c r="A684" t="s">
        <v>13</v>
      </c>
      <c r="B684" t="s">
        <v>383</v>
      </c>
      <c r="C684" t="s">
        <v>312</v>
      </c>
      <c r="J684" t="s">
        <v>102</v>
      </c>
      <c r="K684" t="s">
        <v>102</v>
      </c>
      <c r="L684" t="s">
        <v>102</v>
      </c>
      <c r="M684" t="s">
        <v>102</v>
      </c>
      <c r="N684" t="s">
        <v>102</v>
      </c>
      <c r="O684" t="s">
        <v>102</v>
      </c>
      <c r="P684" t="s">
        <v>102</v>
      </c>
      <c r="Q684" s="26" t="s">
        <v>102</v>
      </c>
      <c r="R684" s="26">
        <v>3.026E-3</v>
      </c>
      <c r="S684" t="s">
        <v>102</v>
      </c>
      <c r="T684" s="26">
        <v>-3.396E-7</v>
      </c>
      <c r="U684" s="26">
        <v>1.9489999999999999E-4</v>
      </c>
      <c r="V684" t="s">
        <v>102</v>
      </c>
      <c r="W684" s="26" t="s">
        <v>102</v>
      </c>
      <c r="X684">
        <v>3.2205604000000001E-3</v>
      </c>
    </row>
    <row r="685" spans="1:24" x14ac:dyDescent="0.35">
      <c r="A685" t="s">
        <v>13</v>
      </c>
      <c r="B685" t="s">
        <v>384</v>
      </c>
      <c r="J685" s="26" t="s">
        <v>102</v>
      </c>
      <c r="K685" t="s">
        <v>102</v>
      </c>
      <c r="L685" s="26" t="s">
        <v>102</v>
      </c>
      <c r="M685" s="26" t="s">
        <v>102</v>
      </c>
      <c r="N685" s="26" t="s">
        <v>102</v>
      </c>
      <c r="O685" s="26" t="s">
        <v>102</v>
      </c>
      <c r="P685" s="26" t="s">
        <v>102</v>
      </c>
      <c r="Q685" s="26" t="s">
        <v>102</v>
      </c>
      <c r="R685" s="26">
        <v>1.3730000000000001E-5</v>
      </c>
      <c r="S685" s="26">
        <v>-1.4370000000000001E-8</v>
      </c>
      <c r="T685" s="26">
        <v>1.86E-7</v>
      </c>
      <c r="U685" s="26">
        <v>2.658E-5</v>
      </c>
      <c r="V685" s="26" t="s">
        <v>102</v>
      </c>
      <c r="W685" s="26" t="s">
        <v>102</v>
      </c>
      <c r="X685" s="26">
        <v>4.0481629999999998E-5</v>
      </c>
    </row>
    <row r="686" spans="1:24" x14ac:dyDescent="0.35">
      <c r="A686" t="s">
        <v>13</v>
      </c>
      <c r="B686" t="s">
        <v>384</v>
      </c>
      <c r="C686" t="s">
        <v>312</v>
      </c>
      <c r="J686" t="s">
        <v>102</v>
      </c>
      <c r="K686" t="s">
        <v>102</v>
      </c>
      <c r="L686" t="s">
        <v>102</v>
      </c>
      <c r="M686" t="s">
        <v>102</v>
      </c>
      <c r="N686" t="s">
        <v>102</v>
      </c>
      <c r="O686" t="s">
        <v>102</v>
      </c>
      <c r="P686" t="s">
        <v>102</v>
      </c>
      <c r="Q686" t="s">
        <v>102</v>
      </c>
      <c r="R686" s="26">
        <v>1.2999999999999999E-5</v>
      </c>
      <c r="S686" t="s">
        <v>102</v>
      </c>
      <c r="T686" s="26">
        <v>1.86E-7</v>
      </c>
      <c r="U686" s="26">
        <v>2.658E-5</v>
      </c>
      <c r="V686" t="s">
        <v>102</v>
      </c>
      <c r="W686" t="s">
        <v>102</v>
      </c>
      <c r="X686" s="26">
        <v>3.9765999999999998E-5</v>
      </c>
    </row>
    <row r="687" spans="1:24" x14ac:dyDescent="0.35">
      <c r="A687" t="s">
        <v>13</v>
      </c>
      <c r="B687" t="s">
        <v>385</v>
      </c>
      <c r="J687" t="s">
        <v>102</v>
      </c>
      <c r="K687" t="s">
        <v>102</v>
      </c>
      <c r="L687" t="s">
        <v>102</v>
      </c>
      <c r="M687" t="s">
        <v>102</v>
      </c>
      <c r="N687" t="s">
        <v>102</v>
      </c>
      <c r="O687" t="s">
        <v>102</v>
      </c>
      <c r="P687" t="s">
        <v>102</v>
      </c>
      <c r="Q687" s="26" t="s">
        <v>102</v>
      </c>
      <c r="R687" s="26">
        <v>1.281E-2</v>
      </c>
      <c r="S687" s="26">
        <v>0.29389999999999999</v>
      </c>
      <c r="T687" s="26">
        <v>-2.051E-7</v>
      </c>
      <c r="U687" s="26">
        <v>1.8870000000000001E-4</v>
      </c>
      <c r="V687" t="s">
        <v>102</v>
      </c>
      <c r="W687" t="s">
        <v>102</v>
      </c>
      <c r="X687" s="26">
        <v>0.30689849489999999</v>
      </c>
    </row>
    <row r="688" spans="1:24" x14ac:dyDescent="0.35">
      <c r="A688" t="s">
        <v>13</v>
      </c>
      <c r="B688" t="s">
        <v>385</v>
      </c>
      <c r="C688" t="s">
        <v>312</v>
      </c>
      <c r="J688" t="s">
        <v>102</v>
      </c>
      <c r="K688" t="s">
        <v>102</v>
      </c>
      <c r="L688" t="s">
        <v>102</v>
      </c>
      <c r="M688" t="s">
        <v>102</v>
      </c>
      <c r="N688" t="s">
        <v>102</v>
      </c>
      <c r="O688" t="s">
        <v>102</v>
      </c>
      <c r="P688" t="s">
        <v>102</v>
      </c>
      <c r="Q688" t="s">
        <v>102</v>
      </c>
      <c r="R688" s="26">
        <v>3.026E-3</v>
      </c>
      <c r="S688" t="s">
        <v>102</v>
      </c>
      <c r="T688" s="26">
        <v>-2.051E-7</v>
      </c>
      <c r="U688" s="26">
        <v>1.8870000000000001E-4</v>
      </c>
      <c r="V688" s="26" t="s">
        <v>102</v>
      </c>
      <c r="W688" t="s">
        <v>102</v>
      </c>
      <c r="X688">
        <v>3.2144948999999999E-3</v>
      </c>
    </row>
    <row r="689" spans="1:24" x14ac:dyDescent="0.35">
      <c r="A689" t="s">
        <v>13</v>
      </c>
      <c r="B689" t="s">
        <v>386</v>
      </c>
      <c r="J689" t="s">
        <v>102</v>
      </c>
      <c r="K689" t="s">
        <v>102</v>
      </c>
      <c r="L689" t="s">
        <v>102</v>
      </c>
      <c r="M689" t="s">
        <v>102</v>
      </c>
      <c r="N689" t="s">
        <v>102</v>
      </c>
      <c r="O689" t="s">
        <v>102</v>
      </c>
      <c r="P689" t="s">
        <v>102</v>
      </c>
      <c r="Q689" t="s">
        <v>102</v>
      </c>
      <c r="R689" s="26">
        <v>1.3730000000000001E-5</v>
      </c>
      <c r="S689" s="26">
        <v>-1.439E-8</v>
      </c>
      <c r="T689" s="26">
        <v>1.85E-7</v>
      </c>
      <c r="U689" s="26">
        <v>2.654E-5</v>
      </c>
      <c r="V689" t="s">
        <v>102</v>
      </c>
      <c r="W689" t="s">
        <v>102</v>
      </c>
      <c r="X689" s="26">
        <v>4.0440610000000001E-5</v>
      </c>
    </row>
    <row r="690" spans="1:24" x14ac:dyDescent="0.35">
      <c r="A690" t="s">
        <v>13</v>
      </c>
      <c r="B690" t="s">
        <v>386</v>
      </c>
      <c r="C690" t="s">
        <v>312</v>
      </c>
      <c r="J690" t="s">
        <v>102</v>
      </c>
      <c r="K690" t="s">
        <v>102</v>
      </c>
      <c r="L690" t="s">
        <v>102</v>
      </c>
      <c r="M690" t="s">
        <v>102</v>
      </c>
      <c r="N690" t="s">
        <v>102</v>
      </c>
      <c r="O690" t="s">
        <v>102</v>
      </c>
      <c r="P690" t="s">
        <v>102</v>
      </c>
      <c r="Q690" t="s">
        <v>102</v>
      </c>
      <c r="R690" s="26">
        <v>1.2999999999999999E-5</v>
      </c>
      <c r="S690" t="s">
        <v>102</v>
      </c>
      <c r="T690" s="26">
        <v>1.85E-7</v>
      </c>
      <c r="U690" s="26">
        <v>2.654E-5</v>
      </c>
      <c r="V690" t="s">
        <v>102</v>
      </c>
      <c r="W690" s="26" t="s">
        <v>102</v>
      </c>
      <c r="X690" s="26">
        <v>3.9725000000000003E-5</v>
      </c>
    </row>
    <row r="691" spans="1:24" x14ac:dyDescent="0.35">
      <c r="A691" t="s">
        <v>13</v>
      </c>
      <c r="B691" t="s">
        <v>327</v>
      </c>
      <c r="J691" t="s">
        <v>102</v>
      </c>
      <c r="K691" t="s">
        <v>102</v>
      </c>
      <c r="L691" t="s">
        <v>102</v>
      </c>
      <c r="M691" t="s">
        <v>102</v>
      </c>
      <c r="N691" t="s">
        <v>102</v>
      </c>
      <c r="O691" t="s">
        <v>102</v>
      </c>
      <c r="P691" t="s">
        <v>102</v>
      </c>
      <c r="Q691" t="s">
        <v>102</v>
      </c>
      <c r="R691" t="s">
        <v>102</v>
      </c>
      <c r="S691" t="s">
        <v>102</v>
      </c>
      <c r="T691" s="26" t="s">
        <v>102</v>
      </c>
      <c r="U691" s="26" t="s">
        <v>102</v>
      </c>
      <c r="V691" t="s">
        <v>102</v>
      </c>
      <c r="W691" t="s">
        <v>102</v>
      </c>
      <c r="X691">
        <v>0</v>
      </c>
    </row>
    <row r="692" spans="1:24" x14ac:dyDescent="0.35">
      <c r="A692" t="s">
        <v>13</v>
      </c>
      <c r="B692" t="s">
        <v>387</v>
      </c>
      <c r="J692" t="s">
        <v>102</v>
      </c>
      <c r="K692" t="s">
        <v>102</v>
      </c>
      <c r="L692" t="s">
        <v>102</v>
      </c>
      <c r="M692" t="s">
        <v>102</v>
      </c>
      <c r="N692" t="s">
        <v>102</v>
      </c>
      <c r="O692" t="s">
        <v>102</v>
      </c>
      <c r="P692" t="s">
        <v>102</v>
      </c>
      <c r="Q692" t="s">
        <v>102</v>
      </c>
      <c r="R692" s="26" t="s">
        <v>102</v>
      </c>
      <c r="S692" t="s">
        <v>102</v>
      </c>
      <c r="T692" s="26" t="s">
        <v>102</v>
      </c>
      <c r="U692" s="26" t="s">
        <v>102</v>
      </c>
      <c r="V692" t="s">
        <v>102</v>
      </c>
      <c r="W692" s="26" t="s">
        <v>102</v>
      </c>
      <c r="X692">
        <v>0</v>
      </c>
    </row>
    <row r="693" spans="1:24" x14ac:dyDescent="0.35">
      <c r="A693" t="s">
        <v>13</v>
      </c>
      <c r="B693" t="s">
        <v>147</v>
      </c>
      <c r="J693" t="s">
        <v>102</v>
      </c>
      <c r="K693" t="s">
        <v>102</v>
      </c>
      <c r="L693" t="s">
        <v>102</v>
      </c>
      <c r="M693" t="s">
        <v>102</v>
      </c>
      <c r="N693" t="s">
        <v>102</v>
      </c>
      <c r="O693" t="s">
        <v>102</v>
      </c>
      <c r="P693" t="s">
        <v>102</v>
      </c>
      <c r="Q693" t="s">
        <v>102</v>
      </c>
      <c r="R693" t="s">
        <v>102</v>
      </c>
      <c r="S693" t="s">
        <v>102</v>
      </c>
      <c r="T693" s="26" t="s">
        <v>102</v>
      </c>
      <c r="U693" s="26" t="s">
        <v>102</v>
      </c>
      <c r="V693" t="s">
        <v>102</v>
      </c>
      <c r="W693" t="s">
        <v>102</v>
      </c>
      <c r="X693">
        <v>0</v>
      </c>
    </row>
    <row r="694" spans="1:24" x14ac:dyDescent="0.35">
      <c r="A694" t="s">
        <v>13</v>
      </c>
      <c r="B694" t="s">
        <v>337</v>
      </c>
      <c r="J694" t="s">
        <v>102</v>
      </c>
      <c r="K694" t="s">
        <v>102</v>
      </c>
      <c r="L694" t="s">
        <v>102</v>
      </c>
      <c r="M694" t="s">
        <v>102</v>
      </c>
      <c r="N694" t="s">
        <v>102</v>
      </c>
      <c r="O694" t="s">
        <v>102</v>
      </c>
      <c r="P694" t="s">
        <v>102</v>
      </c>
      <c r="Q694" s="26" t="s">
        <v>102</v>
      </c>
      <c r="R694" t="s">
        <v>102</v>
      </c>
      <c r="S694" t="s">
        <v>102</v>
      </c>
      <c r="T694" s="26" t="s">
        <v>102</v>
      </c>
      <c r="U694" s="26">
        <v>5.0369999999999998E-3</v>
      </c>
      <c r="V694" t="s">
        <v>102</v>
      </c>
      <c r="W694" s="26" t="s">
        <v>102</v>
      </c>
      <c r="X694">
        <v>5.0369999999999998E-3</v>
      </c>
    </row>
    <row r="695" spans="1:24" x14ac:dyDescent="0.35">
      <c r="A695" t="s">
        <v>13</v>
      </c>
      <c r="B695" t="s">
        <v>338</v>
      </c>
      <c r="J695" t="s">
        <v>102</v>
      </c>
      <c r="K695" t="s">
        <v>102</v>
      </c>
      <c r="L695" t="s">
        <v>102</v>
      </c>
      <c r="M695" t="s">
        <v>102</v>
      </c>
      <c r="N695" t="s">
        <v>102</v>
      </c>
      <c r="O695" t="s">
        <v>102</v>
      </c>
      <c r="P695" t="s">
        <v>102</v>
      </c>
      <c r="Q695" t="s">
        <v>102</v>
      </c>
      <c r="R695" t="s">
        <v>102</v>
      </c>
      <c r="S695" t="s">
        <v>102</v>
      </c>
      <c r="T695" s="26" t="s">
        <v>102</v>
      </c>
      <c r="U695" s="26">
        <v>8.2030000000000004E-4</v>
      </c>
      <c r="V695" t="s">
        <v>102</v>
      </c>
      <c r="W695" t="s">
        <v>102</v>
      </c>
      <c r="X695">
        <v>8.2030000000000004E-4</v>
      </c>
    </row>
    <row r="696" spans="1:24" x14ac:dyDescent="0.35">
      <c r="A696" t="s">
        <v>13</v>
      </c>
      <c r="B696" t="s">
        <v>339</v>
      </c>
      <c r="J696" t="s">
        <v>102</v>
      </c>
      <c r="K696" t="s">
        <v>102</v>
      </c>
      <c r="L696" t="s">
        <v>102</v>
      </c>
      <c r="M696" t="s">
        <v>102</v>
      </c>
      <c r="N696" t="s">
        <v>102</v>
      </c>
      <c r="O696" t="s">
        <v>102</v>
      </c>
      <c r="P696" t="s">
        <v>102</v>
      </c>
      <c r="Q696" s="26" t="s">
        <v>102</v>
      </c>
      <c r="R696" t="s">
        <v>102</v>
      </c>
      <c r="S696" t="s">
        <v>102</v>
      </c>
      <c r="T696" s="26" t="s">
        <v>102</v>
      </c>
      <c r="U696" s="26">
        <v>1.4999999999999999E-4</v>
      </c>
      <c r="V696" t="s">
        <v>102</v>
      </c>
      <c r="W696" s="26" t="s">
        <v>102</v>
      </c>
      <c r="X696">
        <v>1.4999999999999999E-4</v>
      </c>
    </row>
    <row r="697" spans="1:24" x14ac:dyDescent="0.35">
      <c r="A697" t="s">
        <v>13</v>
      </c>
      <c r="B697" t="s">
        <v>388</v>
      </c>
      <c r="J697" t="s">
        <v>102</v>
      </c>
      <c r="K697" t="s">
        <v>102</v>
      </c>
      <c r="L697" t="s">
        <v>102</v>
      </c>
      <c r="M697" t="s">
        <v>102</v>
      </c>
      <c r="N697" t="s">
        <v>102</v>
      </c>
      <c r="O697" t="s">
        <v>102</v>
      </c>
      <c r="P697" t="s">
        <v>102</v>
      </c>
      <c r="Q697" s="26" t="s">
        <v>102</v>
      </c>
      <c r="R697" t="s">
        <v>102</v>
      </c>
      <c r="S697" t="s">
        <v>102</v>
      </c>
      <c r="T697" s="26" t="s">
        <v>102</v>
      </c>
      <c r="U697" s="26">
        <v>1.8749999999999999E-2</v>
      </c>
      <c r="V697" t="s">
        <v>102</v>
      </c>
      <c r="W697" s="26" t="s">
        <v>102</v>
      </c>
      <c r="X697">
        <v>1.8749999999999999E-2</v>
      </c>
    </row>
    <row r="698" spans="1:24" x14ac:dyDescent="0.35">
      <c r="A698" t="s">
        <v>13</v>
      </c>
      <c r="B698" t="s">
        <v>388</v>
      </c>
      <c r="C698" t="s">
        <v>152</v>
      </c>
      <c r="J698" t="s">
        <v>102</v>
      </c>
      <c r="K698" t="s">
        <v>102</v>
      </c>
      <c r="L698" t="s">
        <v>102</v>
      </c>
      <c r="M698" t="s">
        <v>102</v>
      </c>
      <c r="N698" t="s">
        <v>102</v>
      </c>
      <c r="O698" t="s">
        <v>102</v>
      </c>
      <c r="P698" t="s">
        <v>102</v>
      </c>
      <c r="Q698" t="s">
        <v>102</v>
      </c>
      <c r="R698" t="s">
        <v>102</v>
      </c>
      <c r="S698" t="s">
        <v>102</v>
      </c>
      <c r="T698" t="s">
        <v>102</v>
      </c>
      <c r="U698" s="26">
        <v>8.0820000000000002E-4</v>
      </c>
      <c r="V698" t="s">
        <v>102</v>
      </c>
      <c r="W698" t="s">
        <v>102</v>
      </c>
      <c r="X698">
        <v>8.0820000000000002E-4</v>
      </c>
    </row>
    <row r="699" spans="1:24" x14ac:dyDescent="0.35">
      <c r="A699" t="s">
        <v>13</v>
      </c>
      <c r="B699" t="s">
        <v>388</v>
      </c>
      <c r="C699" t="s">
        <v>321</v>
      </c>
      <c r="J699" t="s">
        <v>102</v>
      </c>
      <c r="K699" t="s">
        <v>102</v>
      </c>
      <c r="L699" t="s">
        <v>102</v>
      </c>
      <c r="M699" t="s">
        <v>102</v>
      </c>
      <c r="N699" t="s">
        <v>102</v>
      </c>
      <c r="O699" t="s">
        <v>102</v>
      </c>
      <c r="P699" t="s">
        <v>102</v>
      </c>
      <c r="Q699" s="26" t="s">
        <v>102</v>
      </c>
      <c r="R699" t="s">
        <v>102</v>
      </c>
      <c r="S699" t="s">
        <v>102</v>
      </c>
      <c r="T699" s="26" t="s">
        <v>102</v>
      </c>
      <c r="U699" s="26">
        <v>5.7080000000000004E-3</v>
      </c>
      <c r="V699" t="s">
        <v>102</v>
      </c>
      <c r="W699" s="26" t="s">
        <v>102</v>
      </c>
      <c r="X699">
        <v>5.7080000000000004E-3</v>
      </c>
    </row>
    <row r="700" spans="1:24" x14ac:dyDescent="0.35">
      <c r="A700" t="s">
        <v>13</v>
      </c>
      <c r="B700" t="s">
        <v>388</v>
      </c>
      <c r="C700" t="s">
        <v>322</v>
      </c>
      <c r="J700" s="26" t="s">
        <v>102</v>
      </c>
      <c r="K700" t="s">
        <v>102</v>
      </c>
      <c r="L700" t="s">
        <v>102</v>
      </c>
      <c r="M700" t="s">
        <v>102</v>
      </c>
      <c r="N700" t="s">
        <v>102</v>
      </c>
      <c r="O700" t="s">
        <v>102</v>
      </c>
      <c r="P700" t="s">
        <v>102</v>
      </c>
      <c r="Q700" s="26" t="s">
        <v>102</v>
      </c>
      <c r="R700" t="s">
        <v>102</v>
      </c>
      <c r="S700" t="s">
        <v>102</v>
      </c>
      <c r="T700" t="s">
        <v>102</v>
      </c>
      <c r="U700" s="26">
        <v>1.7589999999999999E-4</v>
      </c>
      <c r="V700" t="s">
        <v>102</v>
      </c>
      <c r="W700" s="26" t="s">
        <v>102</v>
      </c>
      <c r="X700" s="26">
        <v>1.7589999999999999E-4</v>
      </c>
    </row>
    <row r="701" spans="1:24" x14ac:dyDescent="0.35">
      <c r="A701" t="s">
        <v>13</v>
      </c>
      <c r="B701" t="s">
        <v>388</v>
      </c>
      <c r="C701" t="s">
        <v>323</v>
      </c>
      <c r="J701" t="s">
        <v>102</v>
      </c>
      <c r="K701" t="s">
        <v>102</v>
      </c>
      <c r="L701" t="s">
        <v>102</v>
      </c>
      <c r="M701" t="s">
        <v>102</v>
      </c>
      <c r="N701" t="s">
        <v>102</v>
      </c>
      <c r="O701" t="s">
        <v>102</v>
      </c>
      <c r="P701" t="s">
        <v>102</v>
      </c>
      <c r="Q701" s="26" t="s">
        <v>102</v>
      </c>
      <c r="R701" s="26" t="s">
        <v>102</v>
      </c>
      <c r="S701" t="s">
        <v>102</v>
      </c>
      <c r="T701" s="26" t="s">
        <v>102</v>
      </c>
      <c r="U701" s="26">
        <v>1.774E-4</v>
      </c>
      <c r="V701" t="s">
        <v>102</v>
      </c>
      <c r="W701" s="26" t="s">
        <v>102</v>
      </c>
      <c r="X701">
        <v>1.774E-4</v>
      </c>
    </row>
    <row r="702" spans="1:24" x14ac:dyDescent="0.35">
      <c r="A702" t="s">
        <v>13</v>
      </c>
      <c r="B702" t="s">
        <v>388</v>
      </c>
      <c r="C702" t="s">
        <v>154</v>
      </c>
      <c r="J702" t="s">
        <v>102</v>
      </c>
      <c r="K702" t="s">
        <v>102</v>
      </c>
      <c r="L702" t="s">
        <v>102</v>
      </c>
      <c r="M702" t="s">
        <v>102</v>
      </c>
      <c r="N702" t="s">
        <v>102</v>
      </c>
      <c r="O702" t="s">
        <v>102</v>
      </c>
      <c r="P702" t="s">
        <v>102</v>
      </c>
      <c r="Q702" s="26" t="s">
        <v>102</v>
      </c>
      <c r="R702" t="s">
        <v>102</v>
      </c>
      <c r="S702" t="s">
        <v>102</v>
      </c>
      <c r="T702" t="s">
        <v>102</v>
      </c>
      <c r="U702" s="26">
        <v>1.6750000000000001E-4</v>
      </c>
      <c r="V702" t="s">
        <v>102</v>
      </c>
      <c r="W702" s="26" t="s">
        <v>102</v>
      </c>
      <c r="X702" s="26">
        <v>1.6750000000000001E-4</v>
      </c>
    </row>
    <row r="703" spans="1:24" x14ac:dyDescent="0.35">
      <c r="A703" t="s">
        <v>13</v>
      </c>
      <c r="B703" t="s">
        <v>388</v>
      </c>
      <c r="C703" t="s">
        <v>155</v>
      </c>
      <c r="J703" t="s">
        <v>102</v>
      </c>
      <c r="K703" t="s">
        <v>102</v>
      </c>
      <c r="L703" t="s">
        <v>102</v>
      </c>
      <c r="M703" t="s">
        <v>102</v>
      </c>
      <c r="N703" t="s">
        <v>102</v>
      </c>
      <c r="O703" t="s">
        <v>102</v>
      </c>
      <c r="P703" t="s">
        <v>102</v>
      </c>
      <c r="Q703" s="26" t="s">
        <v>102</v>
      </c>
      <c r="R703" t="s">
        <v>102</v>
      </c>
      <c r="S703" t="s">
        <v>102</v>
      </c>
      <c r="T703" t="s">
        <v>102</v>
      </c>
      <c r="U703" s="26">
        <v>1.097E-4</v>
      </c>
      <c r="V703" t="s">
        <v>102</v>
      </c>
      <c r="W703" s="26" t="s">
        <v>102</v>
      </c>
      <c r="X703" s="26">
        <v>1.097E-4</v>
      </c>
    </row>
    <row r="704" spans="1:24" x14ac:dyDescent="0.35">
      <c r="A704" t="s">
        <v>13</v>
      </c>
      <c r="B704" t="s">
        <v>388</v>
      </c>
      <c r="C704" t="s">
        <v>156</v>
      </c>
      <c r="J704" t="s">
        <v>102</v>
      </c>
      <c r="K704" t="s">
        <v>102</v>
      </c>
      <c r="L704" t="s">
        <v>102</v>
      </c>
      <c r="M704" t="s">
        <v>102</v>
      </c>
      <c r="N704" t="s">
        <v>102</v>
      </c>
      <c r="O704" t="s">
        <v>102</v>
      </c>
      <c r="P704" t="s">
        <v>102</v>
      </c>
      <c r="Q704" s="26" t="s">
        <v>102</v>
      </c>
      <c r="R704" t="s">
        <v>102</v>
      </c>
      <c r="S704" t="s">
        <v>102</v>
      </c>
      <c r="T704" s="26" t="s">
        <v>102</v>
      </c>
      <c r="U704" s="26">
        <v>1.674E-4</v>
      </c>
      <c r="V704" t="s">
        <v>102</v>
      </c>
      <c r="W704" s="26" t="s">
        <v>102</v>
      </c>
      <c r="X704">
        <v>1.674E-4</v>
      </c>
    </row>
    <row r="705" spans="1:24" x14ac:dyDescent="0.35">
      <c r="A705" t="s">
        <v>13</v>
      </c>
      <c r="B705" t="s">
        <v>388</v>
      </c>
      <c r="C705" t="s">
        <v>157</v>
      </c>
      <c r="J705" t="s">
        <v>102</v>
      </c>
      <c r="K705" t="s">
        <v>102</v>
      </c>
      <c r="L705" t="s">
        <v>102</v>
      </c>
      <c r="M705" t="s">
        <v>102</v>
      </c>
      <c r="N705" t="s">
        <v>102</v>
      </c>
      <c r="O705" t="s">
        <v>102</v>
      </c>
      <c r="P705" t="s">
        <v>102</v>
      </c>
      <c r="Q705" s="26" t="s">
        <v>102</v>
      </c>
      <c r="R705" t="s">
        <v>102</v>
      </c>
      <c r="S705" t="s">
        <v>102</v>
      </c>
      <c r="T705" s="26" t="s">
        <v>102</v>
      </c>
      <c r="U705" s="26">
        <v>1.673E-4</v>
      </c>
      <c r="V705" t="s">
        <v>102</v>
      </c>
      <c r="W705" s="26" t="s">
        <v>102</v>
      </c>
      <c r="X705">
        <v>1.673E-4</v>
      </c>
    </row>
    <row r="706" spans="1:24" x14ac:dyDescent="0.35">
      <c r="A706" t="s">
        <v>13</v>
      </c>
      <c r="B706" t="s">
        <v>388</v>
      </c>
      <c r="C706" t="s">
        <v>207</v>
      </c>
      <c r="J706" t="s">
        <v>102</v>
      </c>
      <c r="K706" t="s">
        <v>102</v>
      </c>
      <c r="L706" t="s">
        <v>102</v>
      </c>
      <c r="M706" t="s">
        <v>102</v>
      </c>
      <c r="N706" t="s">
        <v>102</v>
      </c>
      <c r="O706" t="s">
        <v>102</v>
      </c>
      <c r="P706" t="s">
        <v>102</v>
      </c>
      <c r="Q706" t="s">
        <v>102</v>
      </c>
      <c r="R706" s="26" t="s">
        <v>102</v>
      </c>
      <c r="S706" t="s">
        <v>102</v>
      </c>
      <c r="T706" s="26" t="s">
        <v>102</v>
      </c>
      <c r="U706" s="26">
        <v>1.7440000000000001E-4</v>
      </c>
      <c r="V706" t="s">
        <v>102</v>
      </c>
      <c r="W706" t="s">
        <v>102</v>
      </c>
      <c r="X706">
        <v>1.7440000000000001E-4</v>
      </c>
    </row>
    <row r="707" spans="1:24" x14ac:dyDescent="0.35">
      <c r="A707" t="s">
        <v>13</v>
      </c>
      <c r="B707" t="s">
        <v>388</v>
      </c>
      <c r="C707" t="s">
        <v>324</v>
      </c>
      <c r="J707" t="s">
        <v>102</v>
      </c>
      <c r="K707" t="s">
        <v>102</v>
      </c>
      <c r="L707" t="s">
        <v>102</v>
      </c>
      <c r="M707" t="s">
        <v>102</v>
      </c>
      <c r="N707" t="s">
        <v>102</v>
      </c>
      <c r="O707" t="s">
        <v>102</v>
      </c>
      <c r="P707" t="s">
        <v>102</v>
      </c>
      <c r="Q707" t="s">
        <v>102</v>
      </c>
      <c r="R707" s="26" t="s">
        <v>102</v>
      </c>
      <c r="S707" t="s">
        <v>102</v>
      </c>
      <c r="T707" s="26" t="s">
        <v>102</v>
      </c>
      <c r="U707" s="26">
        <v>1.75E-4</v>
      </c>
      <c r="V707" t="s">
        <v>102</v>
      </c>
      <c r="W707" t="s">
        <v>102</v>
      </c>
      <c r="X707" s="26">
        <v>1.75E-4</v>
      </c>
    </row>
    <row r="708" spans="1:24" x14ac:dyDescent="0.35">
      <c r="A708" t="s">
        <v>13</v>
      </c>
      <c r="B708" t="s">
        <v>388</v>
      </c>
      <c r="C708" t="s">
        <v>208</v>
      </c>
      <c r="J708" t="s">
        <v>102</v>
      </c>
      <c r="K708" t="s">
        <v>102</v>
      </c>
      <c r="L708" t="s">
        <v>102</v>
      </c>
      <c r="M708" t="s">
        <v>102</v>
      </c>
      <c r="N708" t="s">
        <v>102</v>
      </c>
      <c r="O708" t="s">
        <v>102</v>
      </c>
      <c r="P708" t="s">
        <v>102</v>
      </c>
      <c r="Q708" t="s">
        <v>102</v>
      </c>
      <c r="R708" s="26" t="s">
        <v>102</v>
      </c>
      <c r="S708" t="s">
        <v>102</v>
      </c>
      <c r="T708" t="s">
        <v>102</v>
      </c>
      <c r="U708" s="26">
        <v>1.771E-4</v>
      </c>
      <c r="V708" t="s">
        <v>102</v>
      </c>
      <c r="W708" t="s">
        <v>102</v>
      </c>
      <c r="X708">
        <v>1.771E-4</v>
      </c>
    </row>
    <row r="709" spans="1:24" x14ac:dyDescent="0.35">
      <c r="A709" t="s">
        <v>13</v>
      </c>
      <c r="B709" t="s">
        <v>388</v>
      </c>
      <c r="C709" t="s">
        <v>132</v>
      </c>
      <c r="J709" t="s">
        <v>102</v>
      </c>
      <c r="K709" t="s">
        <v>102</v>
      </c>
      <c r="L709" t="s">
        <v>102</v>
      </c>
      <c r="M709" t="s">
        <v>102</v>
      </c>
      <c r="N709" t="s">
        <v>102</v>
      </c>
      <c r="O709" t="s">
        <v>102</v>
      </c>
      <c r="P709" t="s">
        <v>102</v>
      </c>
      <c r="Q709" t="s">
        <v>102</v>
      </c>
      <c r="R709" s="26" t="s">
        <v>102</v>
      </c>
      <c r="S709" t="s">
        <v>102</v>
      </c>
      <c r="T709" t="s">
        <v>102</v>
      </c>
      <c r="U709" s="26">
        <v>1.604E-4</v>
      </c>
      <c r="V709" t="s">
        <v>102</v>
      </c>
      <c r="W709" t="s">
        <v>102</v>
      </c>
      <c r="X709" s="26">
        <v>1.604E-4</v>
      </c>
    </row>
    <row r="710" spans="1:24" x14ac:dyDescent="0.35">
      <c r="A710" t="s">
        <v>13</v>
      </c>
      <c r="B710" t="s">
        <v>388</v>
      </c>
      <c r="C710" t="s">
        <v>209</v>
      </c>
      <c r="J710" s="26" t="s">
        <v>102</v>
      </c>
      <c r="K710" t="s">
        <v>102</v>
      </c>
      <c r="L710" t="s">
        <v>102</v>
      </c>
      <c r="M710" t="s">
        <v>102</v>
      </c>
      <c r="N710" t="s">
        <v>102</v>
      </c>
      <c r="O710" t="s">
        <v>102</v>
      </c>
      <c r="P710" t="s">
        <v>102</v>
      </c>
      <c r="Q710" s="26" t="s">
        <v>102</v>
      </c>
      <c r="R710" t="s">
        <v>102</v>
      </c>
      <c r="S710" t="s">
        <v>102</v>
      </c>
      <c r="T710" s="26" t="s">
        <v>102</v>
      </c>
      <c r="U710" s="26">
        <v>1.607E-4</v>
      </c>
      <c r="V710" t="s">
        <v>102</v>
      </c>
      <c r="W710" s="26" t="s">
        <v>102</v>
      </c>
      <c r="X710">
        <v>1.607E-4</v>
      </c>
    </row>
    <row r="711" spans="1:24" x14ac:dyDescent="0.35">
      <c r="A711" t="s">
        <v>13</v>
      </c>
      <c r="B711" t="s">
        <v>388</v>
      </c>
      <c r="C711" t="s">
        <v>389</v>
      </c>
      <c r="J711" t="s">
        <v>102</v>
      </c>
      <c r="K711" t="s">
        <v>102</v>
      </c>
      <c r="L711" s="26" t="s">
        <v>102</v>
      </c>
      <c r="M711" s="26" t="s">
        <v>102</v>
      </c>
      <c r="N711" s="26" t="s">
        <v>102</v>
      </c>
      <c r="O711" s="26" t="s">
        <v>102</v>
      </c>
      <c r="P711" s="26" t="s">
        <v>102</v>
      </c>
      <c r="Q711" s="26" t="s">
        <v>102</v>
      </c>
      <c r="R711" s="26" t="s">
        <v>102</v>
      </c>
      <c r="S711" s="26" t="s">
        <v>102</v>
      </c>
      <c r="T711" s="26" t="s">
        <v>102</v>
      </c>
      <c r="U711" s="26">
        <v>8.2260000000000005E-4</v>
      </c>
      <c r="V711" t="s">
        <v>102</v>
      </c>
      <c r="W711" s="26" t="s">
        <v>102</v>
      </c>
      <c r="X711">
        <v>8.2260000000000005E-4</v>
      </c>
    </row>
    <row r="712" spans="1:24" x14ac:dyDescent="0.35">
      <c r="A712" t="s">
        <v>13</v>
      </c>
      <c r="B712" t="s">
        <v>388</v>
      </c>
      <c r="C712" t="s">
        <v>210</v>
      </c>
      <c r="J712" t="s">
        <v>102</v>
      </c>
      <c r="K712" t="s">
        <v>102</v>
      </c>
      <c r="L712" t="s">
        <v>102</v>
      </c>
      <c r="M712" t="s">
        <v>102</v>
      </c>
      <c r="N712" t="s">
        <v>102</v>
      </c>
      <c r="O712" t="s">
        <v>102</v>
      </c>
      <c r="P712" t="s">
        <v>102</v>
      </c>
      <c r="Q712" t="s">
        <v>102</v>
      </c>
      <c r="R712" s="26" t="s">
        <v>102</v>
      </c>
      <c r="S712" t="s">
        <v>102</v>
      </c>
      <c r="T712" s="26" t="s">
        <v>102</v>
      </c>
      <c r="U712" s="26">
        <v>1.7670000000000001E-4</v>
      </c>
      <c r="V712" t="s">
        <v>102</v>
      </c>
      <c r="W712" s="26" t="s">
        <v>102</v>
      </c>
      <c r="X712">
        <v>1.7670000000000001E-4</v>
      </c>
    </row>
    <row r="713" spans="1:24" x14ac:dyDescent="0.35">
      <c r="A713" t="s">
        <v>13</v>
      </c>
      <c r="B713" t="s">
        <v>388</v>
      </c>
      <c r="C713" t="s">
        <v>325</v>
      </c>
      <c r="J713" t="s">
        <v>102</v>
      </c>
      <c r="K713" t="s">
        <v>102</v>
      </c>
      <c r="L713" t="s">
        <v>102</v>
      </c>
      <c r="M713" t="s">
        <v>102</v>
      </c>
      <c r="N713" t="s">
        <v>102</v>
      </c>
      <c r="O713" t="s">
        <v>102</v>
      </c>
      <c r="P713" t="s">
        <v>102</v>
      </c>
      <c r="Q713" t="s">
        <v>102</v>
      </c>
      <c r="R713" t="s">
        <v>102</v>
      </c>
      <c r="S713" t="s">
        <v>102</v>
      </c>
      <c r="T713" s="26" t="s">
        <v>102</v>
      </c>
      <c r="U713" s="26">
        <v>5.8149999999999999E-3</v>
      </c>
      <c r="V713" t="s">
        <v>102</v>
      </c>
      <c r="W713" s="26" t="s">
        <v>102</v>
      </c>
      <c r="X713">
        <v>5.8149999999999999E-3</v>
      </c>
    </row>
    <row r="714" spans="1:24" x14ac:dyDescent="0.35">
      <c r="A714" t="s">
        <v>13</v>
      </c>
      <c r="B714" t="s">
        <v>388</v>
      </c>
      <c r="C714" t="s">
        <v>211</v>
      </c>
      <c r="J714" t="s">
        <v>102</v>
      </c>
      <c r="K714" t="s">
        <v>102</v>
      </c>
      <c r="L714" t="s">
        <v>102</v>
      </c>
      <c r="M714" t="s">
        <v>102</v>
      </c>
      <c r="N714" t="s">
        <v>102</v>
      </c>
      <c r="O714" t="s">
        <v>102</v>
      </c>
      <c r="P714" t="s">
        <v>102</v>
      </c>
      <c r="Q714" t="s">
        <v>102</v>
      </c>
      <c r="R714" s="26" t="s">
        <v>102</v>
      </c>
      <c r="S714" t="s">
        <v>102</v>
      </c>
      <c r="T714" s="26" t="s">
        <v>102</v>
      </c>
      <c r="U714" s="26">
        <v>4.594E-4</v>
      </c>
      <c r="V714" t="s">
        <v>102</v>
      </c>
      <c r="W714" t="s">
        <v>102</v>
      </c>
      <c r="X714">
        <v>4.594E-4</v>
      </c>
    </row>
    <row r="715" spans="1:24" x14ac:dyDescent="0.35">
      <c r="A715" t="s">
        <v>13</v>
      </c>
      <c r="B715" t="s">
        <v>388</v>
      </c>
      <c r="C715" t="s">
        <v>212</v>
      </c>
      <c r="J715" t="s">
        <v>102</v>
      </c>
      <c r="K715" t="s">
        <v>102</v>
      </c>
      <c r="L715" t="s">
        <v>102</v>
      </c>
      <c r="M715" t="s">
        <v>102</v>
      </c>
      <c r="N715" t="s">
        <v>102</v>
      </c>
      <c r="O715" t="s">
        <v>102</v>
      </c>
      <c r="P715" t="s">
        <v>102</v>
      </c>
      <c r="Q715" t="s">
        <v>102</v>
      </c>
      <c r="R715" t="s">
        <v>102</v>
      </c>
      <c r="S715" t="s">
        <v>102</v>
      </c>
      <c r="T715" s="26" t="s">
        <v>102</v>
      </c>
      <c r="U715" s="26">
        <v>4.5849999999999998E-4</v>
      </c>
      <c r="V715" t="s">
        <v>102</v>
      </c>
      <c r="W715" t="s">
        <v>102</v>
      </c>
      <c r="X715">
        <v>4.5849999999999998E-4</v>
      </c>
    </row>
    <row r="716" spans="1:24" x14ac:dyDescent="0.35">
      <c r="A716" t="s">
        <v>13</v>
      </c>
      <c r="B716" t="s">
        <v>388</v>
      </c>
      <c r="C716" t="s">
        <v>213</v>
      </c>
      <c r="J716" t="s">
        <v>102</v>
      </c>
      <c r="K716" t="s">
        <v>102</v>
      </c>
      <c r="L716" t="s">
        <v>102</v>
      </c>
      <c r="M716" t="s">
        <v>102</v>
      </c>
      <c r="N716" t="s">
        <v>102</v>
      </c>
      <c r="O716" t="s">
        <v>102</v>
      </c>
      <c r="P716" t="s">
        <v>102</v>
      </c>
      <c r="Q716" t="s">
        <v>102</v>
      </c>
      <c r="R716" t="s">
        <v>102</v>
      </c>
      <c r="S716" t="s">
        <v>102</v>
      </c>
      <c r="T716" t="s">
        <v>102</v>
      </c>
      <c r="U716" s="26">
        <v>4.6109999999999999E-4</v>
      </c>
      <c r="V716" t="s">
        <v>102</v>
      </c>
      <c r="W716" t="s">
        <v>102</v>
      </c>
      <c r="X716">
        <v>4.6109999999999999E-4</v>
      </c>
    </row>
    <row r="717" spans="1:24" x14ac:dyDescent="0.35">
      <c r="A717" t="s">
        <v>13</v>
      </c>
      <c r="B717" t="s">
        <v>388</v>
      </c>
      <c r="C717" t="s">
        <v>390</v>
      </c>
      <c r="J717" t="s">
        <v>102</v>
      </c>
      <c r="K717" t="s">
        <v>102</v>
      </c>
      <c r="L717" t="s">
        <v>102</v>
      </c>
      <c r="M717" t="s">
        <v>102</v>
      </c>
      <c r="N717" t="s">
        <v>102</v>
      </c>
      <c r="O717" t="s">
        <v>102</v>
      </c>
      <c r="P717" t="s">
        <v>102</v>
      </c>
      <c r="Q717" t="s">
        <v>102</v>
      </c>
      <c r="R717" t="s">
        <v>102</v>
      </c>
      <c r="S717" t="s">
        <v>102</v>
      </c>
      <c r="T717" t="s">
        <v>102</v>
      </c>
      <c r="U717" s="26">
        <v>8.407E-4</v>
      </c>
      <c r="V717" t="s">
        <v>102</v>
      </c>
      <c r="W717" t="s">
        <v>102</v>
      </c>
      <c r="X717">
        <v>8.407E-4</v>
      </c>
    </row>
    <row r="718" spans="1:24" x14ac:dyDescent="0.35">
      <c r="A718" t="s">
        <v>13</v>
      </c>
      <c r="B718" t="s">
        <v>388</v>
      </c>
      <c r="C718" t="s">
        <v>391</v>
      </c>
      <c r="J718" t="s">
        <v>102</v>
      </c>
      <c r="K718" t="s">
        <v>102</v>
      </c>
      <c r="L718" t="s">
        <v>102</v>
      </c>
      <c r="M718" t="s">
        <v>102</v>
      </c>
      <c r="N718" t="s">
        <v>102</v>
      </c>
      <c r="O718" t="s">
        <v>102</v>
      </c>
      <c r="P718" t="s">
        <v>102</v>
      </c>
      <c r="Q718" t="s">
        <v>102</v>
      </c>
      <c r="R718" t="s">
        <v>102</v>
      </c>
      <c r="S718" t="s">
        <v>102</v>
      </c>
      <c r="T718" t="s">
        <v>102</v>
      </c>
      <c r="U718" s="26">
        <v>1.773E-4</v>
      </c>
      <c r="V718" t="s">
        <v>102</v>
      </c>
      <c r="W718" t="s">
        <v>102</v>
      </c>
      <c r="X718">
        <v>1.773E-4</v>
      </c>
    </row>
    <row r="719" spans="1:24" x14ac:dyDescent="0.35">
      <c r="A719" t="s">
        <v>13</v>
      </c>
      <c r="B719" t="s">
        <v>388</v>
      </c>
      <c r="C719" t="s">
        <v>221</v>
      </c>
      <c r="J719" t="s">
        <v>102</v>
      </c>
      <c r="K719" t="s">
        <v>102</v>
      </c>
      <c r="L719" t="s">
        <v>102</v>
      </c>
      <c r="M719" t="s">
        <v>102</v>
      </c>
      <c r="N719" t="s">
        <v>102</v>
      </c>
      <c r="O719" t="s">
        <v>102</v>
      </c>
      <c r="P719" t="s">
        <v>102</v>
      </c>
      <c r="Q719" t="s">
        <v>102</v>
      </c>
      <c r="R719" t="s">
        <v>102</v>
      </c>
      <c r="S719" t="s">
        <v>102</v>
      </c>
      <c r="T719" t="s">
        <v>102</v>
      </c>
      <c r="U719" s="26">
        <v>1.886E-4</v>
      </c>
      <c r="V719" t="s">
        <v>102</v>
      </c>
      <c r="W719" t="s">
        <v>102</v>
      </c>
      <c r="X719">
        <v>1.886E-4</v>
      </c>
    </row>
    <row r="720" spans="1:24" x14ac:dyDescent="0.35">
      <c r="A720" t="s">
        <v>13</v>
      </c>
      <c r="B720" t="s">
        <v>388</v>
      </c>
      <c r="C720" t="s">
        <v>392</v>
      </c>
      <c r="J720" t="s">
        <v>102</v>
      </c>
      <c r="K720" t="s">
        <v>102</v>
      </c>
      <c r="L720" t="s">
        <v>102</v>
      </c>
      <c r="M720" t="s">
        <v>102</v>
      </c>
      <c r="N720" t="s">
        <v>102</v>
      </c>
      <c r="O720" t="s">
        <v>102</v>
      </c>
      <c r="P720" t="s">
        <v>102</v>
      </c>
      <c r="Q720" t="s">
        <v>102</v>
      </c>
      <c r="R720" s="26" t="s">
        <v>102</v>
      </c>
      <c r="S720" t="s">
        <v>102</v>
      </c>
      <c r="T720" s="26" t="s">
        <v>102</v>
      </c>
      <c r="U720" s="26">
        <v>1.4970000000000001E-4</v>
      </c>
      <c r="V720" t="s">
        <v>102</v>
      </c>
      <c r="W720" t="s">
        <v>102</v>
      </c>
      <c r="X720">
        <v>1.4970000000000001E-4</v>
      </c>
    </row>
    <row r="721" spans="1:24" x14ac:dyDescent="0.35">
      <c r="A721" t="s">
        <v>13</v>
      </c>
      <c r="B721" t="s">
        <v>393</v>
      </c>
      <c r="J721" t="s">
        <v>102</v>
      </c>
      <c r="K721" t="s">
        <v>102</v>
      </c>
      <c r="L721" t="s">
        <v>102</v>
      </c>
      <c r="M721" t="s">
        <v>102</v>
      </c>
      <c r="N721" t="s">
        <v>102</v>
      </c>
      <c r="O721" t="s">
        <v>102</v>
      </c>
      <c r="P721" t="s">
        <v>102</v>
      </c>
      <c r="Q721" t="s">
        <v>102</v>
      </c>
      <c r="R721" s="26" t="s">
        <v>102</v>
      </c>
      <c r="S721" t="s">
        <v>102</v>
      </c>
      <c r="T721" s="26" t="s">
        <v>102</v>
      </c>
      <c r="U721" s="26" t="s">
        <v>102</v>
      </c>
      <c r="V721" t="s">
        <v>102</v>
      </c>
      <c r="W721" t="s">
        <v>102</v>
      </c>
      <c r="X721">
        <v>0</v>
      </c>
    </row>
    <row r="722" spans="1:24" x14ac:dyDescent="0.35">
      <c r="A722" t="s">
        <v>145</v>
      </c>
      <c r="J722" s="26">
        <v>-1.627E-3</v>
      </c>
      <c r="K722" t="s">
        <v>102</v>
      </c>
      <c r="L722" s="26">
        <v>4.7720000000000002</v>
      </c>
      <c r="M722" s="26">
        <v>2.2610000000000001</v>
      </c>
      <c r="N722" s="26">
        <v>-2.9159999999999999</v>
      </c>
      <c r="O722" s="26">
        <v>-0.29449999999999998</v>
      </c>
      <c r="P722" s="26">
        <v>13.36</v>
      </c>
      <c r="Q722" s="26">
        <v>27.1</v>
      </c>
      <c r="R722" s="26">
        <v>60.06</v>
      </c>
      <c r="S722" s="26">
        <v>4.9859999999999998</v>
      </c>
      <c r="T722" s="26">
        <v>0.82040000000000002</v>
      </c>
      <c r="U722" s="26">
        <v>13.5</v>
      </c>
      <c r="V722" s="26">
        <v>3.1210000000000002E-2</v>
      </c>
      <c r="W722" s="26">
        <v>8.7159999999999993</v>
      </c>
      <c r="X722">
        <v>132.39448300000001</v>
      </c>
    </row>
    <row r="723" spans="1:24" x14ac:dyDescent="0.35">
      <c r="A723" t="s">
        <v>145</v>
      </c>
      <c r="B723" t="s">
        <v>394</v>
      </c>
      <c r="J723" s="26">
        <v>0.35560000000000003</v>
      </c>
      <c r="K723" t="s">
        <v>102</v>
      </c>
      <c r="L723" s="26">
        <v>0.92530000000000001</v>
      </c>
      <c r="M723" s="26">
        <v>0.25</v>
      </c>
      <c r="N723" s="26">
        <v>-0.35549999999999998</v>
      </c>
      <c r="O723" s="26">
        <v>4.2689999999999999E-2</v>
      </c>
      <c r="P723" s="26">
        <v>6.6269999999999998</v>
      </c>
      <c r="Q723" s="26">
        <v>5.806</v>
      </c>
      <c r="R723" s="26">
        <v>10.72</v>
      </c>
      <c r="S723" s="26">
        <v>1.9259999999999999</v>
      </c>
      <c r="T723" s="26">
        <v>0.19600000000000001</v>
      </c>
      <c r="U723" s="26">
        <v>4.3860000000000001</v>
      </c>
      <c r="V723" s="26">
        <v>1.5610000000000001E-2</v>
      </c>
      <c r="W723" s="26">
        <v>4.1100000000000003</v>
      </c>
      <c r="X723">
        <v>35.0047</v>
      </c>
    </row>
    <row r="724" spans="1:24" x14ac:dyDescent="0.35">
      <c r="A724" t="s">
        <v>145</v>
      </c>
      <c r="B724" t="s">
        <v>394</v>
      </c>
      <c r="C724" t="s">
        <v>46</v>
      </c>
      <c r="J724" t="s">
        <v>102</v>
      </c>
      <c r="K724" t="s">
        <v>102</v>
      </c>
      <c r="L724" t="s">
        <v>102</v>
      </c>
      <c r="M724" t="s">
        <v>102</v>
      </c>
      <c r="N724" t="s">
        <v>102</v>
      </c>
      <c r="O724" t="s">
        <v>102</v>
      </c>
      <c r="P724" t="s">
        <v>102</v>
      </c>
      <c r="Q724" t="s">
        <v>102</v>
      </c>
      <c r="R724" s="26" t="s">
        <v>102</v>
      </c>
      <c r="S724" t="s">
        <v>102</v>
      </c>
      <c r="T724" s="26">
        <v>-3.1220000000000003E-5</v>
      </c>
      <c r="U724" s="26">
        <v>-5.6400000000000005E-4</v>
      </c>
      <c r="V724" t="s">
        <v>102</v>
      </c>
      <c r="W724" t="s">
        <v>102</v>
      </c>
      <c r="X724">
        <v>-5.9522000000000004E-4</v>
      </c>
    </row>
    <row r="725" spans="1:24" x14ac:dyDescent="0.35">
      <c r="A725" t="s">
        <v>145</v>
      </c>
      <c r="B725" t="s">
        <v>394</v>
      </c>
      <c r="C725" t="s">
        <v>45</v>
      </c>
      <c r="J725" t="s">
        <v>102</v>
      </c>
      <c r="K725" t="s">
        <v>102</v>
      </c>
      <c r="L725" t="s">
        <v>102</v>
      </c>
      <c r="M725" t="s">
        <v>102</v>
      </c>
      <c r="N725" t="s">
        <v>102</v>
      </c>
      <c r="O725" t="s">
        <v>102</v>
      </c>
      <c r="P725" t="s">
        <v>102</v>
      </c>
      <c r="Q725" s="26">
        <v>9.7089999999999994E-5</v>
      </c>
      <c r="R725" s="26" t="s">
        <v>102</v>
      </c>
      <c r="S725" t="s">
        <v>102</v>
      </c>
      <c r="T725" t="s">
        <v>102</v>
      </c>
      <c r="U725" t="s">
        <v>102</v>
      </c>
      <c r="V725" t="s">
        <v>102</v>
      </c>
      <c r="W725" t="s">
        <v>102</v>
      </c>
      <c r="X725" s="26">
        <v>9.7089999999999994E-5</v>
      </c>
    </row>
    <row r="726" spans="1:24" x14ac:dyDescent="0.35">
      <c r="A726" t="s">
        <v>145</v>
      </c>
      <c r="B726" t="s">
        <v>394</v>
      </c>
      <c r="C726" t="s">
        <v>44</v>
      </c>
      <c r="J726" t="s">
        <v>102</v>
      </c>
      <c r="K726" t="s">
        <v>102</v>
      </c>
      <c r="L726" t="s">
        <v>102</v>
      </c>
      <c r="M726" t="s">
        <v>102</v>
      </c>
      <c r="N726" t="s">
        <v>102</v>
      </c>
      <c r="O726" t="s">
        <v>102</v>
      </c>
      <c r="P726" t="s">
        <v>102</v>
      </c>
      <c r="Q726" t="s">
        <v>102</v>
      </c>
      <c r="R726" s="26" t="s">
        <v>102</v>
      </c>
      <c r="S726" t="s">
        <v>102</v>
      </c>
      <c r="T726" t="s">
        <v>102</v>
      </c>
      <c r="U726" s="26">
        <v>6.8349999999999999E-3</v>
      </c>
      <c r="V726" s="26">
        <v>1.5820000000000001E-2</v>
      </c>
      <c r="W726" t="s">
        <v>102</v>
      </c>
      <c r="X726">
        <v>2.2655000000000002E-2</v>
      </c>
    </row>
    <row r="727" spans="1:24" x14ac:dyDescent="0.35">
      <c r="A727" t="s">
        <v>145</v>
      </c>
      <c r="B727" t="s">
        <v>394</v>
      </c>
      <c r="C727" t="s">
        <v>38</v>
      </c>
      <c r="J727" t="s">
        <v>102</v>
      </c>
      <c r="K727" t="s">
        <v>102</v>
      </c>
      <c r="L727" t="s">
        <v>102</v>
      </c>
      <c r="M727" t="s">
        <v>102</v>
      </c>
      <c r="N727" t="s">
        <v>102</v>
      </c>
      <c r="O727" t="s">
        <v>102</v>
      </c>
      <c r="P727" t="s">
        <v>102</v>
      </c>
      <c r="Q727" t="s">
        <v>102</v>
      </c>
      <c r="R727" s="26">
        <v>0.41220000000000001</v>
      </c>
      <c r="S727" t="s">
        <v>102</v>
      </c>
      <c r="T727" t="s">
        <v>102</v>
      </c>
      <c r="U727" t="s">
        <v>102</v>
      </c>
      <c r="V727" t="s">
        <v>102</v>
      </c>
      <c r="W727" t="s">
        <v>102</v>
      </c>
      <c r="X727">
        <v>0.41220000000000001</v>
      </c>
    </row>
    <row r="728" spans="1:24" x14ac:dyDescent="0.35">
      <c r="A728" t="s">
        <v>145</v>
      </c>
      <c r="B728" t="s">
        <v>394</v>
      </c>
      <c r="C728" t="s">
        <v>40</v>
      </c>
      <c r="J728" t="s">
        <v>102</v>
      </c>
      <c r="K728" t="s">
        <v>102</v>
      </c>
      <c r="L728" t="s">
        <v>102</v>
      </c>
      <c r="M728" t="s">
        <v>102</v>
      </c>
      <c r="N728" t="s">
        <v>102</v>
      </c>
      <c r="O728" t="s">
        <v>102</v>
      </c>
      <c r="P728" t="s">
        <v>102</v>
      </c>
      <c r="Q728" t="s">
        <v>102</v>
      </c>
      <c r="R728" s="26">
        <v>-2.8960000000000001E-10</v>
      </c>
      <c r="S728" t="s">
        <v>102</v>
      </c>
      <c r="T728" s="26">
        <v>-3.3439999999999998E-5</v>
      </c>
      <c r="U728" s="26">
        <v>0.15090000000000001</v>
      </c>
      <c r="V728" t="s">
        <v>102</v>
      </c>
      <c r="W728" s="26">
        <v>8.9269999999999994E-6</v>
      </c>
      <c r="X728">
        <v>0.15087548671039999</v>
      </c>
    </row>
    <row r="729" spans="1:24" x14ac:dyDescent="0.35">
      <c r="A729" t="s">
        <v>145</v>
      </c>
      <c r="B729" t="s">
        <v>394</v>
      </c>
      <c r="C729" t="s">
        <v>40</v>
      </c>
      <c r="D729" t="s">
        <v>395</v>
      </c>
      <c r="J729" t="s">
        <v>102</v>
      </c>
      <c r="K729" t="s">
        <v>102</v>
      </c>
      <c r="L729" t="s">
        <v>102</v>
      </c>
      <c r="M729" t="s">
        <v>102</v>
      </c>
      <c r="N729" t="s">
        <v>102</v>
      </c>
      <c r="O729" t="s">
        <v>102</v>
      </c>
      <c r="P729" t="s">
        <v>102</v>
      </c>
      <c r="Q729" t="s">
        <v>102</v>
      </c>
      <c r="R729" t="s">
        <v>102</v>
      </c>
      <c r="S729" t="s">
        <v>102</v>
      </c>
      <c r="T729" s="26">
        <v>-3.0069999999999998E-5</v>
      </c>
      <c r="U729" s="26">
        <v>8.2100000000000003E-3</v>
      </c>
      <c r="V729" t="s">
        <v>102</v>
      </c>
      <c r="W729" t="s">
        <v>102</v>
      </c>
      <c r="X729">
        <v>8.1799300000000002E-3</v>
      </c>
    </row>
    <row r="730" spans="1:24" x14ac:dyDescent="0.35">
      <c r="A730" t="s">
        <v>145</v>
      </c>
      <c r="B730" t="s">
        <v>394</v>
      </c>
      <c r="C730" t="s">
        <v>41</v>
      </c>
      <c r="J730" t="s">
        <v>102</v>
      </c>
      <c r="K730" t="s">
        <v>102</v>
      </c>
      <c r="L730" t="s">
        <v>102</v>
      </c>
      <c r="M730" t="s">
        <v>102</v>
      </c>
      <c r="N730" t="s">
        <v>102</v>
      </c>
      <c r="O730" t="s">
        <v>102</v>
      </c>
      <c r="P730" t="s">
        <v>102</v>
      </c>
      <c r="Q730" t="s">
        <v>102</v>
      </c>
      <c r="R730" s="26">
        <v>-2.8520000000000001E-10</v>
      </c>
      <c r="S730" t="s">
        <v>102</v>
      </c>
      <c r="T730" s="26">
        <v>-3.3359999999999999E-5</v>
      </c>
      <c r="U730" s="26">
        <v>0.14779999999999999</v>
      </c>
      <c r="V730" t="s">
        <v>102</v>
      </c>
      <c r="W730" s="26">
        <v>8.8799999999999997E-6</v>
      </c>
      <c r="X730">
        <v>0.14777551971479999</v>
      </c>
    </row>
    <row r="731" spans="1:24" x14ac:dyDescent="0.35">
      <c r="A731" t="s">
        <v>145</v>
      </c>
      <c r="B731" t="s">
        <v>394</v>
      </c>
      <c r="C731" t="s">
        <v>41</v>
      </c>
      <c r="D731" t="s">
        <v>395</v>
      </c>
      <c r="J731" t="s">
        <v>102</v>
      </c>
      <c r="K731" t="s">
        <v>102</v>
      </c>
      <c r="L731" t="s">
        <v>102</v>
      </c>
      <c r="M731" t="s">
        <v>102</v>
      </c>
      <c r="N731" t="s">
        <v>102</v>
      </c>
      <c r="O731" t="s">
        <v>102</v>
      </c>
      <c r="P731" t="s">
        <v>102</v>
      </c>
      <c r="Q731" t="s">
        <v>102</v>
      </c>
      <c r="R731" s="26" t="s">
        <v>102</v>
      </c>
      <c r="S731" t="s">
        <v>102</v>
      </c>
      <c r="T731" s="26">
        <v>-3.0069999999999998E-5</v>
      </c>
      <c r="U731" s="26">
        <v>8.2100000000000003E-3</v>
      </c>
      <c r="V731" t="s">
        <v>102</v>
      </c>
      <c r="W731" t="s">
        <v>102</v>
      </c>
      <c r="X731">
        <v>8.1799300000000002E-3</v>
      </c>
    </row>
    <row r="732" spans="1:24" x14ac:dyDescent="0.35">
      <c r="A732" t="s">
        <v>145</v>
      </c>
      <c r="B732" t="s">
        <v>394</v>
      </c>
      <c r="C732" t="s">
        <v>22</v>
      </c>
      <c r="J732" t="s">
        <v>102</v>
      </c>
      <c r="K732" t="s">
        <v>102</v>
      </c>
      <c r="L732" t="s">
        <v>102</v>
      </c>
      <c r="M732" t="s">
        <v>102</v>
      </c>
      <c r="N732" t="s">
        <v>102</v>
      </c>
      <c r="O732" t="s">
        <v>102</v>
      </c>
      <c r="P732" t="s">
        <v>102</v>
      </c>
      <c r="Q732" s="26">
        <v>1.895</v>
      </c>
      <c r="R732" t="s">
        <v>102</v>
      </c>
      <c r="S732" t="s">
        <v>102</v>
      </c>
      <c r="T732" s="26">
        <v>0.20419999999999999</v>
      </c>
      <c r="U732" s="26">
        <v>0.3448</v>
      </c>
      <c r="V732" t="s">
        <v>102</v>
      </c>
      <c r="W732" s="26">
        <v>3.29E-3</v>
      </c>
      <c r="X732">
        <v>2.4472900000000002</v>
      </c>
    </row>
    <row r="733" spans="1:24" x14ac:dyDescent="0.35">
      <c r="A733" t="s">
        <v>145</v>
      </c>
      <c r="B733" t="s">
        <v>394</v>
      </c>
      <c r="C733" t="s">
        <v>22</v>
      </c>
      <c r="D733" t="s">
        <v>396</v>
      </c>
      <c r="J733" t="s">
        <v>102</v>
      </c>
      <c r="K733" t="s">
        <v>102</v>
      </c>
      <c r="L733" t="s">
        <v>102</v>
      </c>
      <c r="M733" t="s">
        <v>102</v>
      </c>
      <c r="N733" t="s">
        <v>102</v>
      </c>
      <c r="O733" t="s">
        <v>102</v>
      </c>
      <c r="P733" t="s">
        <v>102</v>
      </c>
      <c r="Q733" t="s">
        <v>102</v>
      </c>
      <c r="R733" s="26" t="s">
        <v>102</v>
      </c>
      <c r="S733" t="s">
        <v>102</v>
      </c>
      <c r="T733" s="26">
        <v>4.3219999999999999E-4</v>
      </c>
      <c r="U733" s="26">
        <v>1.2120000000000001E-2</v>
      </c>
      <c r="V733" t="s">
        <v>102</v>
      </c>
      <c r="W733" t="s">
        <v>102</v>
      </c>
      <c r="X733">
        <v>1.2552199999999999E-2</v>
      </c>
    </row>
    <row r="734" spans="1:24" x14ac:dyDescent="0.35">
      <c r="A734" t="s">
        <v>145</v>
      </c>
      <c r="B734" t="s">
        <v>394</v>
      </c>
      <c r="C734" t="s">
        <v>22</v>
      </c>
      <c r="D734" t="s">
        <v>397</v>
      </c>
      <c r="J734" t="s">
        <v>102</v>
      </c>
      <c r="K734" t="s">
        <v>102</v>
      </c>
      <c r="L734" t="s">
        <v>102</v>
      </c>
      <c r="M734" t="s">
        <v>102</v>
      </c>
      <c r="N734" t="s">
        <v>102</v>
      </c>
      <c r="O734" t="s">
        <v>102</v>
      </c>
      <c r="P734" t="s">
        <v>102</v>
      </c>
      <c r="Q734" s="26">
        <v>0.7238</v>
      </c>
      <c r="R734" s="26" t="s">
        <v>102</v>
      </c>
      <c r="S734" t="s">
        <v>102</v>
      </c>
      <c r="T734" s="26">
        <v>9.8269999999999996E-2</v>
      </c>
      <c r="U734" s="26">
        <v>0.1618</v>
      </c>
      <c r="V734" t="s">
        <v>102</v>
      </c>
      <c r="W734" s="26">
        <v>1.7149999999999999E-3</v>
      </c>
      <c r="X734" s="26">
        <v>0.98558500000000004</v>
      </c>
    </row>
    <row r="735" spans="1:24" x14ac:dyDescent="0.35">
      <c r="A735" t="s">
        <v>145</v>
      </c>
      <c r="B735" t="s">
        <v>394</v>
      </c>
      <c r="C735" t="s">
        <v>22</v>
      </c>
      <c r="D735" t="s">
        <v>398</v>
      </c>
      <c r="J735" t="s">
        <v>102</v>
      </c>
      <c r="K735" t="s">
        <v>102</v>
      </c>
      <c r="L735" t="s">
        <v>102</v>
      </c>
      <c r="M735" t="s">
        <v>102</v>
      </c>
      <c r="N735" t="s">
        <v>102</v>
      </c>
      <c r="O735" t="s">
        <v>102</v>
      </c>
      <c r="P735" t="s">
        <v>102</v>
      </c>
      <c r="Q735" s="26">
        <v>0.78869999999999996</v>
      </c>
      <c r="R735" s="26" t="s">
        <v>102</v>
      </c>
      <c r="S735" t="s">
        <v>102</v>
      </c>
      <c r="T735" s="26">
        <v>0.1055</v>
      </c>
      <c r="U735" s="26">
        <v>0.1709</v>
      </c>
      <c r="V735" t="s">
        <v>102</v>
      </c>
      <c r="W735" s="26">
        <v>1.449E-3</v>
      </c>
      <c r="X735" s="26">
        <v>1.066549</v>
      </c>
    </row>
    <row r="736" spans="1:24" x14ac:dyDescent="0.35">
      <c r="A736" t="s">
        <v>145</v>
      </c>
      <c r="B736" t="s">
        <v>394</v>
      </c>
      <c r="C736" t="s">
        <v>47</v>
      </c>
      <c r="J736" t="s">
        <v>102</v>
      </c>
      <c r="K736" t="s">
        <v>102</v>
      </c>
      <c r="L736" t="s">
        <v>102</v>
      </c>
      <c r="M736" t="s">
        <v>102</v>
      </c>
      <c r="N736" t="s">
        <v>102</v>
      </c>
      <c r="O736" t="s">
        <v>102</v>
      </c>
      <c r="P736" t="s">
        <v>102</v>
      </c>
      <c r="Q736" t="s">
        <v>102</v>
      </c>
      <c r="R736" s="26" t="s">
        <v>102</v>
      </c>
      <c r="S736" t="s">
        <v>102</v>
      </c>
      <c r="T736" s="26" t="s">
        <v>102</v>
      </c>
      <c r="U736" s="26" t="s">
        <v>102</v>
      </c>
      <c r="V736" t="s">
        <v>102</v>
      </c>
      <c r="W736" t="s">
        <v>102</v>
      </c>
      <c r="X736">
        <v>0</v>
      </c>
    </row>
    <row r="737" spans="1:24" x14ac:dyDescent="0.35">
      <c r="A737" t="s">
        <v>145</v>
      </c>
      <c r="B737" t="s">
        <v>394</v>
      </c>
      <c r="C737" t="s">
        <v>42</v>
      </c>
      <c r="J737" t="s">
        <v>102</v>
      </c>
      <c r="K737" t="s">
        <v>102</v>
      </c>
      <c r="L737" t="s">
        <v>102</v>
      </c>
      <c r="M737" t="s">
        <v>102</v>
      </c>
      <c r="N737" t="s">
        <v>102</v>
      </c>
      <c r="O737" t="s">
        <v>102</v>
      </c>
      <c r="P737" t="s">
        <v>102</v>
      </c>
      <c r="Q737" s="26">
        <v>1.4470000000000001</v>
      </c>
      <c r="R737" t="s">
        <v>102</v>
      </c>
      <c r="S737" t="s">
        <v>102</v>
      </c>
      <c r="T737" s="26">
        <v>0.30530000000000002</v>
      </c>
      <c r="U737" s="26">
        <v>0.12230000000000001</v>
      </c>
      <c r="V737" t="s">
        <v>102</v>
      </c>
      <c r="W737" s="26">
        <v>2.9069999999999999E-3</v>
      </c>
      <c r="X737">
        <v>1.877507</v>
      </c>
    </row>
    <row r="738" spans="1:24" x14ac:dyDescent="0.35">
      <c r="A738" t="s">
        <v>145</v>
      </c>
      <c r="B738" t="s">
        <v>394</v>
      </c>
      <c r="C738" t="s">
        <v>399</v>
      </c>
      <c r="J738" s="26">
        <v>-0.10199999999999999</v>
      </c>
      <c r="K738" t="s">
        <v>102</v>
      </c>
      <c r="L738" t="s">
        <v>102</v>
      </c>
      <c r="M738" t="s">
        <v>102</v>
      </c>
      <c r="N738" t="s">
        <v>102</v>
      </c>
      <c r="O738" t="s">
        <v>102</v>
      </c>
      <c r="P738" t="s">
        <v>102</v>
      </c>
      <c r="Q738" s="26">
        <v>0.1023</v>
      </c>
      <c r="R738" s="26" t="s">
        <v>102</v>
      </c>
      <c r="S738" t="s">
        <v>102</v>
      </c>
      <c r="T738" s="26" t="s">
        <v>102</v>
      </c>
      <c r="U738" s="26" t="s">
        <v>102</v>
      </c>
      <c r="V738" t="s">
        <v>102</v>
      </c>
      <c r="W738" s="26">
        <v>2.4700000000000001E-6</v>
      </c>
      <c r="X738">
        <v>3.0246999999999501E-4</v>
      </c>
    </row>
    <row r="739" spans="1:24" x14ac:dyDescent="0.35">
      <c r="A739" t="s">
        <v>145</v>
      </c>
      <c r="B739" t="s">
        <v>394</v>
      </c>
      <c r="C739" t="s">
        <v>43</v>
      </c>
      <c r="J739" t="s">
        <v>102</v>
      </c>
      <c r="K739" t="s">
        <v>102</v>
      </c>
      <c r="L739" t="s">
        <v>102</v>
      </c>
      <c r="M739" t="s">
        <v>102</v>
      </c>
      <c r="N739" t="s">
        <v>102</v>
      </c>
      <c r="O739" t="s">
        <v>102</v>
      </c>
      <c r="P739" t="s">
        <v>102</v>
      </c>
      <c r="Q739" s="26">
        <v>2.294E-3</v>
      </c>
      <c r="R739" s="26">
        <v>3.0599999999999999E-2</v>
      </c>
      <c r="S739" t="s">
        <v>102</v>
      </c>
      <c r="T739" s="26">
        <v>5.4019999999999997E-3</v>
      </c>
      <c r="U739" s="26" t="s">
        <v>102</v>
      </c>
      <c r="V739" t="s">
        <v>102</v>
      </c>
      <c r="W739" s="26">
        <v>6.8690000000000001E-2</v>
      </c>
      <c r="X739">
        <v>0.106986</v>
      </c>
    </row>
    <row r="740" spans="1:24" x14ac:dyDescent="0.35">
      <c r="A740" t="s">
        <v>145</v>
      </c>
      <c r="B740" t="s">
        <v>394</v>
      </c>
      <c r="C740" t="s">
        <v>43</v>
      </c>
      <c r="D740" t="s">
        <v>400</v>
      </c>
      <c r="J740" t="s">
        <v>102</v>
      </c>
      <c r="K740" t="s">
        <v>102</v>
      </c>
      <c r="L740" t="s">
        <v>102</v>
      </c>
      <c r="M740" t="s">
        <v>102</v>
      </c>
      <c r="N740" t="s">
        <v>102</v>
      </c>
      <c r="O740" t="s">
        <v>102</v>
      </c>
      <c r="P740" t="s">
        <v>102</v>
      </c>
      <c r="Q740" s="26">
        <v>-2.6509999999999999E-5</v>
      </c>
      <c r="R740" s="26" t="s">
        <v>102</v>
      </c>
      <c r="S740" t="s">
        <v>102</v>
      </c>
      <c r="T740" s="26" t="s">
        <v>102</v>
      </c>
      <c r="U740" s="26" t="s">
        <v>102</v>
      </c>
      <c r="V740" t="s">
        <v>102</v>
      </c>
      <c r="W740" s="26">
        <v>4.7419999999999997E-8</v>
      </c>
      <c r="X740" s="26">
        <v>-2.6462580000000002E-5</v>
      </c>
    </row>
    <row r="741" spans="1:24" x14ac:dyDescent="0.35">
      <c r="A741" t="s">
        <v>145</v>
      </c>
      <c r="B741" t="s">
        <v>394</v>
      </c>
      <c r="C741" t="s">
        <v>43</v>
      </c>
      <c r="D741" t="s">
        <v>401</v>
      </c>
      <c r="J741" t="s">
        <v>102</v>
      </c>
      <c r="K741" t="s">
        <v>102</v>
      </c>
      <c r="L741" t="s">
        <v>102</v>
      </c>
      <c r="M741" t="s">
        <v>102</v>
      </c>
      <c r="N741" t="s">
        <v>102</v>
      </c>
      <c r="O741" t="s">
        <v>102</v>
      </c>
      <c r="P741" t="s">
        <v>102</v>
      </c>
      <c r="Q741" s="26">
        <v>5.7469999999999998E-7</v>
      </c>
      <c r="R741" s="26" t="s">
        <v>102</v>
      </c>
      <c r="S741" t="s">
        <v>102</v>
      </c>
      <c r="T741" s="26" t="s">
        <v>102</v>
      </c>
      <c r="U741" s="26" t="s">
        <v>102</v>
      </c>
      <c r="V741" t="s">
        <v>102</v>
      </c>
      <c r="W741" s="26">
        <v>4.7419999999999997E-8</v>
      </c>
      <c r="X741" s="26">
        <v>6.2211999999999996E-7</v>
      </c>
    </row>
    <row r="742" spans="1:24" x14ac:dyDescent="0.35">
      <c r="A742" t="s">
        <v>145</v>
      </c>
      <c r="B742" t="s">
        <v>394</v>
      </c>
      <c r="C742" t="s">
        <v>43</v>
      </c>
      <c r="D742" t="s">
        <v>402</v>
      </c>
      <c r="J742" t="s">
        <v>102</v>
      </c>
      <c r="K742" t="s">
        <v>102</v>
      </c>
      <c r="L742" t="s">
        <v>102</v>
      </c>
      <c r="M742" t="s">
        <v>102</v>
      </c>
      <c r="N742" t="s">
        <v>102</v>
      </c>
      <c r="O742" t="s">
        <v>102</v>
      </c>
      <c r="P742" t="s">
        <v>102</v>
      </c>
      <c r="Q742" s="26">
        <v>2.3749999999999999E-3</v>
      </c>
      <c r="R742" s="26" t="s">
        <v>102</v>
      </c>
      <c r="S742" t="s">
        <v>102</v>
      </c>
      <c r="T742" s="26">
        <v>7.5389999999999997E-3</v>
      </c>
      <c r="U742" s="26" t="s">
        <v>102</v>
      </c>
      <c r="V742" t="s">
        <v>102</v>
      </c>
      <c r="W742" s="26">
        <v>6.8400000000000002E-2</v>
      </c>
      <c r="X742">
        <v>7.8313999999999995E-2</v>
      </c>
    </row>
    <row r="743" spans="1:24" x14ac:dyDescent="0.35">
      <c r="A743" t="s">
        <v>145</v>
      </c>
      <c r="B743" t="s">
        <v>394</v>
      </c>
      <c r="C743" t="s">
        <v>43</v>
      </c>
      <c r="D743" t="s">
        <v>403</v>
      </c>
      <c r="J743" t="s">
        <v>102</v>
      </c>
      <c r="K743" t="s">
        <v>102</v>
      </c>
      <c r="L743" t="s">
        <v>102</v>
      </c>
      <c r="M743" t="s">
        <v>102</v>
      </c>
      <c r="N743" t="s">
        <v>102</v>
      </c>
      <c r="O743" t="s">
        <v>102</v>
      </c>
      <c r="P743" t="s">
        <v>102</v>
      </c>
      <c r="Q743" s="26">
        <v>-5.49E-5</v>
      </c>
      <c r="R743" s="26" t="s">
        <v>102</v>
      </c>
      <c r="S743" t="s">
        <v>102</v>
      </c>
      <c r="T743" s="26">
        <v>2.351E-5</v>
      </c>
      <c r="U743" s="26" t="s">
        <v>102</v>
      </c>
      <c r="V743" t="s">
        <v>102</v>
      </c>
      <c r="W743" s="26">
        <v>2.8840000000000002E-4</v>
      </c>
      <c r="X743">
        <v>2.5701000000000001E-4</v>
      </c>
    </row>
    <row r="744" spans="1:24" x14ac:dyDescent="0.35">
      <c r="A744" t="s">
        <v>145</v>
      </c>
      <c r="B744" t="s">
        <v>394</v>
      </c>
      <c r="C744" t="s">
        <v>43</v>
      </c>
      <c r="D744" t="s">
        <v>404</v>
      </c>
      <c r="J744" t="s">
        <v>102</v>
      </c>
      <c r="K744" t="s">
        <v>102</v>
      </c>
      <c r="L744" t="s">
        <v>102</v>
      </c>
      <c r="M744" t="s">
        <v>102</v>
      </c>
      <c r="N744" t="s">
        <v>102</v>
      </c>
      <c r="O744" t="s">
        <v>102</v>
      </c>
      <c r="P744" t="s">
        <v>102</v>
      </c>
      <c r="Q744" t="s">
        <v>102</v>
      </c>
      <c r="R744" s="26">
        <v>5.5539999999999999E-3</v>
      </c>
      <c r="S744" t="s">
        <v>102</v>
      </c>
      <c r="T744" s="26">
        <v>-2.16E-3</v>
      </c>
      <c r="U744" s="26" t="s">
        <v>102</v>
      </c>
      <c r="V744" t="s">
        <v>102</v>
      </c>
      <c r="W744" t="s">
        <v>102</v>
      </c>
      <c r="X744">
        <v>3.3939999999999999E-3</v>
      </c>
    </row>
    <row r="745" spans="1:24" x14ac:dyDescent="0.35">
      <c r="A745" t="s">
        <v>145</v>
      </c>
      <c r="B745" t="s">
        <v>394</v>
      </c>
      <c r="C745" t="s">
        <v>43</v>
      </c>
      <c r="D745" t="s">
        <v>405</v>
      </c>
      <c r="J745" t="s">
        <v>102</v>
      </c>
      <c r="K745" t="s">
        <v>102</v>
      </c>
      <c r="L745" t="s">
        <v>102</v>
      </c>
      <c r="M745" t="s">
        <v>102</v>
      </c>
      <c r="N745" t="s">
        <v>102</v>
      </c>
      <c r="O745" t="s">
        <v>102</v>
      </c>
      <c r="P745" t="s">
        <v>102</v>
      </c>
      <c r="Q745" t="s">
        <v>102</v>
      </c>
      <c r="R745" s="26">
        <v>3.422E-6</v>
      </c>
      <c r="S745" t="s">
        <v>102</v>
      </c>
      <c r="T745" s="26">
        <v>-7.7530000000000001E-7</v>
      </c>
      <c r="U745" s="26" t="s">
        <v>102</v>
      </c>
      <c r="V745" t="s">
        <v>102</v>
      </c>
      <c r="W745" t="s">
        <v>102</v>
      </c>
      <c r="X745" s="26">
        <v>2.6467E-6</v>
      </c>
    </row>
    <row r="746" spans="1:24" x14ac:dyDescent="0.35">
      <c r="A746" t="s">
        <v>145</v>
      </c>
      <c r="B746" t="s">
        <v>394</v>
      </c>
      <c r="C746" t="s">
        <v>43</v>
      </c>
      <c r="D746" t="s">
        <v>406</v>
      </c>
      <c r="J746" t="s">
        <v>102</v>
      </c>
      <c r="K746" t="s">
        <v>102</v>
      </c>
      <c r="L746" t="s">
        <v>102</v>
      </c>
      <c r="M746" t="s">
        <v>102</v>
      </c>
      <c r="N746" t="s">
        <v>102</v>
      </c>
      <c r="O746" t="s">
        <v>102</v>
      </c>
      <c r="P746" t="s">
        <v>102</v>
      </c>
      <c r="Q746" t="s">
        <v>102</v>
      </c>
      <c r="R746" s="26">
        <v>2.503E-2</v>
      </c>
      <c r="S746" t="s">
        <v>102</v>
      </c>
      <c r="T746" s="26" t="s">
        <v>102</v>
      </c>
      <c r="U746" s="26" t="s">
        <v>102</v>
      </c>
      <c r="V746" t="s">
        <v>102</v>
      </c>
      <c r="W746" t="s">
        <v>102</v>
      </c>
      <c r="X746">
        <v>2.503E-2</v>
      </c>
    </row>
    <row r="747" spans="1:24" x14ac:dyDescent="0.35">
      <c r="A747" t="s">
        <v>145</v>
      </c>
      <c r="B747" t="s">
        <v>394</v>
      </c>
      <c r="C747" t="s">
        <v>43</v>
      </c>
      <c r="D747" t="s">
        <v>407</v>
      </c>
      <c r="J747" t="s">
        <v>102</v>
      </c>
      <c r="K747" t="s">
        <v>102</v>
      </c>
      <c r="L747" t="s">
        <v>102</v>
      </c>
      <c r="M747" t="s">
        <v>102</v>
      </c>
      <c r="N747" t="s">
        <v>102</v>
      </c>
      <c r="O747" t="s">
        <v>102</v>
      </c>
      <c r="P747" t="s">
        <v>102</v>
      </c>
      <c r="Q747" t="s">
        <v>102</v>
      </c>
      <c r="R747" s="26">
        <v>1.153E-5</v>
      </c>
      <c r="S747" t="s">
        <v>102</v>
      </c>
      <c r="T747" s="26" t="s">
        <v>102</v>
      </c>
      <c r="U747" s="26" t="s">
        <v>102</v>
      </c>
      <c r="V747" t="s">
        <v>102</v>
      </c>
      <c r="W747" s="26" t="s">
        <v>102</v>
      </c>
      <c r="X747" s="26">
        <v>1.153E-5</v>
      </c>
    </row>
    <row r="748" spans="1:24" x14ac:dyDescent="0.35">
      <c r="A748" t="s">
        <v>145</v>
      </c>
      <c r="B748" t="s">
        <v>394</v>
      </c>
      <c r="C748" t="s">
        <v>39</v>
      </c>
      <c r="J748" s="26">
        <v>0.45279999999999998</v>
      </c>
      <c r="K748" t="s">
        <v>102</v>
      </c>
      <c r="L748" t="s">
        <v>102</v>
      </c>
      <c r="M748" t="s">
        <v>102</v>
      </c>
      <c r="N748" t="s">
        <v>102</v>
      </c>
      <c r="O748" t="s">
        <v>102</v>
      </c>
      <c r="P748" t="s">
        <v>102</v>
      </c>
      <c r="Q748" s="26">
        <v>-2.906E-5</v>
      </c>
      <c r="R748" t="s">
        <v>102</v>
      </c>
      <c r="S748" t="s">
        <v>102</v>
      </c>
      <c r="T748" s="26">
        <v>-1.059E-2</v>
      </c>
      <c r="U748" s="26" t="s">
        <v>102</v>
      </c>
      <c r="V748" t="s">
        <v>102</v>
      </c>
      <c r="W748" s="26">
        <v>-0.13059999999999999</v>
      </c>
      <c r="X748">
        <v>0.31158093999999997</v>
      </c>
    </row>
    <row r="749" spans="1:24" x14ac:dyDescent="0.35">
      <c r="A749" t="s">
        <v>145</v>
      </c>
      <c r="B749" t="s">
        <v>394</v>
      </c>
      <c r="C749" t="s">
        <v>21</v>
      </c>
      <c r="J749" t="s">
        <v>102</v>
      </c>
      <c r="K749" t="s">
        <v>102</v>
      </c>
      <c r="L749" s="26">
        <v>0.92530000000000001</v>
      </c>
      <c r="M749" s="26">
        <v>0.25</v>
      </c>
      <c r="N749" s="26">
        <v>-0.35780000000000001</v>
      </c>
      <c r="O749" s="26">
        <v>3.9120000000000002E-2</v>
      </c>
      <c r="P749" s="26">
        <v>6.6269999999999998</v>
      </c>
      <c r="Q749" s="26">
        <v>2.359</v>
      </c>
      <c r="R749" s="26">
        <v>10.220000000000001</v>
      </c>
      <c r="S749" s="26">
        <v>1.9259999999999999</v>
      </c>
      <c r="T749" s="26">
        <v>-0.30830000000000002</v>
      </c>
      <c r="U749" s="26">
        <v>3.5880000000000001</v>
      </c>
      <c r="V749" t="s">
        <v>102</v>
      </c>
      <c r="W749" s="26">
        <v>4.1669999999999998</v>
      </c>
      <c r="X749">
        <v>29.435320000000001</v>
      </c>
    </row>
    <row r="750" spans="1:24" x14ac:dyDescent="0.35">
      <c r="A750" t="s">
        <v>145</v>
      </c>
      <c r="B750" t="s">
        <v>394</v>
      </c>
      <c r="C750" t="s">
        <v>21</v>
      </c>
      <c r="D750" t="s">
        <v>24</v>
      </c>
      <c r="J750" t="s">
        <v>102</v>
      </c>
      <c r="K750" t="s">
        <v>102</v>
      </c>
      <c r="L750" t="s">
        <v>102</v>
      </c>
      <c r="M750" t="s">
        <v>102</v>
      </c>
      <c r="N750" t="s">
        <v>102</v>
      </c>
      <c r="O750" t="s">
        <v>102</v>
      </c>
      <c r="P750" t="s">
        <v>102</v>
      </c>
      <c r="Q750" t="s">
        <v>102</v>
      </c>
      <c r="R750" s="26">
        <v>1.431</v>
      </c>
      <c r="S750" t="s">
        <v>102</v>
      </c>
      <c r="T750" s="26">
        <v>-0.30759999999999998</v>
      </c>
      <c r="U750" s="26">
        <v>9.4710000000000003E-2</v>
      </c>
      <c r="V750" t="s">
        <v>102</v>
      </c>
      <c r="W750" s="26">
        <v>0.38329999999999997</v>
      </c>
      <c r="X750">
        <v>1.60141</v>
      </c>
    </row>
    <row r="751" spans="1:24" x14ac:dyDescent="0.35">
      <c r="A751" t="s">
        <v>145</v>
      </c>
      <c r="B751" t="s">
        <v>394</v>
      </c>
      <c r="C751" t="s">
        <v>21</v>
      </c>
      <c r="D751" t="s">
        <v>24</v>
      </c>
      <c r="E751" t="s">
        <v>408</v>
      </c>
      <c r="J751" t="s">
        <v>102</v>
      </c>
      <c r="K751" t="s">
        <v>102</v>
      </c>
      <c r="L751" t="s">
        <v>102</v>
      </c>
      <c r="M751" t="s">
        <v>102</v>
      </c>
      <c r="N751" t="s">
        <v>102</v>
      </c>
      <c r="O751" t="s">
        <v>102</v>
      </c>
      <c r="P751" t="s">
        <v>102</v>
      </c>
      <c r="Q751" t="s">
        <v>102</v>
      </c>
      <c r="R751" t="s">
        <v>102</v>
      </c>
      <c r="S751" t="s">
        <v>102</v>
      </c>
      <c r="T751" s="26">
        <v>-4.5359999999999999E-7</v>
      </c>
      <c r="U751" s="26">
        <v>4.0070000000000001E-2</v>
      </c>
      <c r="V751" t="s">
        <v>102</v>
      </c>
      <c r="W751" s="26">
        <v>0.2235</v>
      </c>
      <c r="X751">
        <v>0.26356954640000002</v>
      </c>
    </row>
    <row r="752" spans="1:24" x14ac:dyDescent="0.35">
      <c r="A752" t="s">
        <v>145</v>
      </c>
      <c r="B752" t="s">
        <v>394</v>
      </c>
      <c r="C752" t="s">
        <v>21</v>
      </c>
      <c r="D752" t="s">
        <v>24</v>
      </c>
      <c r="E752" t="s">
        <v>409</v>
      </c>
      <c r="J752" t="s">
        <v>102</v>
      </c>
      <c r="K752" t="s">
        <v>102</v>
      </c>
      <c r="L752" t="s">
        <v>102</v>
      </c>
      <c r="M752" t="s">
        <v>102</v>
      </c>
      <c r="N752" t="s">
        <v>102</v>
      </c>
      <c r="O752" t="s">
        <v>102</v>
      </c>
      <c r="P752" t="s">
        <v>102</v>
      </c>
      <c r="Q752" t="s">
        <v>102</v>
      </c>
      <c r="R752" s="26">
        <v>0.81510000000000005</v>
      </c>
      <c r="S752" t="s">
        <v>102</v>
      </c>
      <c r="T752" s="26">
        <v>-2.7359999999999999E-5</v>
      </c>
      <c r="U752" s="26">
        <v>3.4680000000000002E-2</v>
      </c>
      <c r="V752" t="s">
        <v>102</v>
      </c>
      <c r="W752" t="s">
        <v>102</v>
      </c>
      <c r="X752">
        <v>0.84975263999999995</v>
      </c>
    </row>
    <row r="753" spans="1:24" x14ac:dyDescent="0.35">
      <c r="A753" t="s">
        <v>145</v>
      </c>
      <c r="B753" t="s">
        <v>394</v>
      </c>
      <c r="C753" t="s">
        <v>21</v>
      </c>
      <c r="D753" t="s">
        <v>29</v>
      </c>
      <c r="J753" t="s">
        <v>102</v>
      </c>
      <c r="K753" t="s">
        <v>102</v>
      </c>
      <c r="L753" t="s">
        <v>102</v>
      </c>
      <c r="M753" t="s">
        <v>102</v>
      </c>
      <c r="N753" t="s">
        <v>102</v>
      </c>
      <c r="O753" t="s">
        <v>102</v>
      </c>
      <c r="P753" t="s">
        <v>102</v>
      </c>
      <c r="Q753" t="s">
        <v>102</v>
      </c>
      <c r="R753" t="s">
        <v>102</v>
      </c>
      <c r="S753" t="s">
        <v>102</v>
      </c>
      <c r="T753" s="26">
        <v>1.0120000000000001E-3</v>
      </c>
      <c r="U753" s="26">
        <v>0.68930000000000002</v>
      </c>
      <c r="V753" t="s">
        <v>102</v>
      </c>
      <c r="W753" t="s">
        <v>102</v>
      </c>
      <c r="X753">
        <v>0.69031200000000004</v>
      </c>
    </row>
    <row r="754" spans="1:24" x14ac:dyDescent="0.35">
      <c r="A754" t="s">
        <v>145</v>
      </c>
      <c r="B754" t="s">
        <v>394</v>
      </c>
      <c r="C754" t="s">
        <v>21</v>
      </c>
      <c r="D754" t="s">
        <v>29</v>
      </c>
      <c r="E754" t="s">
        <v>319</v>
      </c>
      <c r="J754" t="s">
        <v>102</v>
      </c>
      <c r="K754" t="s">
        <v>102</v>
      </c>
      <c r="L754" t="s">
        <v>102</v>
      </c>
      <c r="M754" t="s">
        <v>102</v>
      </c>
      <c r="N754" t="s">
        <v>102</v>
      </c>
      <c r="O754" t="s">
        <v>102</v>
      </c>
      <c r="P754" t="s">
        <v>102</v>
      </c>
      <c r="Q754" t="s">
        <v>102</v>
      </c>
      <c r="R754" t="s">
        <v>102</v>
      </c>
      <c r="S754" t="s">
        <v>102</v>
      </c>
      <c r="T754" s="26" t="s">
        <v>102</v>
      </c>
      <c r="U754" s="26">
        <v>1.247E-2</v>
      </c>
      <c r="V754" t="s">
        <v>102</v>
      </c>
      <c r="W754" t="s">
        <v>102</v>
      </c>
      <c r="X754">
        <v>1.247E-2</v>
      </c>
    </row>
    <row r="755" spans="1:24" x14ac:dyDescent="0.35">
      <c r="A755" t="s">
        <v>145</v>
      </c>
      <c r="B755" t="s">
        <v>394</v>
      </c>
      <c r="C755" t="s">
        <v>21</v>
      </c>
      <c r="D755" t="s">
        <v>29</v>
      </c>
      <c r="E755" t="s">
        <v>323</v>
      </c>
      <c r="J755" t="s">
        <v>102</v>
      </c>
      <c r="K755" t="s">
        <v>102</v>
      </c>
      <c r="L755" t="s">
        <v>102</v>
      </c>
      <c r="M755" t="s">
        <v>102</v>
      </c>
      <c r="N755" t="s">
        <v>102</v>
      </c>
      <c r="O755" t="s">
        <v>102</v>
      </c>
      <c r="P755" t="s">
        <v>102</v>
      </c>
      <c r="Q755" t="s">
        <v>102</v>
      </c>
      <c r="R755" t="s">
        <v>102</v>
      </c>
      <c r="S755" t="s">
        <v>102</v>
      </c>
      <c r="T755" s="26" t="s">
        <v>102</v>
      </c>
      <c r="U755" s="26">
        <v>1.206E-3</v>
      </c>
      <c r="V755" t="s">
        <v>102</v>
      </c>
      <c r="W755" t="s">
        <v>102</v>
      </c>
      <c r="X755">
        <v>1.206E-3</v>
      </c>
    </row>
    <row r="756" spans="1:24" x14ac:dyDescent="0.35">
      <c r="A756" t="s">
        <v>145</v>
      </c>
      <c r="B756" t="s">
        <v>394</v>
      </c>
      <c r="C756" t="s">
        <v>21</v>
      </c>
      <c r="D756" t="s">
        <v>29</v>
      </c>
      <c r="E756" t="s">
        <v>410</v>
      </c>
      <c r="J756" t="s">
        <v>102</v>
      </c>
      <c r="K756" t="s">
        <v>102</v>
      </c>
      <c r="L756" t="s">
        <v>102</v>
      </c>
      <c r="M756" t="s">
        <v>102</v>
      </c>
      <c r="N756" t="s">
        <v>102</v>
      </c>
      <c r="O756" t="s">
        <v>102</v>
      </c>
      <c r="P756" t="s">
        <v>102</v>
      </c>
      <c r="Q756" t="s">
        <v>102</v>
      </c>
      <c r="R756" t="s">
        <v>102</v>
      </c>
      <c r="S756" t="s">
        <v>102</v>
      </c>
      <c r="T756" t="s">
        <v>102</v>
      </c>
      <c r="U756" s="26">
        <v>4.1439999999999998E-2</v>
      </c>
      <c r="V756" t="s">
        <v>102</v>
      </c>
      <c r="W756" t="s">
        <v>102</v>
      </c>
      <c r="X756">
        <v>4.1439999999999998E-2</v>
      </c>
    </row>
    <row r="757" spans="1:24" x14ac:dyDescent="0.35">
      <c r="A757" t="s">
        <v>145</v>
      </c>
      <c r="B757" t="s">
        <v>394</v>
      </c>
      <c r="C757" t="s">
        <v>21</v>
      </c>
      <c r="D757" t="s">
        <v>29</v>
      </c>
      <c r="E757" t="s">
        <v>411</v>
      </c>
      <c r="J757" t="s">
        <v>102</v>
      </c>
      <c r="K757" t="s">
        <v>102</v>
      </c>
      <c r="L757" t="s">
        <v>102</v>
      </c>
      <c r="M757" t="s">
        <v>102</v>
      </c>
      <c r="N757" t="s">
        <v>102</v>
      </c>
      <c r="O757" s="26" t="s">
        <v>102</v>
      </c>
      <c r="P757" s="26" t="s">
        <v>102</v>
      </c>
      <c r="Q757" s="26" t="s">
        <v>102</v>
      </c>
      <c r="R757" t="s">
        <v>102</v>
      </c>
      <c r="S757" t="s">
        <v>102</v>
      </c>
      <c r="T757" s="26" t="s">
        <v>102</v>
      </c>
      <c r="U757" s="26">
        <v>3.9199999999999999E-2</v>
      </c>
      <c r="V757" t="s">
        <v>102</v>
      </c>
      <c r="W757" s="26" t="s">
        <v>102</v>
      </c>
      <c r="X757">
        <v>3.9199999999999999E-2</v>
      </c>
    </row>
    <row r="758" spans="1:24" x14ac:dyDescent="0.35">
      <c r="A758" t="s">
        <v>145</v>
      </c>
      <c r="B758" t="s">
        <v>394</v>
      </c>
      <c r="C758" t="s">
        <v>21</v>
      </c>
      <c r="D758" t="s">
        <v>27</v>
      </c>
      <c r="J758" t="s">
        <v>102</v>
      </c>
      <c r="K758" t="s">
        <v>102</v>
      </c>
      <c r="L758" t="s">
        <v>102</v>
      </c>
      <c r="M758" t="s">
        <v>102</v>
      </c>
      <c r="N758" t="s">
        <v>102</v>
      </c>
      <c r="O758" t="s">
        <v>102</v>
      </c>
      <c r="P758" t="s">
        <v>102</v>
      </c>
      <c r="Q758" s="26" t="s">
        <v>102</v>
      </c>
      <c r="R758" s="26">
        <v>1.7780000000000001E-3</v>
      </c>
      <c r="S758" t="s">
        <v>102</v>
      </c>
      <c r="T758" s="26">
        <v>2.995E-8</v>
      </c>
      <c r="U758" s="26">
        <v>2.5579999999999999E-3</v>
      </c>
      <c r="V758" t="s">
        <v>102</v>
      </c>
      <c r="W758" s="26" t="s">
        <v>102</v>
      </c>
      <c r="X758" s="26">
        <v>4.3360299499999996E-3</v>
      </c>
    </row>
    <row r="759" spans="1:24" x14ac:dyDescent="0.35">
      <c r="A759" t="s">
        <v>145</v>
      </c>
      <c r="B759" t="s">
        <v>394</v>
      </c>
      <c r="C759" t="s">
        <v>21</v>
      </c>
      <c r="D759" t="s">
        <v>27</v>
      </c>
      <c r="E759" t="s">
        <v>412</v>
      </c>
      <c r="J759" t="s">
        <v>102</v>
      </c>
      <c r="K759" t="s">
        <v>102</v>
      </c>
      <c r="L759" t="s">
        <v>102</v>
      </c>
      <c r="M759" t="s">
        <v>102</v>
      </c>
      <c r="N759" t="s">
        <v>102</v>
      </c>
      <c r="O759" t="s">
        <v>102</v>
      </c>
      <c r="P759" t="s">
        <v>102</v>
      </c>
      <c r="Q759" t="s">
        <v>102</v>
      </c>
      <c r="R759" s="26">
        <v>1.681E-3</v>
      </c>
      <c r="S759" t="s">
        <v>102</v>
      </c>
      <c r="T759" s="26">
        <v>2.995E-8</v>
      </c>
      <c r="U759" s="26">
        <v>2.3739999999999998E-3</v>
      </c>
      <c r="V759" t="s">
        <v>102</v>
      </c>
      <c r="W759" t="s">
        <v>102</v>
      </c>
      <c r="X759">
        <v>4.0550299499999996E-3</v>
      </c>
    </row>
    <row r="760" spans="1:24" x14ac:dyDescent="0.35">
      <c r="A760" t="s">
        <v>145</v>
      </c>
      <c r="B760" t="s">
        <v>394</v>
      </c>
      <c r="C760" t="s">
        <v>21</v>
      </c>
      <c r="D760" t="s">
        <v>23</v>
      </c>
      <c r="J760" t="s">
        <v>102</v>
      </c>
      <c r="K760" t="s">
        <v>102</v>
      </c>
      <c r="L760" t="s">
        <v>102</v>
      </c>
      <c r="M760" t="s">
        <v>102</v>
      </c>
      <c r="N760" t="s">
        <v>102</v>
      </c>
      <c r="O760" t="s">
        <v>102</v>
      </c>
      <c r="P760" t="s">
        <v>102</v>
      </c>
      <c r="Q760" t="s">
        <v>102</v>
      </c>
      <c r="R760" s="26">
        <v>8.7870000000000008</v>
      </c>
      <c r="S760" t="s">
        <v>102</v>
      </c>
      <c r="T760" s="26">
        <v>-0.1205</v>
      </c>
      <c r="U760" s="26">
        <v>0.46229999999999999</v>
      </c>
      <c r="V760" t="s">
        <v>102</v>
      </c>
      <c r="W760" s="26">
        <v>3.78</v>
      </c>
      <c r="X760">
        <v>12.908799999999999</v>
      </c>
    </row>
    <row r="761" spans="1:24" x14ac:dyDescent="0.35">
      <c r="A761" t="s">
        <v>145</v>
      </c>
      <c r="B761" t="s">
        <v>394</v>
      </c>
      <c r="C761" t="s">
        <v>21</v>
      </c>
      <c r="D761" t="s">
        <v>23</v>
      </c>
      <c r="E761" t="s">
        <v>413</v>
      </c>
      <c r="J761" t="s">
        <v>102</v>
      </c>
      <c r="K761" t="s">
        <v>102</v>
      </c>
      <c r="L761" t="s">
        <v>102</v>
      </c>
      <c r="M761" t="s">
        <v>102</v>
      </c>
      <c r="N761" t="s">
        <v>102</v>
      </c>
      <c r="O761" t="s">
        <v>102</v>
      </c>
      <c r="P761" t="s">
        <v>102</v>
      </c>
      <c r="Q761" t="s">
        <v>102</v>
      </c>
      <c r="R761" t="s">
        <v>170</v>
      </c>
      <c r="S761" t="s">
        <v>102</v>
      </c>
      <c r="T761" t="s">
        <v>102</v>
      </c>
      <c r="U761" t="s">
        <v>102</v>
      </c>
      <c r="V761" t="s">
        <v>102</v>
      </c>
      <c r="W761" t="s">
        <v>102</v>
      </c>
      <c r="X761">
        <v>0</v>
      </c>
    </row>
    <row r="762" spans="1:24" x14ac:dyDescent="0.35">
      <c r="A762" t="s">
        <v>145</v>
      </c>
      <c r="B762" t="s">
        <v>394</v>
      </c>
      <c r="C762" t="s">
        <v>21</v>
      </c>
      <c r="D762" t="s">
        <v>23</v>
      </c>
      <c r="E762" t="s">
        <v>414</v>
      </c>
      <c r="J762" t="s">
        <v>102</v>
      </c>
      <c r="K762" t="s">
        <v>102</v>
      </c>
      <c r="L762" t="s">
        <v>102</v>
      </c>
      <c r="M762" t="s">
        <v>102</v>
      </c>
      <c r="N762" t="s">
        <v>102</v>
      </c>
      <c r="O762" t="s">
        <v>102</v>
      </c>
      <c r="P762" s="26" t="s">
        <v>102</v>
      </c>
      <c r="Q762" s="26" t="s">
        <v>102</v>
      </c>
      <c r="R762" s="26">
        <v>3.464</v>
      </c>
      <c r="S762" t="s">
        <v>102</v>
      </c>
      <c r="T762" t="s">
        <v>102</v>
      </c>
      <c r="U762" t="s">
        <v>102</v>
      </c>
      <c r="V762" t="s">
        <v>102</v>
      </c>
      <c r="W762" s="26" t="s">
        <v>102</v>
      </c>
      <c r="X762">
        <v>3.464</v>
      </c>
    </row>
    <row r="763" spans="1:24" x14ac:dyDescent="0.35">
      <c r="A763" t="s">
        <v>145</v>
      </c>
      <c r="B763" t="s">
        <v>394</v>
      </c>
      <c r="C763" t="s">
        <v>21</v>
      </c>
      <c r="D763" t="s">
        <v>23</v>
      </c>
      <c r="E763" t="s">
        <v>415</v>
      </c>
      <c r="J763" t="s">
        <v>102</v>
      </c>
      <c r="K763" t="s">
        <v>102</v>
      </c>
      <c r="L763" t="s">
        <v>102</v>
      </c>
      <c r="M763" t="s">
        <v>102</v>
      </c>
      <c r="N763" t="s">
        <v>102</v>
      </c>
      <c r="O763" t="s">
        <v>102</v>
      </c>
      <c r="P763" s="26" t="s">
        <v>102</v>
      </c>
      <c r="Q763" s="26" t="s">
        <v>102</v>
      </c>
      <c r="R763" s="26">
        <v>4.4169999999999999E-3</v>
      </c>
      <c r="S763" t="s">
        <v>102</v>
      </c>
      <c r="T763" t="s">
        <v>102</v>
      </c>
      <c r="U763" t="s">
        <v>102</v>
      </c>
      <c r="V763" t="s">
        <v>102</v>
      </c>
      <c r="W763" s="26" t="s">
        <v>102</v>
      </c>
      <c r="X763">
        <v>4.4169999999999999E-3</v>
      </c>
    </row>
    <row r="764" spans="1:24" x14ac:dyDescent="0.35">
      <c r="A764" t="s">
        <v>145</v>
      </c>
      <c r="B764" t="s">
        <v>394</v>
      </c>
      <c r="C764" t="s">
        <v>21</v>
      </c>
      <c r="D764" t="s">
        <v>23</v>
      </c>
      <c r="E764" t="s">
        <v>416</v>
      </c>
      <c r="J764" t="s">
        <v>102</v>
      </c>
      <c r="K764" t="s">
        <v>102</v>
      </c>
      <c r="L764" t="s">
        <v>102</v>
      </c>
      <c r="M764" t="s">
        <v>102</v>
      </c>
      <c r="N764" t="s">
        <v>102</v>
      </c>
      <c r="O764" t="s">
        <v>102</v>
      </c>
      <c r="P764" s="26" t="s">
        <v>102</v>
      </c>
      <c r="Q764" s="26" t="s">
        <v>102</v>
      </c>
      <c r="R764" s="26">
        <v>4.4790000000000003E-3</v>
      </c>
      <c r="S764" t="s">
        <v>102</v>
      </c>
      <c r="T764" t="s">
        <v>102</v>
      </c>
      <c r="U764" t="s">
        <v>102</v>
      </c>
      <c r="V764" t="s">
        <v>102</v>
      </c>
      <c r="W764" s="26" t="s">
        <v>102</v>
      </c>
      <c r="X764">
        <v>4.4790000000000003E-3</v>
      </c>
    </row>
    <row r="765" spans="1:24" x14ac:dyDescent="0.35">
      <c r="A765" t="s">
        <v>145</v>
      </c>
      <c r="B765" t="s">
        <v>394</v>
      </c>
      <c r="C765" t="s">
        <v>21</v>
      </c>
      <c r="D765" t="s">
        <v>23</v>
      </c>
      <c r="E765" t="s">
        <v>417</v>
      </c>
      <c r="J765" t="s">
        <v>102</v>
      </c>
      <c r="K765" t="s">
        <v>102</v>
      </c>
      <c r="L765" t="s">
        <v>102</v>
      </c>
      <c r="M765" t="s">
        <v>102</v>
      </c>
      <c r="N765" t="s">
        <v>102</v>
      </c>
      <c r="O765" t="s">
        <v>102</v>
      </c>
      <c r="P765" s="26" t="s">
        <v>102</v>
      </c>
      <c r="Q765" s="26" t="s">
        <v>102</v>
      </c>
      <c r="R765" s="26">
        <v>4.4889999999999999E-3</v>
      </c>
      <c r="S765" t="s">
        <v>102</v>
      </c>
      <c r="T765" t="s">
        <v>102</v>
      </c>
      <c r="U765" t="s">
        <v>102</v>
      </c>
      <c r="V765" t="s">
        <v>102</v>
      </c>
      <c r="W765" s="26" t="s">
        <v>102</v>
      </c>
      <c r="X765">
        <v>4.4889999999999999E-3</v>
      </c>
    </row>
    <row r="766" spans="1:24" x14ac:dyDescent="0.35">
      <c r="A766" t="s">
        <v>145</v>
      </c>
      <c r="B766" t="s">
        <v>394</v>
      </c>
      <c r="C766" t="s">
        <v>21</v>
      </c>
      <c r="D766" t="s">
        <v>23</v>
      </c>
      <c r="E766" t="s">
        <v>418</v>
      </c>
      <c r="J766" t="s">
        <v>102</v>
      </c>
      <c r="K766" t="s">
        <v>102</v>
      </c>
      <c r="L766" t="s">
        <v>102</v>
      </c>
      <c r="M766" t="s">
        <v>102</v>
      </c>
      <c r="N766" t="s">
        <v>102</v>
      </c>
      <c r="O766" t="s">
        <v>102</v>
      </c>
      <c r="P766" t="s">
        <v>102</v>
      </c>
      <c r="Q766" t="s">
        <v>102</v>
      </c>
      <c r="R766" t="s">
        <v>170</v>
      </c>
      <c r="S766" t="s">
        <v>102</v>
      </c>
      <c r="T766" t="s">
        <v>102</v>
      </c>
      <c r="U766" t="s">
        <v>102</v>
      </c>
      <c r="V766" t="s">
        <v>102</v>
      </c>
      <c r="W766" t="s">
        <v>102</v>
      </c>
      <c r="X766">
        <v>0</v>
      </c>
    </row>
    <row r="767" spans="1:24" x14ac:dyDescent="0.35">
      <c r="A767" t="s">
        <v>145</v>
      </c>
      <c r="B767" t="s">
        <v>394</v>
      </c>
      <c r="C767" t="s">
        <v>21</v>
      </c>
      <c r="D767" t="s">
        <v>23</v>
      </c>
      <c r="E767" t="s">
        <v>419</v>
      </c>
      <c r="J767" t="s">
        <v>102</v>
      </c>
      <c r="K767" t="s">
        <v>102</v>
      </c>
      <c r="L767" t="s">
        <v>102</v>
      </c>
      <c r="M767" t="s">
        <v>102</v>
      </c>
      <c r="N767" t="s">
        <v>102</v>
      </c>
      <c r="O767" t="s">
        <v>102</v>
      </c>
      <c r="P767" t="s">
        <v>102</v>
      </c>
      <c r="Q767" s="26" t="s">
        <v>102</v>
      </c>
      <c r="R767" t="s">
        <v>170</v>
      </c>
      <c r="S767" t="s">
        <v>102</v>
      </c>
      <c r="T767" s="26" t="s">
        <v>102</v>
      </c>
      <c r="U767" s="26" t="s">
        <v>102</v>
      </c>
      <c r="V767" t="s">
        <v>102</v>
      </c>
      <c r="W767" s="26" t="s">
        <v>102</v>
      </c>
      <c r="X767">
        <v>0</v>
      </c>
    </row>
    <row r="768" spans="1:24" x14ac:dyDescent="0.35">
      <c r="A768" t="s">
        <v>145</v>
      </c>
      <c r="B768" t="s">
        <v>394</v>
      </c>
      <c r="C768" t="s">
        <v>21</v>
      </c>
      <c r="D768" t="s">
        <v>23</v>
      </c>
      <c r="E768" t="s">
        <v>420</v>
      </c>
      <c r="J768" t="s">
        <v>102</v>
      </c>
      <c r="K768" t="s">
        <v>102</v>
      </c>
      <c r="L768" t="s">
        <v>102</v>
      </c>
      <c r="M768" t="s">
        <v>102</v>
      </c>
      <c r="N768" t="s">
        <v>102</v>
      </c>
      <c r="O768" t="s">
        <v>102</v>
      </c>
      <c r="P768" t="s">
        <v>102</v>
      </c>
      <c r="Q768" s="26" t="s">
        <v>102</v>
      </c>
      <c r="R768" t="s">
        <v>170</v>
      </c>
      <c r="S768" t="s">
        <v>102</v>
      </c>
      <c r="T768" s="26" t="s">
        <v>102</v>
      </c>
      <c r="U768" s="26" t="s">
        <v>102</v>
      </c>
      <c r="V768" t="s">
        <v>102</v>
      </c>
      <c r="W768" s="26" t="s">
        <v>102</v>
      </c>
      <c r="X768">
        <v>0</v>
      </c>
    </row>
    <row r="769" spans="1:24" x14ac:dyDescent="0.35">
      <c r="A769" t="s">
        <v>145</v>
      </c>
      <c r="B769" t="s">
        <v>394</v>
      </c>
      <c r="C769" t="s">
        <v>21</v>
      </c>
      <c r="D769" t="s">
        <v>23</v>
      </c>
      <c r="E769" t="s">
        <v>421</v>
      </c>
      <c r="J769" t="s">
        <v>102</v>
      </c>
      <c r="K769" t="s">
        <v>102</v>
      </c>
      <c r="L769" t="s">
        <v>102</v>
      </c>
      <c r="M769" t="s">
        <v>102</v>
      </c>
      <c r="N769" t="s">
        <v>102</v>
      </c>
      <c r="O769" t="s">
        <v>102</v>
      </c>
      <c r="P769" t="s">
        <v>102</v>
      </c>
      <c r="Q769" s="26" t="s">
        <v>102</v>
      </c>
      <c r="R769" s="26">
        <v>-2.2169999999999999E-4</v>
      </c>
      <c r="S769" t="s">
        <v>102</v>
      </c>
      <c r="T769" s="26" t="s">
        <v>102</v>
      </c>
      <c r="U769" s="26" t="s">
        <v>102</v>
      </c>
      <c r="V769" t="s">
        <v>102</v>
      </c>
      <c r="W769" s="26" t="s">
        <v>102</v>
      </c>
      <c r="X769">
        <v>-2.2169999999999999E-4</v>
      </c>
    </row>
    <row r="770" spans="1:24" x14ac:dyDescent="0.35">
      <c r="A770" t="s">
        <v>145</v>
      </c>
      <c r="B770" t="s">
        <v>394</v>
      </c>
      <c r="C770" t="s">
        <v>21</v>
      </c>
      <c r="D770" t="s">
        <v>23</v>
      </c>
      <c r="E770" t="s">
        <v>422</v>
      </c>
      <c r="J770" t="s">
        <v>102</v>
      </c>
      <c r="K770" t="s">
        <v>102</v>
      </c>
      <c r="L770" t="s">
        <v>102</v>
      </c>
      <c r="M770" t="s">
        <v>102</v>
      </c>
      <c r="N770" t="s">
        <v>102</v>
      </c>
      <c r="O770" t="s">
        <v>102</v>
      </c>
      <c r="P770" t="s">
        <v>102</v>
      </c>
      <c r="Q770" s="26" t="s">
        <v>102</v>
      </c>
      <c r="R770" t="s">
        <v>170</v>
      </c>
      <c r="S770" t="s">
        <v>102</v>
      </c>
      <c r="T770" s="26" t="s">
        <v>102</v>
      </c>
      <c r="U770" s="26" t="s">
        <v>102</v>
      </c>
      <c r="V770" t="s">
        <v>102</v>
      </c>
      <c r="W770" s="26" t="s">
        <v>102</v>
      </c>
      <c r="X770">
        <v>0</v>
      </c>
    </row>
    <row r="771" spans="1:24" x14ac:dyDescent="0.35">
      <c r="A771" t="s">
        <v>145</v>
      </c>
      <c r="B771" t="s">
        <v>394</v>
      </c>
      <c r="C771" t="s">
        <v>21</v>
      </c>
      <c r="D771" t="s">
        <v>23</v>
      </c>
      <c r="E771" t="s">
        <v>423</v>
      </c>
      <c r="J771" t="s">
        <v>102</v>
      </c>
      <c r="K771" t="s">
        <v>102</v>
      </c>
      <c r="L771" t="s">
        <v>102</v>
      </c>
      <c r="M771" t="s">
        <v>102</v>
      </c>
      <c r="N771" t="s">
        <v>102</v>
      </c>
      <c r="O771" t="s">
        <v>102</v>
      </c>
      <c r="P771" t="s">
        <v>102</v>
      </c>
      <c r="Q771" s="26" t="s">
        <v>102</v>
      </c>
      <c r="R771" s="26">
        <v>-3.6830000000000001E-3</v>
      </c>
      <c r="S771" t="s">
        <v>102</v>
      </c>
      <c r="T771" s="26" t="s">
        <v>102</v>
      </c>
      <c r="U771" s="26" t="s">
        <v>102</v>
      </c>
      <c r="V771" t="s">
        <v>102</v>
      </c>
      <c r="W771" s="26" t="s">
        <v>102</v>
      </c>
      <c r="X771">
        <v>-3.6830000000000001E-3</v>
      </c>
    </row>
    <row r="772" spans="1:24" x14ac:dyDescent="0.35">
      <c r="A772" t="s">
        <v>145</v>
      </c>
      <c r="B772" t="s">
        <v>394</v>
      </c>
      <c r="C772" t="s">
        <v>21</v>
      </c>
      <c r="D772" t="s">
        <v>23</v>
      </c>
      <c r="E772" t="s">
        <v>424</v>
      </c>
      <c r="J772" t="s">
        <v>102</v>
      </c>
      <c r="K772" t="s">
        <v>102</v>
      </c>
      <c r="L772" t="s">
        <v>102</v>
      </c>
      <c r="M772" t="s">
        <v>102</v>
      </c>
      <c r="N772" t="s">
        <v>102</v>
      </c>
      <c r="O772" t="s">
        <v>102</v>
      </c>
      <c r="P772" t="s">
        <v>102</v>
      </c>
      <c r="Q772" t="s">
        <v>102</v>
      </c>
      <c r="R772" s="26">
        <v>-1.098E-5</v>
      </c>
      <c r="S772" t="s">
        <v>102</v>
      </c>
      <c r="T772" t="s">
        <v>102</v>
      </c>
      <c r="U772" t="s">
        <v>102</v>
      </c>
      <c r="V772" t="s">
        <v>102</v>
      </c>
      <c r="W772" t="s">
        <v>102</v>
      </c>
      <c r="X772" s="26">
        <v>-1.098E-5</v>
      </c>
    </row>
    <row r="773" spans="1:24" x14ac:dyDescent="0.35">
      <c r="A773" t="s">
        <v>145</v>
      </c>
      <c r="B773" t="s">
        <v>394</v>
      </c>
      <c r="C773" t="s">
        <v>21</v>
      </c>
      <c r="D773" t="s">
        <v>23</v>
      </c>
      <c r="E773" t="s">
        <v>425</v>
      </c>
      <c r="J773" t="s">
        <v>102</v>
      </c>
      <c r="K773" t="s">
        <v>102</v>
      </c>
      <c r="L773" t="s">
        <v>102</v>
      </c>
      <c r="M773" t="s">
        <v>102</v>
      </c>
      <c r="N773" t="s">
        <v>102</v>
      </c>
      <c r="O773" t="s">
        <v>102</v>
      </c>
      <c r="P773" t="s">
        <v>102</v>
      </c>
      <c r="Q773" t="s">
        <v>102</v>
      </c>
      <c r="R773" s="26">
        <v>1.399E-5</v>
      </c>
      <c r="S773" t="s">
        <v>102</v>
      </c>
      <c r="T773" t="s">
        <v>102</v>
      </c>
      <c r="U773" t="s">
        <v>102</v>
      </c>
      <c r="V773" t="s">
        <v>102</v>
      </c>
      <c r="W773" t="s">
        <v>102</v>
      </c>
      <c r="X773" s="26">
        <v>1.399E-5</v>
      </c>
    </row>
    <row r="774" spans="1:24" x14ac:dyDescent="0.35">
      <c r="A774" t="s">
        <v>145</v>
      </c>
      <c r="B774" t="s">
        <v>394</v>
      </c>
      <c r="C774" t="s">
        <v>21</v>
      </c>
      <c r="D774" t="s">
        <v>23</v>
      </c>
      <c r="E774" t="s">
        <v>426</v>
      </c>
      <c r="J774" t="s">
        <v>102</v>
      </c>
      <c r="K774" t="s">
        <v>102</v>
      </c>
      <c r="L774" t="s">
        <v>102</v>
      </c>
      <c r="M774" t="s">
        <v>102</v>
      </c>
      <c r="N774" t="s">
        <v>102</v>
      </c>
      <c r="O774" t="s">
        <v>102</v>
      </c>
      <c r="P774" t="s">
        <v>102</v>
      </c>
      <c r="Q774" t="s">
        <v>102</v>
      </c>
      <c r="R774" s="26">
        <v>1.6739999999999999E-3</v>
      </c>
      <c r="S774" t="s">
        <v>102</v>
      </c>
      <c r="T774" s="26">
        <v>-6.6000000000000003E-7</v>
      </c>
      <c r="U774" s="26">
        <v>2.1589999999999999E-3</v>
      </c>
      <c r="V774" t="s">
        <v>102</v>
      </c>
      <c r="W774" t="s">
        <v>102</v>
      </c>
      <c r="X774">
        <v>3.8323400000000001E-3</v>
      </c>
    </row>
    <row r="775" spans="1:24" x14ac:dyDescent="0.35">
      <c r="A775" t="s">
        <v>145</v>
      </c>
      <c r="B775" t="s">
        <v>394</v>
      </c>
      <c r="C775" t="s">
        <v>21</v>
      </c>
      <c r="D775" t="s">
        <v>23</v>
      </c>
      <c r="E775" t="s">
        <v>335</v>
      </c>
      <c r="J775" t="s">
        <v>102</v>
      </c>
      <c r="K775" t="s">
        <v>102</v>
      </c>
      <c r="L775" t="s">
        <v>102</v>
      </c>
      <c r="M775" t="s">
        <v>102</v>
      </c>
      <c r="N775" t="s">
        <v>102</v>
      </c>
      <c r="O775" t="s">
        <v>102</v>
      </c>
      <c r="P775" t="s">
        <v>102</v>
      </c>
      <c r="Q775" s="26" t="s">
        <v>102</v>
      </c>
      <c r="R775" t="s">
        <v>102</v>
      </c>
      <c r="S775" t="s">
        <v>102</v>
      </c>
      <c r="T775" s="26" t="s">
        <v>102</v>
      </c>
      <c r="U775" s="26">
        <v>1.421E-2</v>
      </c>
      <c r="V775" t="s">
        <v>102</v>
      </c>
      <c r="W775" s="26" t="s">
        <v>102</v>
      </c>
      <c r="X775">
        <v>1.421E-2</v>
      </c>
    </row>
    <row r="776" spans="1:24" x14ac:dyDescent="0.35">
      <c r="A776" t="s">
        <v>145</v>
      </c>
      <c r="B776" t="s">
        <v>394</v>
      </c>
      <c r="C776" t="s">
        <v>21</v>
      </c>
      <c r="D776" t="s">
        <v>23</v>
      </c>
      <c r="E776" t="s">
        <v>427</v>
      </c>
      <c r="J776" t="s">
        <v>102</v>
      </c>
      <c r="K776" t="s">
        <v>102</v>
      </c>
      <c r="L776" t="s">
        <v>102</v>
      </c>
      <c r="M776" t="s">
        <v>102</v>
      </c>
      <c r="N776" t="s">
        <v>102</v>
      </c>
      <c r="O776" s="26" t="s">
        <v>102</v>
      </c>
      <c r="P776" t="s">
        <v>102</v>
      </c>
      <c r="Q776" t="s">
        <v>102</v>
      </c>
      <c r="R776" s="26">
        <v>0.63500000000000001</v>
      </c>
      <c r="S776" t="s">
        <v>102</v>
      </c>
      <c r="T776" s="26">
        <v>-1.094E-5</v>
      </c>
      <c r="U776" s="26">
        <v>2.9270000000000001E-2</v>
      </c>
      <c r="V776" t="s">
        <v>102</v>
      </c>
      <c r="W776" s="26" t="s">
        <v>102</v>
      </c>
      <c r="X776" s="26">
        <v>0.66425906000000001</v>
      </c>
    </row>
    <row r="777" spans="1:24" x14ac:dyDescent="0.35">
      <c r="A777" t="s">
        <v>145</v>
      </c>
      <c r="B777" t="s">
        <v>394</v>
      </c>
      <c r="C777" t="s">
        <v>21</v>
      </c>
      <c r="D777" t="s">
        <v>23</v>
      </c>
      <c r="E777" t="s">
        <v>428</v>
      </c>
      <c r="J777" t="s">
        <v>102</v>
      </c>
      <c r="K777" t="s">
        <v>102</v>
      </c>
      <c r="L777" t="s">
        <v>102</v>
      </c>
      <c r="M777" t="s">
        <v>102</v>
      </c>
      <c r="N777" t="s">
        <v>102</v>
      </c>
      <c r="O777" s="26" t="s">
        <v>102</v>
      </c>
      <c r="P777" t="s">
        <v>102</v>
      </c>
      <c r="Q777" t="s">
        <v>102</v>
      </c>
      <c r="R777" s="26">
        <v>1.6800000000000001E-3</v>
      </c>
      <c r="S777" t="s">
        <v>102</v>
      </c>
      <c r="T777" s="26">
        <v>2.9300000000000001E-8</v>
      </c>
      <c r="U777" s="26">
        <v>2.3739999999999998E-3</v>
      </c>
      <c r="V777" t="s">
        <v>102</v>
      </c>
      <c r="W777" s="26" t="s">
        <v>102</v>
      </c>
      <c r="X777" s="26">
        <v>4.0540293000000003E-3</v>
      </c>
    </row>
    <row r="778" spans="1:24" x14ac:dyDescent="0.35">
      <c r="A778" t="s">
        <v>145</v>
      </c>
      <c r="B778" t="s">
        <v>394</v>
      </c>
      <c r="C778" t="s">
        <v>21</v>
      </c>
      <c r="D778" t="s">
        <v>23</v>
      </c>
      <c r="E778" t="s">
        <v>429</v>
      </c>
      <c r="J778" t="s">
        <v>102</v>
      </c>
      <c r="K778" t="s">
        <v>102</v>
      </c>
      <c r="L778" t="s">
        <v>102</v>
      </c>
      <c r="M778" t="s">
        <v>102</v>
      </c>
      <c r="N778" t="s">
        <v>102</v>
      </c>
      <c r="O778" s="26" t="s">
        <v>102</v>
      </c>
      <c r="P778" t="s">
        <v>102</v>
      </c>
      <c r="Q778" t="s">
        <v>102</v>
      </c>
      <c r="R778" s="26">
        <v>1.681E-3</v>
      </c>
      <c r="S778" t="s">
        <v>102</v>
      </c>
      <c r="T778" s="26">
        <v>-1.0530000000000001E-8</v>
      </c>
      <c r="U778" s="26">
        <v>2.1310000000000001E-3</v>
      </c>
      <c r="V778" t="s">
        <v>102</v>
      </c>
      <c r="W778" s="26" t="s">
        <v>102</v>
      </c>
      <c r="X778" s="26">
        <v>3.8119894699999999E-3</v>
      </c>
    </row>
    <row r="779" spans="1:24" x14ac:dyDescent="0.35">
      <c r="A779" t="s">
        <v>145</v>
      </c>
      <c r="B779" t="s">
        <v>394</v>
      </c>
      <c r="C779" t="s">
        <v>21</v>
      </c>
      <c r="D779" t="s">
        <v>23</v>
      </c>
      <c r="E779" t="s">
        <v>430</v>
      </c>
      <c r="J779" t="s">
        <v>102</v>
      </c>
      <c r="K779" t="s">
        <v>102</v>
      </c>
      <c r="L779" t="s">
        <v>102</v>
      </c>
      <c r="M779" t="s">
        <v>102</v>
      </c>
      <c r="N779" t="s">
        <v>102</v>
      </c>
      <c r="O779" s="26" t="s">
        <v>102</v>
      </c>
      <c r="P779" t="s">
        <v>102</v>
      </c>
      <c r="Q779" t="s">
        <v>102</v>
      </c>
      <c r="R779" s="26">
        <v>0.55930000000000002</v>
      </c>
      <c r="S779" t="s">
        <v>102</v>
      </c>
      <c r="T779" s="26">
        <v>-2.092E-5</v>
      </c>
      <c r="U779" s="26">
        <v>3.1480000000000001E-2</v>
      </c>
      <c r="V779" t="s">
        <v>102</v>
      </c>
      <c r="W779" s="26" t="s">
        <v>102</v>
      </c>
      <c r="X779">
        <v>0.59075907999999999</v>
      </c>
    </row>
    <row r="780" spans="1:24" x14ac:dyDescent="0.35">
      <c r="A780" t="s">
        <v>145</v>
      </c>
      <c r="B780" t="s">
        <v>394</v>
      </c>
      <c r="C780" t="s">
        <v>21</v>
      </c>
      <c r="D780" t="s">
        <v>23</v>
      </c>
      <c r="E780" t="s">
        <v>431</v>
      </c>
      <c r="J780" t="s">
        <v>102</v>
      </c>
      <c r="K780" t="s">
        <v>102</v>
      </c>
      <c r="L780" t="s">
        <v>102</v>
      </c>
      <c r="M780" t="s">
        <v>102</v>
      </c>
      <c r="N780" t="s">
        <v>102</v>
      </c>
      <c r="O780" s="26" t="s">
        <v>102</v>
      </c>
      <c r="P780" t="s">
        <v>102</v>
      </c>
      <c r="Q780" t="s">
        <v>102</v>
      </c>
      <c r="R780" s="26">
        <v>0.55259999999999998</v>
      </c>
      <c r="S780" t="s">
        <v>102</v>
      </c>
      <c r="T780" s="26">
        <v>-4.261E-5</v>
      </c>
      <c r="U780" s="26">
        <v>2.8629999999999999E-2</v>
      </c>
      <c r="V780" t="s">
        <v>102</v>
      </c>
      <c r="W780" s="26" t="s">
        <v>102</v>
      </c>
      <c r="X780" s="26">
        <v>0.58118738999999997</v>
      </c>
    </row>
    <row r="781" spans="1:24" x14ac:dyDescent="0.35">
      <c r="A781" t="s">
        <v>145</v>
      </c>
      <c r="B781" t="s">
        <v>394</v>
      </c>
      <c r="C781" t="s">
        <v>21</v>
      </c>
      <c r="D781" t="s">
        <v>23</v>
      </c>
      <c r="E781" t="s">
        <v>432</v>
      </c>
      <c r="J781" t="s">
        <v>102</v>
      </c>
      <c r="K781" t="s">
        <v>102</v>
      </c>
      <c r="L781" t="s">
        <v>102</v>
      </c>
      <c r="M781" t="s">
        <v>102</v>
      </c>
      <c r="N781" t="s">
        <v>102</v>
      </c>
      <c r="O781" s="26" t="s">
        <v>102</v>
      </c>
      <c r="P781" t="s">
        <v>102</v>
      </c>
      <c r="Q781" t="s">
        <v>102</v>
      </c>
      <c r="R781" s="26">
        <v>1.6969999999999999E-3</v>
      </c>
      <c r="S781" t="s">
        <v>102</v>
      </c>
      <c r="T781" s="26">
        <v>9.4479999999999996E-8</v>
      </c>
      <c r="U781" s="26">
        <v>2.2309999999999999E-3</v>
      </c>
      <c r="V781" t="s">
        <v>102</v>
      </c>
      <c r="W781" s="26" t="s">
        <v>102</v>
      </c>
      <c r="X781">
        <v>3.9280944799999998E-3</v>
      </c>
    </row>
    <row r="782" spans="1:24" x14ac:dyDescent="0.35">
      <c r="A782" t="s">
        <v>145</v>
      </c>
      <c r="B782" t="s">
        <v>394</v>
      </c>
      <c r="C782" t="s">
        <v>21</v>
      </c>
      <c r="D782" t="s">
        <v>23</v>
      </c>
      <c r="E782" t="s">
        <v>433</v>
      </c>
      <c r="J782" t="s">
        <v>102</v>
      </c>
      <c r="K782" t="s">
        <v>102</v>
      </c>
      <c r="L782" t="s">
        <v>102</v>
      </c>
      <c r="M782" t="s">
        <v>102</v>
      </c>
      <c r="N782" t="s">
        <v>102</v>
      </c>
      <c r="O782" s="26" t="s">
        <v>102</v>
      </c>
      <c r="P782" t="s">
        <v>102</v>
      </c>
      <c r="Q782" t="s">
        <v>102</v>
      </c>
      <c r="R782" s="26">
        <v>1.681E-3</v>
      </c>
      <c r="S782" t="s">
        <v>102</v>
      </c>
      <c r="T782" s="26">
        <v>9.6069999999999999E-8</v>
      </c>
      <c r="U782" s="26">
        <v>2.2309999999999999E-3</v>
      </c>
      <c r="V782" t="s">
        <v>102</v>
      </c>
      <c r="W782" s="26" t="s">
        <v>102</v>
      </c>
      <c r="X782">
        <v>3.91209607E-3</v>
      </c>
    </row>
    <row r="783" spans="1:24" x14ac:dyDescent="0.35">
      <c r="A783" t="s">
        <v>145</v>
      </c>
      <c r="B783" t="s">
        <v>394</v>
      </c>
      <c r="C783" t="s">
        <v>21</v>
      </c>
      <c r="D783" t="s">
        <v>23</v>
      </c>
      <c r="E783" t="s">
        <v>434</v>
      </c>
      <c r="J783" t="s">
        <v>102</v>
      </c>
      <c r="K783" t="s">
        <v>102</v>
      </c>
      <c r="L783" t="s">
        <v>102</v>
      </c>
      <c r="M783" t="s">
        <v>102</v>
      </c>
      <c r="N783" t="s">
        <v>102</v>
      </c>
      <c r="O783" s="26" t="s">
        <v>102</v>
      </c>
      <c r="P783" t="s">
        <v>102</v>
      </c>
      <c r="Q783" t="s">
        <v>102</v>
      </c>
      <c r="R783" s="26">
        <v>1.6819999999999999E-3</v>
      </c>
      <c r="S783" t="s">
        <v>102</v>
      </c>
      <c r="T783" s="26">
        <v>3.1809999999999998E-8</v>
      </c>
      <c r="U783" s="26">
        <v>2.3709999999999998E-3</v>
      </c>
      <c r="V783" t="s">
        <v>102</v>
      </c>
      <c r="W783" s="26" t="s">
        <v>102</v>
      </c>
      <c r="X783">
        <v>4.0530318099999997E-3</v>
      </c>
    </row>
    <row r="784" spans="1:24" x14ac:dyDescent="0.35">
      <c r="A784" t="s">
        <v>145</v>
      </c>
      <c r="B784" t="s">
        <v>394</v>
      </c>
      <c r="C784" t="s">
        <v>21</v>
      </c>
      <c r="D784" t="s">
        <v>23</v>
      </c>
      <c r="E784" t="s">
        <v>435</v>
      </c>
      <c r="J784" t="s">
        <v>102</v>
      </c>
      <c r="K784" t="s">
        <v>102</v>
      </c>
      <c r="L784" t="s">
        <v>102</v>
      </c>
      <c r="M784" t="s">
        <v>102</v>
      </c>
      <c r="N784" t="s">
        <v>102</v>
      </c>
      <c r="O784" t="s">
        <v>102</v>
      </c>
      <c r="P784" t="s">
        <v>102</v>
      </c>
      <c r="Q784" t="s">
        <v>102</v>
      </c>
      <c r="R784" s="26">
        <v>1.6800000000000001E-3</v>
      </c>
      <c r="S784" s="26" t="s">
        <v>102</v>
      </c>
      <c r="T784" s="26">
        <v>2.967E-8</v>
      </c>
      <c r="U784" s="26">
        <v>2.3709999999999998E-3</v>
      </c>
      <c r="V784" t="s">
        <v>102</v>
      </c>
      <c r="W784" t="s">
        <v>102</v>
      </c>
      <c r="X784">
        <v>4.0510296700000002E-3</v>
      </c>
    </row>
    <row r="785" spans="1:24" x14ac:dyDescent="0.35">
      <c r="A785" t="s">
        <v>145</v>
      </c>
      <c r="B785" t="s">
        <v>394</v>
      </c>
      <c r="C785" t="s">
        <v>21</v>
      </c>
      <c r="D785" t="s">
        <v>23</v>
      </c>
      <c r="E785" t="s">
        <v>436</v>
      </c>
      <c r="J785" t="s">
        <v>102</v>
      </c>
      <c r="K785" t="s">
        <v>102</v>
      </c>
      <c r="L785" s="26" t="s">
        <v>102</v>
      </c>
      <c r="M785" t="s">
        <v>102</v>
      </c>
      <c r="N785" t="s">
        <v>102</v>
      </c>
      <c r="O785" t="s">
        <v>102</v>
      </c>
      <c r="P785" t="s">
        <v>102</v>
      </c>
      <c r="Q785" s="26" t="s">
        <v>102</v>
      </c>
      <c r="R785" s="26">
        <v>2.141</v>
      </c>
      <c r="S785" t="s">
        <v>102</v>
      </c>
      <c r="T785" s="26">
        <v>1.0629999999999999E-3</v>
      </c>
      <c r="U785" s="26">
        <v>0.21099999999999999</v>
      </c>
      <c r="V785" t="s">
        <v>102</v>
      </c>
      <c r="W785" s="26">
        <v>8.8009999999999998E-3</v>
      </c>
      <c r="X785">
        <v>2.3618640000000002</v>
      </c>
    </row>
    <row r="786" spans="1:24" x14ac:dyDescent="0.35">
      <c r="A786" t="s">
        <v>145</v>
      </c>
      <c r="B786" t="s">
        <v>394</v>
      </c>
      <c r="C786" t="s">
        <v>21</v>
      </c>
      <c r="D786" t="s">
        <v>23</v>
      </c>
      <c r="E786" t="s">
        <v>436</v>
      </c>
      <c r="F786" t="s">
        <v>323</v>
      </c>
      <c r="J786" t="s">
        <v>102</v>
      </c>
      <c r="K786" t="s">
        <v>102</v>
      </c>
      <c r="L786" t="s">
        <v>102</v>
      </c>
      <c r="M786" t="s">
        <v>102</v>
      </c>
      <c r="N786" t="s">
        <v>102</v>
      </c>
      <c r="O786" t="s">
        <v>102</v>
      </c>
      <c r="P786" t="s">
        <v>102</v>
      </c>
      <c r="Q786" s="26" t="s">
        <v>102</v>
      </c>
      <c r="R786" t="s">
        <v>102</v>
      </c>
      <c r="S786" t="s">
        <v>102</v>
      </c>
      <c r="T786" t="s">
        <v>102</v>
      </c>
      <c r="U786" s="26">
        <v>2.7859999999999999E-2</v>
      </c>
      <c r="V786" t="s">
        <v>102</v>
      </c>
      <c r="W786" s="26" t="s">
        <v>102</v>
      </c>
      <c r="X786" s="26">
        <v>2.7859999999999999E-2</v>
      </c>
    </row>
    <row r="787" spans="1:24" x14ac:dyDescent="0.35">
      <c r="A787" t="s">
        <v>145</v>
      </c>
      <c r="B787" t="s">
        <v>394</v>
      </c>
      <c r="C787" t="s">
        <v>21</v>
      </c>
      <c r="D787" t="s">
        <v>23</v>
      </c>
      <c r="E787" t="s">
        <v>436</v>
      </c>
      <c r="F787" t="s">
        <v>103</v>
      </c>
      <c r="J787" t="s">
        <v>102</v>
      </c>
      <c r="K787" t="s">
        <v>102</v>
      </c>
      <c r="L787" t="s">
        <v>102</v>
      </c>
      <c r="M787" t="s">
        <v>102</v>
      </c>
      <c r="N787" t="s">
        <v>102</v>
      </c>
      <c r="O787" t="s">
        <v>102</v>
      </c>
      <c r="P787" t="s">
        <v>102</v>
      </c>
      <c r="Q787" s="26" t="s">
        <v>102</v>
      </c>
      <c r="R787" s="26">
        <v>-1.8800000000000001E-2</v>
      </c>
      <c r="S787" t="s">
        <v>102</v>
      </c>
      <c r="T787" t="s">
        <v>102</v>
      </c>
      <c r="U787" t="s">
        <v>102</v>
      </c>
      <c r="V787" t="s">
        <v>102</v>
      </c>
      <c r="W787" s="26" t="s">
        <v>102</v>
      </c>
      <c r="X787" s="26">
        <v>-1.8800000000000001E-2</v>
      </c>
    </row>
    <row r="788" spans="1:24" x14ac:dyDescent="0.35">
      <c r="A788" t="s">
        <v>145</v>
      </c>
      <c r="B788" t="s">
        <v>394</v>
      </c>
      <c r="C788" t="s">
        <v>21</v>
      </c>
      <c r="D788" t="s">
        <v>23</v>
      </c>
      <c r="E788" t="s">
        <v>436</v>
      </c>
      <c r="F788" t="s">
        <v>437</v>
      </c>
      <c r="J788" t="s">
        <v>102</v>
      </c>
      <c r="K788" t="s">
        <v>102</v>
      </c>
      <c r="L788" t="s">
        <v>102</v>
      </c>
      <c r="M788" s="26" t="s">
        <v>102</v>
      </c>
      <c r="N788" s="26" t="s">
        <v>102</v>
      </c>
      <c r="O788" t="s">
        <v>102</v>
      </c>
      <c r="P788" t="s">
        <v>102</v>
      </c>
      <c r="Q788" s="26" t="s">
        <v>102</v>
      </c>
      <c r="R788" t="s">
        <v>102</v>
      </c>
      <c r="S788" t="s">
        <v>102</v>
      </c>
      <c r="T788" s="26">
        <v>-9.9250000000000007E-6</v>
      </c>
      <c r="U788" s="26">
        <v>1.5559999999999999E-2</v>
      </c>
      <c r="V788" t="s">
        <v>102</v>
      </c>
      <c r="W788" s="26" t="s">
        <v>102</v>
      </c>
      <c r="X788">
        <v>1.5550075E-2</v>
      </c>
    </row>
    <row r="789" spans="1:24" x14ac:dyDescent="0.35">
      <c r="A789" t="s">
        <v>145</v>
      </c>
      <c r="B789" t="s">
        <v>394</v>
      </c>
      <c r="C789" t="s">
        <v>21</v>
      </c>
      <c r="D789" t="s">
        <v>23</v>
      </c>
      <c r="E789" t="s">
        <v>436</v>
      </c>
      <c r="F789" t="s">
        <v>438</v>
      </c>
      <c r="J789" t="s">
        <v>102</v>
      </c>
      <c r="K789" t="s">
        <v>102</v>
      </c>
      <c r="L789" t="s">
        <v>102</v>
      </c>
      <c r="M789" t="s">
        <v>102</v>
      </c>
      <c r="N789" t="s">
        <v>102</v>
      </c>
      <c r="O789" t="s">
        <v>102</v>
      </c>
      <c r="P789" t="s">
        <v>102</v>
      </c>
      <c r="Q789" s="26" t="s">
        <v>102</v>
      </c>
      <c r="R789" t="s">
        <v>102</v>
      </c>
      <c r="S789" t="s">
        <v>102</v>
      </c>
      <c r="T789" s="26">
        <v>-7.1690000000000003E-6</v>
      </c>
      <c r="U789" s="26">
        <v>1.0630000000000001E-2</v>
      </c>
      <c r="V789" t="s">
        <v>102</v>
      </c>
      <c r="W789" s="26" t="s">
        <v>102</v>
      </c>
      <c r="X789">
        <v>1.0622830999999999E-2</v>
      </c>
    </row>
    <row r="790" spans="1:24" x14ac:dyDescent="0.35">
      <c r="A790" t="s">
        <v>145</v>
      </c>
      <c r="B790" t="s">
        <v>394</v>
      </c>
      <c r="C790" t="s">
        <v>21</v>
      </c>
      <c r="D790" t="s">
        <v>34</v>
      </c>
      <c r="J790" t="s">
        <v>102</v>
      </c>
      <c r="K790" t="s">
        <v>102</v>
      </c>
      <c r="L790" t="s">
        <v>102</v>
      </c>
      <c r="M790" t="s">
        <v>102</v>
      </c>
      <c r="N790" t="s">
        <v>102</v>
      </c>
      <c r="O790" t="s">
        <v>102</v>
      </c>
      <c r="P790" t="s">
        <v>102</v>
      </c>
      <c r="Q790" s="26" t="s">
        <v>102</v>
      </c>
      <c r="R790" t="s">
        <v>102</v>
      </c>
      <c r="S790" t="s">
        <v>102</v>
      </c>
      <c r="T790" s="26">
        <v>3.9999999999999998E-6</v>
      </c>
      <c r="U790" s="26">
        <v>0.42980000000000002</v>
      </c>
      <c r="V790" t="s">
        <v>102</v>
      </c>
      <c r="W790" s="26" t="s">
        <v>102</v>
      </c>
      <c r="X790">
        <v>0.42980400000000002</v>
      </c>
    </row>
    <row r="791" spans="1:24" x14ac:dyDescent="0.35">
      <c r="A791" t="s">
        <v>145</v>
      </c>
      <c r="B791" t="s">
        <v>394</v>
      </c>
      <c r="C791" t="s">
        <v>21</v>
      </c>
      <c r="D791" t="s">
        <v>34</v>
      </c>
      <c r="E791" t="s">
        <v>439</v>
      </c>
      <c r="J791" t="s">
        <v>102</v>
      </c>
      <c r="K791" t="s">
        <v>102</v>
      </c>
      <c r="L791" t="s">
        <v>102</v>
      </c>
      <c r="M791" t="s">
        <v>102</v>
      </c>
      <c r="N791" t="s">
        <v>102</v>
      </c>
      <c r="O791" t="s">
        <v>102</v>
      </c>
      <c r="P791" t="s">
        <v>102</v>
      </c>
      <c r="Q791" t="s">
        <v>102</v>
      </c>
      <c r="R791" t="s">
        <v>102</v>
      </c>
      <c r="S791" t="s">
        <v>102</v>
      </c>
      <c r="T791" s="26">
        <v>1.8540000000000001E-7</v>
      </c>
      <c r="U791" s="26">
        <v>4.9680000000000002E-3</v>
      </c>
      <c r="V791" t="s">
        <v>102</v>
      </c>
      <c r="W791" t="s">
        <v>102</v>
      </c>
      <c r="X791">
        <v>4.9681854000000001E-3</v>
      </c>
    </row>
    <row r="792" spans="1:24" x14ac:dyDescent="0.35">
      <c r="A792" t="s">
        <v>145</v>
      </c>
      <c r="B792" t="s">
        <v>394</v>
      </c>
      <c r="C792" t="s">
        <v>21</v>
      </c>
      <c r="D792" t="s">
        <v>34</v>
      </c>
      <c r="E792" t="s">
        <v>440</v>
      </c>
      <c r="J792" t="s">
        <v>102</v>
      </c>
      <c r="K792" t="s">
        <v>102</v>
      </c>
      <c r="L792" t="s">
        <v>102</v>
      </c>
      <c r="M792" t="s">
        <v>102</v>
      </c>
      <c r="N792" t="s">
        <v>102</v>
      </c>
      <c r="O792" t="s">
        <v>102</v>
      </c>
      <c r="P792" t="s">
        <v>102</v>
      </c>
      <c r="Q792" t="s">
        <v>102</v>
      </c>
      <c r="R792" t="s">
        <v>102</v>
      </c>
      <c r="S792" t="s">
        <v>102</v>
      </c>
      <c r="T792" s="26">
        <v>1.0240000000000001E-6</v>
      </c>
      <c r="U792" s="26">
        <v>0.15160000000000001</v>
      </c>
      <c r="V792" t="s">
        <v>102</v>
      </c>
      <c r="W792" t="s">
        <v>102</v>
      </c>
      <c r="X792">
        <v>0.151601024</v>
      </c>
    </row>
    <row r="793" spans="1:24" x14ac:dyDescent="0.35">
      <c r="A793" t="s">
        <v>145</v>
      </c>
      <c r="B793" t="s">
        <v>394</v>
      </c>
      <c r="C793" t="s">
        <v>21</v>
      </c>
      <c r="D793" t="s">
        <v>34</v>
      </c>
      <c r="E793" t="s">
        <v>441</v>
      </c>
      <c r="J793" t="s">
        <v>102</v>
      </c>
      <c r="K793" t="s">
        <v>102</v>
      </c>
      <c r="L793" t="s">
        <v>102</v>
      </c>
      <c r="M793" t="s">
        <v>102</v>
      </c>
      <c r="N793" t="s">
        <v>102</v>
      </c>
      <c r="O793" t="s">
        <v>102</v>
      </c>
      <c r="P793" t="s">
        <v>102</v>
      </c>
      <c r="Q793" t="s">
        <v>102</v>
      </c>
      <c r="R793" t="s">
        <v>102</v>
      </c>
      <c r="S793" t="s">
        <v>102</v>
      </c>
      <c r="T793" s="26">
        <v>1.037E-6</v>
      </c>
      <c r="U793" s="26">
        <v>0.15160000000000001</v>
      </c>
      <c r="V793" t="s">
        <v>102</v>
      </c>
      <c r="W793" t="s">
        <v>102</v>
      </c>
      <c r="X793">
        <v>0.15160103699999999</v>
      </c>
    </row>
    <row r="794" spans="1:24" x14ac:dyDescent="0.35">
      <c r="A794" t="s">
        <v>145</v>
      </c>
      <c r="B794" t="s">
        <v>394</v>
      </c>
      <c r="C794" t="s">
        <v>21</v>
      </c>
      <c r="D794" t="s">
        <v>34</v>
      </c>
      <c r="E794" t="s">
        <v>442</v>
      </c>
      <c r="J794" t="s">
        <v>102</v>
      </c>
      <c r="K794" t="s">
        <v>102</v>
      </c>
      <c r="L794" t="s">
        <v>102</v>
      </c>
      <c r="M794" t="s">
        <v>102</v>
      </c>
      <c r="N794" t="s">
        <v>102</v>
      </c>
      <c r="O794" t="s">
        <v>102</v>
      </c>
      <c r="P794" t="s">
        <v>102</v>
      </c>
      <c r="Q794" t="s">
        <v>102</v>
      </c>
      <c r="R794" t="s">
        <v>102</v>
      </c>
      <c r="S794" t="s">
        <v>102</v>
      </c>
      <c r="T794" t="s">
        <v>102</v>
      </c>
      <c r="U794" s="26">
        <v>1.1119999999999999E-3</v>
      </c>
      <c r="V794" t="s">
        <v>102</v>
      </c>
      <c r="W794" t="s">
        <v>102</v>
      </c>
      <c r="X794">
        <v>1.1119999999999999E-3</v>
      </c>
    </row>
    <row r="795" spans="1:24" x14ac:dyDescent="0.35">
      <c r="A795" t="s">
        <v>145</v>
      </c>
      <c r="B795" t="s">
        <v>394</v>
      </c>
      <c r="C795" t="s">
        <v>21</v>
      </c>
      <c r="D795" t="s">
        <v>26</v>
      </c>
      <c r="J795" t="s">
        <v>102</v>
      </c>
      <c r="K795" t="s">
        <v>102</v>
      </c>
      <c r="L795" t="s">
        <v>102</v>
      </c>
      <c r="M795" t="s">
        <v>102</v>
      </c>
      <c r="N795" t="s">
        <v>102</v>
      </c>
      <c r="O795" s="26">
        <v>3.9120000000000002E-2</v>
      </c>
      <c r="P795" s="26">
        <v>6.6269999999999998</v>
      </c>
      <c r="Q795" s="26">
        <v>9.2130000000000004E-2</v>
      </c>
      <c r="R795" t="s">
        <v>102</v>
      </c>
      <c r="S795" t="s">
        <v>102</v>
      </c>
      <c r="T795" s="26">
        <v>2.3359999999999999E-2</v>
      </c>
      <c r="U795" s="26">
        <v>3.1189999999999999E-2</v>
      </c>
      <c r="V795" t="s">
        <v>102</v>
      </c>
      <c r="W795" s="26">
        <v>3.248E-3</v>
      </c>
      <c r="X795">
        <v>6.8160480000000003</v>
      </c>
    </row>
    <row r="796" spans="1:24" x14ac:dyDescent="0.35">
      <c r="A796" t="s">
        <v>145</v>
      </c>
      <c r="B796" t="s">
        <v>394</v>
      </c>
      <c r="C796" t="s">
        <v>21</v>
      </c>
      <c r="D796" t="s">
        <v>26</v>
      </c>
      <c r="E796" t="s">
        <v>443</v>
      </c>
      <c r="J796" t="s">
        <v>102</v>
      </c>
      <c r="K796" t="s">
        <v>102</v>
      </c>
      <c r="L796" t="s">
        <v>102</v>
      </c>
      <c r="M796" t="s">
        <v>102</v>
      </c>
      <c r="N796" t="s">
        <v>102</v>
      </c>
      <c r="O796" t="s">
        <v>102</v>
      </c>
      <c r="P796" t="s">
        <v>102</v>
      </c>
      <c r="Q796" s="26">
        <v>-1.47E-5</v>
      </c>
      <c r="R796" t="s">
        <v>102</v>
      </c>
      <c r="S796" t="s">
        <v>102</v>
      </c>
      <c r="T796" t="s">
        <v>102</v>
      </c>
      <c r="U796" s="26" t="s">
        <v>102</v>
      </c>
      <c r="V796" t="s">
        <v>102</v>
      </c>
      <c r="W796" s="26">
        <v>2.0349999999999999E-7</v>
      </c>
      <c r="X796" s="26">
        <v>-1.4496499999999999E-5</v>
      </c>
    </row>
    <row r="797" spans="1:24" x14ac:dyDescent="0.35">
      <c r="A797" t="s">
        <v>145</v>
      </c>
      <c r="B797" t="s">
        <v>394</v>
      </c>
      <c r="C797" t="s">
        <v>21</v>
      </c>
      <c r="D797" t="s">
        <v>26</v>
      </c>
      <c r="E797" t="s">
        <v>444</v>
      </c>
      <c r="J797" t="s">
        <v>102</v>
      </c>
      <c r="K797" t="s">
        <v>102</v>
      </c>
      <c r="L797" t="s">
        <v>102</v>
      </c>
      <c r="M797" t="s">
        <v>102</v>
      </c>
      <c r="N797" t="s">
        <v>102</v>
      </c>
      <c r="O797" t="s">
        <v>102</v>
      </c>
      <c r="P797" t="s">
        <v>102</v>
      </c>
      <c r="Q797" t="s">
        <v>102</v>
      </c>
      <c r="R797" t="s">
        <v>102</v>
      </c>
      <c r="S797" t="s">
        <v>102</v>
      </c>
      <c r="T797" t="s">
        <v>102</v>
      </c>
      <c r="U797" s="26" t="s">
        <v>170</v>
      </c>
      <c r="V797" t="s">
        <v>102</v>
      </c>
      <c r="W797" t="s">
        <v>102</v>
      </c>
      <c r="X797">
        <v>0</v>
      </c>
    </row>
    <row r="798" spans="1:24" x14ac:dyDescent="0.35">
      <c r="A798" t="s">
        <v>145</v>
      </c>
      <c r="B798" t="s">
        <v>394</v>
      </c>
      <c r="C798" t="s">
        <v>21</v>
      </c>
      <c r="D798" t="s">
        <v>26</v>
      </c>
      <c r="E798" t="s">
        <v>445</v>
      </c>
      <c r="J798" t="s">
        <v>102</v>
      </c>
      <c r="K798" t="s">
        <v>102</v>
      </c>
      <c r="L798" t="s">
        <v>102</v>
      </c>
      <c r="M798" t="s">
        <v>102</v>
      </c>
      <c r="N798" t="s">
        <v>102</v>
      </c>
      <c r="O798" t="s">
        <v>102</v>
      </c>
      <c r="P798" t="s">
        <v>102</v>
      </c>
      <c r="Q798" t="s">
        <v>102</v>
      </c>
      <c r="R798" t="s">
        <v>102</v>
      </c>
      <c r="S798" t="s">
        <v>102</v>
      </c>
      <c r="T798" s="26" t="s">
        <v>102</v>
      </c>
      <c r="U798" s="26" t="s">
        <v>170</v>
      </c>
      <c r="V798" t="s">
        <v>102</v>
      </c>
      <c r="W798" t="s">
        <v>102</v>
      </c>
      <c r="X798">
        <v>0</v>
      </c>
    </row>
    <row r="799" spans="1:24" x14ac:dyDescent="0.35">
      <c r="A799" t="s">
        <v>145</v>
      </c>
      <c r="B799" t="s">
        <v>394</v>
      </c>
      <c r="C799" t="s">
        <v>21</v>
      </c>
      <c r="D799" t="s">
        <v>26</v>
      </c>
      <c r="E799" t="s">
        <v>446</v>
      </c>
      <c r="J799" t="s">
        <v>102</v>
      </c>
      <c r="K799" t="s">
        <v>102</v>
      </c>
      <c r="L799" t="s">
        <v>102</v>
      </c>
      <c r="M799" t="s">
        <v>102</v>
      </c>
      <c r="N799" t="s">
        <v>102</v>
      </c>
      <c r="O799" t="s">
        <v>102</v>
      </c>
      <c r="P799" t="s">
        <v>102</v>
      </c>
      <c r="Q799" t="s">
        <v>102</v>
      </c>
      <c r="R799" t="s">
        <v>102</v>
      </c>
      <c r="S799" t="s">
        <v>102</v>
      </c>
      <c r="T799" s="26" t="s">
        <v>102</v>
      </c>
      <c r="U799" s="26" t="s">
        <v>170</v>
      </c>
      <c r="V799" t="s">
        <v>102</v>
      </c>
      <c r="W799" t="s">
        <v>102</v>
      </c>
      <c r="X799">
        <v>0</v>
      </c>
    </row>
    <row r="800" spans="1:24" x14ac:dyDescent="0.35">
      <c r="A800" t="s">
        <v>145</v>
      </c>
      <c r="B800" t="s">
        <v>394</v>
      </c>
      <c r="C800" t="s">
        <v>21</v>
      </c>
      <c r="D800" t="s">
        <v>26</v>
      </c>
      <c r="E800" t="s">
        <v>447</v>
      </c>
      <c r="J800" t="s">
        <v>102</v>
      </c>
      <c r="K800" t="s">
        <v>102</v>
      </c>
      <c r="L800" t="s">
        <v>102</v>
      </c>
      <c r="M800" t="s">
        <v>102</v>
      </c>
      <c r="N800" t="s">
        <v>102</v>
      </c>
      <c r="O800" t="s">
        <v>102</v>
      </c>
      <c r="P800" s="26">
        <v>1.417</v>
      </c>
      <c r="Q800" s="26">
        <v>-8.4479999999999994E-6</v>
      </c>
      <c r="R800" t="s">
        <v>102</v>
      </c>
      <c r="S800" t="s">
        <v>102</v>
      </c>
      <c r="T800" t="s">
        <v>102</v>
      </c>
      <c r="U800" s="26" t="s">
        <v>102</v>
      </c>
      <c r="V800" t="s">
        <v>102</v>
      </c>
      <c r="W800" s="26">
        <v>4.3679999999999999E-7</v>
      </c>
      <c r="X800">
        <v>1.4169919888</v>
      </c>
    </row>
    <row r="801" spans="1:24" x14ac:dyDescent="0.35">
      <c r="A801" t="s">
        <v>145</v>
      </c>
      <c r="B801" t="s">
        <v>394</v>
      </c>
      <c r="C801" t="s">
        <v>21</v>
      </c>
      <c r="D801" t="s">
        <v>26</v>
      </c>
      <c r="E801" t="s">
        <v>448</v>
      </c>
      <c r="J801" t="s">
        <v>102</v>
      </c>
      <c r="K801" t="s">
        <v>102</v>
      </c>
      <c r="L801" t="s">
        <v>102</v>
      </c>
      <c r="M801" t="s">
        <v>102</v>
      </c>
      <c r="N801" t="s">
        <v>102</v>
      </c>
      <c r="O801" t="s">
        <v>102</v>
      </c>
      <c r="P801" s="26">
        <v>1.417</v>
      </c>
      <c r="Q801" s="26">
        <v>-8.2709999999999992E-6</v>
      </c>
      <c r="R801" t="s">
        <v>102</v>
      </c>
      <c r="S801" t="s">
        <v>102</v>
      </c>
      <c r="T801" t="s">
        <v>102</v>
      </c>
      <c r="U801" s="26" t="s">
        <v>102</v>
      </c>
      <c r="V801" t="s">
        <v>102</v>
      </c>
      <c r="W801" s="26">
        <v>4.3679999999999999E-7</v>
      </c>
      <c r="X801">
        <v>1.4169921658</v>
      </c>
    </row>
    <row r="802" spans="1:24" x14ac:dyDescent="0.35">
      <c r="A802" t="s">
        <v>145</v>
      </c>
      <c r="B802" t="s">
        <v>394</v>
      </c>
      <c r="C802" t="s">
        <v>21</v>
      </c>
      <c r="D802" t="s">
        <v>26</v>
      </c>
      <c r="E802" t="s">
        <v>449</v>
      </c>
      <c r="J802" t="s">
        <v>102</v>
      </c>
      <c r="K802" t="s">
        <v>102</v>
      </c>
      <c r="L802" t="s">
        <v>102</v>
      </c>
      <c r="M802" t="s">
        <v>102</v>
      </c>
      <c r="N802" t="s">
        <v>102</v>
      </c>
      <c r="O802" t="s">
        <v>102</v>
      </c>
      <c r="P802" s="26">
        <v>1.417</v>
      </c>
      <c r="Q802" s="26">
        <v>-8.9020000000000005E-6</v>
      </c>
      <c r="R802" t="s">
        <v>102</v>
      </c>
      <c r="S802" t="s">
        <v>102</v>
      </c>
      <c r="T802" t="s">
        <v>102</v>
      </c>
      <c r="U802" s="26" t="s">
        <v>102</v>
      </c>
      <c r="V802" t="s">
        <v>102</v>
      </c>
      <c r="W802" s="26">
        <v>4.3679999999999999E-7</v>
      </c>
      <c r="X802">
        <v>1.4169915348</v>
      </c>
    </row>
    <row r="803" spans="1:24" x14ac:dyDescent="0.35">
      <c r="A803" t="s">
        <v>145</v>
      </c>
      <c r="B803" t="s">
        <v>394</v>
      </c>
      <c r="C803" t="s">
        <v>21</v>
      </c>
      <c r="D803" t="s">
        <v>26</v>
      </c>
      <c r="E803" t="s">
        <v>450</v>
      </c>
      <c r="J803" t="s">
        <v>102</v>
      </c>
      <c r="K803" t="s">
        <v>102</v>
      </c>
      <c r="L803" t="s">
        <v>102</v>
      </c>
      <c r="M803" t="s">
        <v>102</v>
      </c>
      <c r="N803" t="s">
        <v>102</v>
      </c>
      <c r="O803" t="s">
        <v>102</v>
      </c>
      <c r="P803" s="26">
        <v>1.417</v>
      </c>
      <c r="Q803" s="26">
        <v>-8.422E-6</v>
      </c>
      <c r="R803" t="s">
        <v>102</v>
      </c>
      <c r="S803" t="s">
        <v>102</v>
      </c>
      <c r="T803" t="s">
        <v>102</v>
      </c>
      <c r="U803" s="26" t="s">
        <v>102</v>
      </c>
      <c r="V803" t="s">
        <v>102</v>
      </c>
      <c r="W803" s="26">
        <v>4.3679999999999999E-7</v>
      </c>
      <c r="X803">
        <v>1.4169920147999999</v>
      </c>
    </row>
    <row r="804" spans="1:24" x14ac:dyDescent="0.35">
      <c r="A804" t="s">
        <v>145</v>
      </c>
      <c r="B804" t="s">
        <v>394</v>
      </c>
      <c r="C804" t="s">
        <v>21</v>
      </c>
      <c r="D804" t="s">
        <v>26</v>
      </c>
      <c r="E804" t="s">
        <v>451</v>
      </c>
      <c r="J804" t="s">
        <v>102</v>
      </c>
      <c r="K804" t="s">
        <v>102</v>
      </c>
      <c r="L804" t="s">
        <v>102</v>
      </c>
      <c r="M804" t="s">
        <v>102</v>
      </c>
      <c r="N804" t="s">
        <v>102</v>
      </c>
      <c r="O804" t="s">
        <v>102</v>
      </c>
      <c r="P804" t="s">
        <v>102</v>
      </c>
      <c r="Q804" t="s">
        <v>102</v>
      </c>
      <c r="R804" t="s">
        <v>102</v>
      </c>
      <c r="S804" t="s">
        <v>102</v>
      </c>
      <c r="T804" t="s">
        <v>102</v>
      </c>
      <c r="U804" s="26" t="s">
        <v>170</v>
      </c>
      <c r="V804" t="s">
        <v>102</v>
      </c>
      <c r="W804" t="s">
        <v>102</v>
      </c>
      <c r="X804">
        <v>0</v>
      </c>
    </row>
    <row r="805" spans="1:24" x14ac:dyDescent="0.35">
      <c r="A805" t="s">
        <v>145</v>
      </c>
      <c r="B805" t="s">
        <v>394</v>
      </c>
      <c r="C805" t="s">
        <v>21</v>
      </c>
      <c r="D805" t="s">
        <v>26</v>
      </c>
      <c r="E805" t="s">
        <v>452</v>
      </c>
      <c r="J805" t="s">
        <v>102</v>
      </c>
      <c r="K805" t="s">
        <v>102</v>
      </c>
      <c r="L805" t="s">
        <v>102</v>
      </c>
      <c r="M805" t="s">
        <v>102</v>
      </c>
      <c r="N805" t="s">
        <v>102</v>
      </c>
      <c r="O805" t="s">
        <v>102</v>
      </c>
      <c r="P805" t="s">
        <v>102</v>
      </c>
      <c r="Q805" s="26">
        <v>-1.152E-3</v>
      </c>
      <c r="R805" t="s">
        <v>102</v>
      </c>
      <c r="S805" t="s">
        <v>102</v>
      </c>
      <c r="T805" s="26">
        <v>-1.4999999999999999E-4</v>
      </c>
      <c r="U805" s="26">
        <v>1.8370000000000001E-3</v>
      </c>
      <c r="V805" t="s">
        <v>102</v>
      </c>
      <c r="W805" s="26">
        <v>9.9110000000000005E-5</v>
      </c>
      <c r="X805">
        <v>6.3411000000000001E-4</v>
      </c>
    </row>
    <row r="806" spans="1:24" x14ac:dyDescent="0.35">
      <c r="A806" t="s">
        <v>145</v>
      </c>
      <c r="B806" t="s">
        <v>394</v>
      </c>
      <c r="C806" t="s">
        <v>21</v>
      </c>
      <c r="D806" t="s">
        <v>26</v>
      </c>
      <c r="E806" t="s">
        <v>453</v>
      </c>
      <c r="J806" t="s">
        <v>102</v>
      </c>
      <c r="K806" t="s">
        <v>102</v>
      </c>
      <c r="L806" t="s">
        <v>102</v>
      </c>
      <c r="M806" t="s">
        <v>102</v>
      </c>
      <c r="N806" t="s">
        <v>102</v>
      </c>
      <c r="O806" t="s">
        <v>102</v>
      </c>
      <c r="P806" t="s">
        <v>102</v>
      </c>
      <c r="Q806" s="26">
        <v>-1.031E-4</v>
      </c>
      <c r="R806" t="s">
        <v>102</v>
      </c>
      <c r="S806" t="s">
        <v>102</v>
      </c>
      <c r="T806" s="26">
        <v>-1.4999999999999999E-4</v>
      </c>
      <c r="U806" s="26">
        <v>1.8370000000000001E-3</v>
      </c>
      <c r="V806" t="s">
        <v>102</v>
      </c>
      <c r="W806" s="26">
        <v>9.9099999999999996E-5</v>
      </c>
      <c r="X806">
        <v>1.683E-3</v>
      </c>
    </row>
    <row r="807" spans="1:24" x14ac:dyDescent="0.35">
      <c r="A807" t="s">
        <v>145</v>
      </c>
      <c r="B807" t="s">
        <v>394</v>
      </c>
      <c r="C807" t="s">
        <v>21</v>
      </c>
      <c r="D807" t="s">
        <v>26</v>
      </c>
      <c r="E807" t="s">
        <v>454</v>
      </c>
      <c r="J807" t="s">
        <v>102</v>
      </c>
      <c r="K807" t="s">
        <v>102</v>
      </c>
      <c r="L807" t="s">
        <v>102</v>
      </c>
      <c r="M807" t="s">
        <v>102</v>
      </c>
      <c r="N807" t="s">
        <v>102</v>
      </c>
      <c r="O807" t="s">
        <v>102</v>
      </c>
      <c r="P807" t="s">
        <v>102</v>
      </c>
      <c r="Q807" s="26">
        <v>6.2439999999999998E-6</v>
      </c>
      <c r="R807" s="26" t="s">
        <v>102</v>
      </c>
      <c r="S807" t="s">
        <v>102</v>
      </c>
      <c r="T807" s="26">
        <v>-1.4990000000000001E-4</v>
      </c>
      <c r="U807" s="26">
        <v>1.8370000000000001E-3</v>
      </c>
      <c r="V807" t="s">
        <v>102</v>
      </c>
      <c r="W807" s="26">
        <v>9.9209999999999994E-5</v>
      </c>
      <c r="X807">
        <v>1.792554E-3</v>
      </c>
    </row>
    <row r="808" spans="1:24" x14ac:dyDescent="0.35">
      <c r="A808" t="s">
        <v>145</v>
      </c>
      <c r="B808" t="s">
        <v>394</v>
      </c>
      <c r="C808" t="s">
        <v>21</v>
      </c>
      <c r="D808" t="s">
        <v>26</v>
      </c>
      <c r="E808" t="s">
        <v>455</v>
      </c>
      <c r="J808" t="s">
        <v>102</v>
      </c>
      <c r="K808" t="s">
        <v>102</v>
      </c>
      <c r="L808" t="s">
        <v>102</v>
      </c>
      <c r="M808" t="s">
        <v>102</v>
      </c>
      <c r="N808" t="s">
        <v>102</v>
      </c>
      <c r="O808" t="s">
        <v>102</v>
      </c>
      <c r="P808" t="s">
        <v>102</v>
      </c>
      <c r="Q808" s="26">
        <v>-1.315E-4</v>
      </c>
      <c r="R808" t="s">
        <v>102</v>
      </c>
      <c r="S808" t="s">
        <v>102</v>
      </c>
      <c r="T808" s="26">
        <v>-2.419E-4</v>
      </c>
      <c r="U808" s="26">
        <v>2.7360000000000002E-3</v>
      </c>
      <c r="V808" t="s">
        <v>102</v>
      </c>
      <c r="W808" s="26">
        <v>8.7509999999999994E-5</v>
      </c>
      <c r="X808">
        <v>2.4501100000000001E-3</v>
      </c>
    </row>
    <row r="809" spans="1:24" x14ac:dyDescent="0.35">
      <c r="A809" t="s">
        <v>145</v>
      </c>
      <c r="B809" t="s">
        <v>394</v>
      </c>
      <c r="C809" t="s">
        <v>21</v>
      </c>
      <c r="D809" t="s">
        <v>26</v>
      </c>
      <c r="E809" t="s">
        <v>456</v>
      </c>
      <c r="J809" t="s">
        <v>102</v>
      </c>
      <c r="K809" t="s">
        <v>102</v>
      </c>
      <c r="L809" t="s">
        <v>102</v>
      </c>
      <c r="M809" t="s">
        <v>102</v>
      </c>
      <c r="N809" t="s">
        <v>102</v>
      </c>
      <c r="O809" t="s">
        <v>102</v>
      </c>
      <c r="P809" t="s">
        <v>102</v>
      </c>
      <c r="Q809" s="26">
        <v>-1.6469999999999999E-4</v>
      </c>
      <c r="R809" s="26" t="s">
        <v>102</v>
      </c>
      <c r="S809" t="s">
        <v>102</v>
      </c>
      <c r="T809" s="26">
        <v>-2.766E-4</v>
      </c>
      <c r="U809" s="26">
        <v>2.7460000000000002E-3</v>
      </c>
      <c r="V809" t="s">
        <v>102</v>
      </c>
      <c r="W809" s="26">
        <v>9.3070000000000002E-5</v>
      </c>
      <c r="X809">
        <v>2.39777E-3</v>
      </c>
    </row>
    <row r="810" spans="1:24" x14ac:dyDescent="0.35">
      <c r="A810" t="s">
        <v>145</v>
      </c>
      <c r="B810" t="s">
        <v>394</v>
      </c>
      <c r="C810" t="s">
        <v>21</v>
      </c>
      <c r="D810" t="s">
        <v>26</v>
      </c>
      <c r="E810" t="s">
        <v>457</v>
      </c>
      <c r="J810" t="s">
        <v>102</v>
      </c>
      <c r="K810" t="s">
        <v>102</v>
      </c>
      <c r="L810" t="s">
        <v>102</v>
      </c>
      <c r="M810" t="s">
        <v>102</v>
      </c>
      <c r="N810" t="s">
        <v>102</v>
      </c>
      <c r="O810" t="s">
        <v>102</v>
      </c>
      <c r="P810" t="s">
        <v>102</v>
      </c>
      <c r="Q810" s="26" t="s">
        <v>170</v>
      </c>
      <c r="R810" t="s">
        <v>102</v>
      </c>
      <c r="S810" t="s">
        <v>102</v>
      </c>
      <c r="T810" s="26" t="s">
        <v>170</v>
      </c>
      <c r="U810" s="26" t="s">
        <v>170</v>
      </c>
      <c r="V810" t="s">
        <v>102</v>
      </c>
      <c r="W810" s="26" t="s">
        <v>170</v>
      </c>
      <c r="X810">
        <v>0</v>
      </c>
    </row>
    <row r="811" spans="1:24" x14ac:dyDescent="0.35">
      <c r="A811" t="s">
        <v>145</v>
      </c>
      <c r="B811" t="s">
        <v>394</v>
      </c>
      <c r="C811" t="s">
        <v>21</v>
      </c>
      <c r="D811" t="s">
        <v>26</v>
      </c>
      <c r="E811" t="s">
        <v>458</v>
      </c>
      <c r="J811" t="s">
        <v>102</v>
      </c>
      <c r="K811" t="s">
        <v>102</v>
      </c>
      <c r="L811" t="s">
        <v>102</v>
      </c>
      <c r="M811" t="s">
        <v>102</v>
      </c>
      <c r="N811" t="s">
        <v>102</v>
      </c>
      <c r="O811" t="s">
        <v>102</v>
      </c>
      <c r="P811" t="s">
        <v>102</v>
      </c>
      <c r="Q811" t="s">
        <v>170</v>
      </c>
      <c r="R811" t="s">
        <v>102</v>
      </c>
      <c r="S811" t="s">
        <v>102</v>
      </c>
      <c r="T811" s="26" t="s">
        <v>170</v>
      </c>
      <c r="U811" s="26" t="s">
        <v>170</v>
      </c>
      <c r="V811" t="s">
        <v>102</v>
      </c>
      <c r="W811" t="s">
        <v>170</v>
      </c>
      <c r="X811">
        <v>0</v>
      </c>
    </row>
    <row r="812" spans="1:24" x14ac:dyDescent="0.35">
      <c r="A812" t="s">
        <v>145</v>
      </c>
      <c r="B812" t="s">
        <v>394</v>
      </c>
      <c r="C812" t="s">
        <v>21</v>
      </c>
      <c r="D812" t="s">
        <v>26</v>
      </c>
      <c r="E812" t="s">
        <v>459</v>
      </c>
      <c r="J812" t="s">
        <v>102</v>
      </c>
      <c r="K812" t="s">
        <v>102</v>
      </c>
      <c r="L812" t="s">
        <v>102</v>
      </c>
      <c r="M812" t="s">
        <v>102</v>
      </c>
      <c r="N812" t="s">
        <v>102</v>
      </c>
      <c r="O812" t="s">
        <v>102</v>
      </c>
      <c r="P812" t="s">
        <v>102</v>
      </c>
      <c r="Q812" s="26" t="s">
        <v>170</v>
      </c>
      <c r="R812" t="s">
        <v>102</v>
      </c>
      <c r="S812" t="s">
        <v>102</v>
      </c>
      <c r="T812" s="26" t="s">
        <v>170</v>
      </c>
      <c r="U812" t="s">
        <v>170</v>
      </c>
      <c r="V812" t="s">
        <v>102</v>
      </c>
      <c r="W812" s="26" t="s">
        <v>170</v>
      </c>
      <c r="X812">
        <v>0</v>
      </c>
    </row>
    <row r="813" spans="1:24" x14ac:dyDescent="0.35">
      <c r="A813" t="s">
        <v>145</v>
      </c>
      <c r="B813" t="s">
        <v>394</v>
      </c>
      <c r="C813" t="s">
        <v>21</v>
      </c>
      <c r="D813" t="s">
        <v>26</v>
      </c>
      <c r="E813" t="s">
        <v>460</v>
      </c>
      <c r="J813" t="s">
        <v>102</v>
      </c>
      <c r="K813" t="s">
        <v>102</v>
      </c>
      <c r="L813" t="s">
        <v>102</v>
      </c>
      <c r="M813" t="s">
        <v>102</v>
      </c>
      <c r="N813" t="s">
        <v>102</v>
      </c>
      <c r="O813" t="s">
        <v>102</v>
      </c>
      <c r="P813" t="s">
        <v>102</v>
      </c>
      <c r="Q813" s="26">
        <v>-1.471E-4</v>
      </c>
      <c r="R813" t="s">
        <v>102</v>
      </c>
      <c r="S813" t="s">
        <v>102</v>
      </c>
      <c r="T813" s="26">
        <v>-2.3139999999999999E-4</v>
      </c>
      <c r="U813" s="26">
        <v>2.7699999999999999E-3</v>
      </c>
      <c r="V813" t="s">
        <v>102</v>
      </c>
      <c r="W813" s="26">
        <v>8.6110000000000001E-5</v>
      </c>
      <c r="X813">
        <v>2.4776099999999999E-3</v>
      </c>
    </row>
    <row r="814" spans="1:24" x14ac:dyDescent="0.35">
      <c r="A814" t="s">
        <v>145</v>
      </c>
      <c r="B814" t="s">
        <v>394</v>
      </c>
      <c r="C814" t="s">
        <v>21</v>
      </c>
      <c r="D814" t="s">
        <v>26</v>
      </c>
      <c r="E814" t="s">
        <v>104</v>
      </c>
      <c r="J814" t="s">
        <v>102</v>
      </c>
      <c r="K814" t="s">
        <v>102</v>
      </c>
      <c r="L814" t="s">
        <v>102</v>
      </c>
      <c r="M814" t="s">
        <v>102</v>
      </c>
      <c r="N814" t="s">
        <v>102</v>
      </c>
      <c r="O814" s="26">
        <v>5.6959999999999997E-4</v>
      </c>
      <c r="P814" t="s">
        <v>102</v>
      </c>
      <c r="Q814" t="s">
        <v>102</v>
      </c>
      <c r="R814" t="s">
        <v>102</v>
      </c>
      <c r="S814" t="s">
        <v>102</v>
      </c>
      <c r="T814" t="s">
        <v>102</v>
      </c>
      <c r="U814" t="s">
        <v>102</v>
      </c>
      <c r="V814" t="s">
        <v>102</v>
      </c>
      <c r="W814" s="26">
        <v>2.7920000000000001E-7</v>
      </c>
      <c r="X814">
        <v>5.6987919999999998E-4</v>
      </c>
    </row>
    <row r="815" spans="1:24" x14ac:dyDescent="0.35">
      <c r="A815" t="s">
        <v>145</v>
      </c>
      <c r="B815" t="s">
        <v>394</v>
      </c>
      <c r="C815" t="s">
        <v>21</v>
      </c>
      <c r="D815" t="s">
        <v>26</v>
      </c>
      <c r="E815" t="s">
        <v>105</v>
      </c>
      <c r="J815" t="s">
        <v>102</v>
      </c>
      <c r="K815" t="s">
        <v>102</v>
      </c>
      <c r="L815" t="s">
        <v>102</v>
      </c>
      <c r="M815" t="s">
        <v>102</v>
      </c>
      <c r="N815" t="s">
        <v>102</v>
      </c>
      <c r="O815" s="26">
        <v>5.6959999999999997E-4</v>
      </c>
      <c r="P815" t="s">
        <v>102</v>
      </c>
      <c r="Q815" t="s">
        <v>102</v>
      </c>
      <c r="R815" t="s">
        <v>102</v>
      </c>
      <c r="S815" t="s">
        <v>102</v>
      </c>
      <c r="T815" t="s">
        <v>102</v>
      </c>
      <c r="U815" s="26" t="s">
        <v>102</v>
      </c>
      <c r="V815" t="s">
        <v>102</v>
      </c>
      <c r="W815" s="26">
        <v>2.7920000000000001E-7</v>
      </c>
      <c r="X815">
        <v>5.6987919999999998E-4</v>
      </c>
    </row>
    <row r="816" spans="1:24" x14ac:dyDescent="0.35">
      <c r="A816" t="s">
        <v>145</v>
      </c>
      <c r="B816" t="s">
        <v>394</v>
      </c>
      <c r="C816" t="s">
        <v>21</v>
      </c>
      <c r="D816" t="s">
        <v>26</v>
      </c>
      <c r="E816" t="s">
        <v>106</v>
      </c>
      <c r="J816" t="s">
        <v>102</v>
      </c>
      <c r="K816" t="s">
        <v>102</v>
      </c>
      <c r="L816" t="s">
        <v>102</v>
      </c>
      <c r="M816" t="s">
        <v>102</v>
      </c>
      <c r="N816" t="s">
        <v>102</v>
      </c>
      <c r="O816" s="26">
        <v>5.6959999999999997E-4</v>
      </c>
      <c r="P816" t="s">
        <v>102</v>
      </c>
      <c r="Q816" t="s">
        <v>102</v>
      </c>
      <c r="R816" t="s">
        <v>102</v>
      </c>
      <c r="S816" t="s">
        <v>102</v>
      </c>
      <c r="T816" t="s">
        <v>102</v>
      </c>
      <c r="U816" t="s">
        <v>102</v>
      </c>
      <c r="V816" t="s">
        <v>102</v>
      </c>
      <c r="W816" s="26">
        <v>2.7920000000000001E-7</v>
      </c>
      <c r="X816">
        <v>5.6987919999999998E-4</v>
      </c>
    </row>
    <row r="817" spans="1:24" x14ac:dyDescent="0.35">
      <c r="A817" t="s">
        <v>145</v>
      </c>
      <c r="B817" t="s">
        <v>394</v>
      </c>
      <c r="C817" t="s">
        <v>21</v>
      </c>
      <c r="D817" t="s">
        <v>26</v>
      </c>
      <c r="E817" t="s">
        <v>107</v>
      </c>
      <c r="J817" t="s">
        <v>102</v>
      </c>
      <c r="K817" t="s">
        <v>102</v>
      </c>
      <c r="L817" t="s">
        <v>102</v>
      </c>
      <c r="M817" t="s">
        <v>102</v>
      </c>
      <c r="N817" s="26" t="s">
        <v>102</v>
      </c>
      <c r="O817" s="26">
        <v>3.1960000000000002E-2</v>
      </c>
      <c r="P817" t="s">
        <v>102</v>
      </c>
      <c r="Q817" s="26" t="s">
        <v>102</v>
      </c>
      <c r="R817" t="s">
        <v>102</v>
      </c>
      <c r="S817" t="s">
        <v>102</v>
      </c>
      <c r="T817" s="26" t="s">
        <v>102</v>
      </c>
      <c r="U817" s="26" t="s">
        <v>102</v>
      </c>
      <c r="V817" t="s">
        <v>102</v>
      </c>
      <c r="W817" s="26">
        <v>2.7920000000000001E-7</v>
      </c>
      <c r="X817">
        <v>3.1960279199999997E-2</v>
      </c>
    </row>
    <row r="818" spans="1:24" x14ac:dyDescent="0.35">
      <c r="A818" t="s">
        <v>145</v>
      </c>
      <c r="B818" t="s">
        <v>394</v>
      </c>
      <c r="C818" t="s">
        <v>21</v>
      </c>
      <c r="D818" t="s">
        <v>26</v>
      </c>
      <c r="E818" t="s">
        <v>461</v>
      </c>
      <c r="J818" t="s">
        <v>102</v>
      </c>
      <c r="K818" t="s">
        <v>102</v>
      </c>
      <c r="L818" t="s">
        <v>102</v>
      </c>
      <c r="M818" t="s">
        <v>102</v>
      </c>
      <c r="N818" t="s">
        <v>102</v>
      </c>
      <c r="O818" s="26">
        <v>3.724E-4</v>
      </c>
      <c r="P818" t="s">
        <v>102</v>
      </c>
      <c r="Q818" s="26" t="s">
        <v>102</v>
      </c>
      <c r="R818" t="s">
        <v>102</v>
      </c>
      <c r="S818" t="s">
        <v>102</v>
      </c>
      <c r="T818" s="26" t="s">
        <v>102</v>
      </c>
      <c r="U818" s="26" t="s">
        <v>102</v>
      </c>
      <c r="V818" t="s">
        <v>102</v>
      </c>
      <c r="W818" s="26">
        <v>3.0629999999999998E-7</v>
      </c>
      <c r="X818">
        <v>3.7270629999999999E-4</v>
      </c>
    </row>
    <row r="819" spans="1:24" x14ac:dyDescent="0.35">
      <c r="A819" t="s">
        <v>145</v>
      </c>
      <c r="B819" t="s">
        <v>394</v>
      </c>
      <c r="C819" t="s">
        <v>21</v>
      </c>
      <c r="D819" t="s">
        <v>26</v>
      </c>
      <c r="E819" t="s">
        <v>108</v>
      </c>
      <c r="J819" t="s">
        <v>102</v>
      </c>
      <c r="K819" t="s">
        <v>102</v>
      </c>
      <c r="L819" t="s">
        <v>102</v>
      </c>
      <c r="M819" t="s">
        <v>102</v>
      </c>
      <c r="N819" t="s">
        <v>102</v>
      </c>
      <c r="O819" s="26">
        <v>1.619E-3</v>
      </c>
      <c r="P819" t="s">
        <v>102</v>
      </c>
      <c r="Q819" s="26" t="s">
        <v>102</v>
      </c>
      <c r="R819" s="26" t="s">
        <v>102</v>
      </c>
      <c r="S819" t="s">
        <v>102</v>
      </c>
      <c r="T819" s="26" t="s">
        <v>102</v>
      </c>
      <c r="U819" s="26" t="s">
        <v>102</v>
      </c>
      <c r="V819" t="s">
        <v>102</v>
      </c>
      <c r="W819" s="26">
        <v>5.4710000000000002E-7</v>
      </c>
      <c r="X819">
        <v>1.6195471000000001E-3</v>
      </c>
    </row>
    <row r="820" spans="1:24" x14ac:dyDescent="0.35">
      <c r="A820" t="s">
        <v>145</v>
      </c>
      <c r="B820" t="s">
        <v>394</v>
      </c>
      <c r="C820" t="s">
        <v>21</v>
      </c>
      <c r="D820" t="s">
        <v>26</v>
      </c>
      <c r="E820" t="s">
        <v>462</v>
      </c>
      <c r="J820" t="s">
        <v>102</v>
      </c>
      <c r="K820" t="s">
        <v>102</v>
      </c>
      <c r="L820" s="26" t="s">
        <v>102</v>
      </c>
      <c r="M820" t="s">
        <v>102</v>
      </c>
      <c r="N820" t="s">
        <v>102</v>
      </c>
      <c r="O820" s="26">
        <v>1.6280000000000001E-3</v>
      </c>
      <c r="P820" t="s">
        <v>102</v>
      </c>
      <c r="Q820" s="26" t="s">
        <v>102</v>
      </c>
      <c r="R820" t="s">
        <v>102</v>
      </c>
      <c r="S820" t="s">
        <v>102</v>
      </c>
      <c r="T820" s="26" t="s">
        <v>102</v>
      </c>
      <c r="U820" s="26" t="s">
        <v>102</v>
      </c>
      <c r="V820" t="s">
        <v>102</v>
      </c>
      <c r="W820" s="26">
        <v>5.144E-7</v>
      </c>
      <c r="X820">
        <v>1.6285144000000001E-3</v>
      </c>
    </row>
    <row r="821" spans="1:24" x14ac:dyDescent="0.35">
      <c r="A821" t="s">
        <v>145</v>
      </c>
      <c r="B821" t="s">
        <v>394</v>
      </c>
      <c r="C821" t="s">
        <v>21</v>
      </c>
      <c r="D821" t="s">
        <v>26</v>
      </c>
      <c r="E821" t="s">
        <v>463</v>
      </c>
      <c r="J821" t="s">
        <v>102</v>
      </c>
      <c r="K821" t="s">
        <v>102</v>
      </c>
      <c r="L821" t="s">
        <v>102</v>
      </c>
      <c r="M821" t="s">
        <v>102</v>
      </c>
      <c r="N821" t="s">
        <v>102</v>
      </c>
      <c r="O821" s="26">
        <v>1.635E-3</v>
      </c>
      <c r="P821" t="s">
        <v>102</v>
      </c>
      <c r="Q821" t="s">
        <v>102</v>
      </c>
      <c r="R821" t="s">
        <v>102</v>
      </c>
      <c r="S821" t="s">
        <v>102</v>
      </c>
      <c r="T821" t="s">
        <v>102</v>
      </c>
      <c r="U821" s="26" t="s">
        <v>102</v>
      </c>
      <c r="V821" t="s">
        <v>102</v>
      </c>
      <c r="W821" s="26">
        <v>6.4600000000000004E-7</v>
      </c>
      <c r="X821">
        <v>1.6356459999999999E-3</v>
      </c>
    </row>
    <row r="822" spans="1:24" x14ac:dyDescent="0.35">
      <c r="A822" t="s">
        <v>145</v>
      </c>
      <c r="B822" t="s">
        <v>394</v>
      </c>
      <c r="C822" t="s">
        <v>21</v>
      </c>
      <c r="D822" t="s">
        <v>35</v>
      </c>
      <c r="J822" t="s">
        <v>102</v>
      </c>
      <c r="K822" t="s">
        <v>102</v>
      </c>
      <c r="L822" t="s">
        <v>102</v>
      </c>
      <c r="M822" t="s">
        <v>102</v>
      </c>
      <c r="N822" t="s">
        <v>102</v>
      </c>
      <c r="O822" t="s">
        <v>102</v>
      </c>
      <c r="P822" t="s">
        <v>102</v>
      </c>
      <c r="Q822" t="s">
        <v>102</v>
      </c>
      <c r="R822" s="26">
        <v>1.9550000000000001E-4</v>
      </c>
      <c r="S822" s="26">
        <v>1.9259999999999999</v>
      </c>
      <c r="T822" t="s">
        <v>102</v>
      </c>
      <c r="U822" s="26" t="s">
        <v>102</v>
      </c>
      <c r="V822" t="s">
        <v>102</v>
      </c>
      <c r="W822" t="s">
        <v>102</v>
      </c>
      <c r="X822" s="26">
        <v>1.9261954999999999</v>
      </c>
    </row>
    <row r="823" spans="1:24" x14ac:dyDescent="0.35">
      <c r="A823" t="s">
        <v>145</v>
      </c>
      <c r="B823" t="s">
        <v>394</v>
      </c>
      <c r="C823" t="s">
        <v>21</v>
      </c>
      <c r="D823" t="s">
        <v>37</v>
      </c>
      <c r="J823" t="s">
        <v>102</v>
      </c>
      <c r="K823" t="s">
        <v>102</v>
      </c>
      <c r="L823" s="26">
        <v>0.92530000000000001</v>
      </c>
      <c r="M823" t="s">
        <v>102</v>
      </c>
      <c r="N823" t="s">
        <v>102</v>
      </c>
      <c r="O823" t="s">
        <v>102</v>
      </c>
      <c r="P823" t="s">
        <v>102</v>
      </c>
      <c r="Q823" s="26">
        <v>0.99019999999999997</v>
      </c>
      <c r="R823" t="s">
        <v>102</v>
      </c>
      <c r="S823" t="s">
        <v>102</v>
      </c>
      <c r="T823" t="s">
        <v>102</v>
      </c>
      <c r="U823" s="26" t="s">
        <v>102</v>
      </c>
      <c r="V823" t="s">
        <v>102</v>
      </c>
      <c r="W823" s="26">
        <v>4.1969999999999998E-6</v>
      </c>
      <c r="X823">
        <v>1.915504197</v>
      </c>
    </row>
    <row r="824" spans="1:24" x14ac:dyDescent="0.35">
      <c r="A824" t="s">
        <v>145</v>
      </c>
      <c r="B824" t="s">
        <v>394</v>
      </c>
      <c r="C824" t="s">
        <v>21</v>
      </c>
      <c r="D824" t="s">
        <v>37</v>
      </c>
      <c r="E824" t="s">
        <v>443</v>
      </c>
      <c r="J824" t="s">
        <v>102</v>
      </c>
      <c r="K824" t="s">
        <v>102</v>
      </c>
      <c r="L824" t="s">
        <v>102</v>
      </c>
      <c r="M824" t="s">
        <v>102</v>
      </c>
      <c r="N824" t="s">
        <v>102</v>
      </c>
      <c r="O824" t="s">
        <v>102</v>
      </c>
      <c r="P824" t="s">
        <v>102</v>
      </c>
      <c r="Q824" s="26">
        <v>-4.549E-5</v>
      </c>
      <c r="R824" t="s">
        <v>102</v>
      </c>
      <c r="S824" t="s">
        <v>102</v>
      </c>
      <c r="T824" t="s">
        <v>102</v>
      </c>
      <c r="U824" s="26" t="s">
        <v>102</v>
      </c>
      <c r="V824" t="s">
        <v>102</v>
      </c>
      <c r="W824" s="26">
        <v>2.0349999999999999E-7</v>
      </c>
      <c r="X824" s="26">
        <v>-4.5286500000000001E-5</v>
      </c>
    </row>
    <row r="825" spans="1:24" x14ac:dyDescent="0.35">
      <c r="A825" t="s">
        <v>145</v>
      </c>
      <c r="B825" t="s">
        <v>394</v>
      </c>
      <c r="C825" t="s">
        <v>21</v>
      </c>
      <c r="D825" t="s">
        <v>37</v>
      </c>
      <c r="E825" t="s">
        <v>464</v>
      </c>
      <c r="J825" t="s">
        <v>102</v>
      </c>
      <c r="K825" t="s">
        <v>102</v>
      </c>
      <c r="L825" t="s">
        <v>102</v>
      </c>
      <c r="M825" t="s">
        <v>102</v>
      </c>
      <c r="N825" t="s">
        <v>102</v>
      </c>
      <c r="O825" t="s">
        <v>102</v>
      </c>
      <c r="P825" t="s">
        <v>102</v>
      </c>
      <c r="Q825" s="26">
        <v>-3.43E-5</v>
      </c>
      <c r="R825" t="s">
        <v>102</v>
      </c>
      <c r="S825" t="s">
        <v>102</v>
      </c>
      <c r="T825" t="s">
        <v>102</v>
      </c>
      <c r="U825" s="26" t="s">
        <v>102</v>
      </c>
      <c r="V825" t="s">
        <v>102</v>
      </c>
      <c r="W825" s="26">
        <v>2.0349999999999999E-7</v>
      </c>
      <c r="X825" s="26">
        <v>-3.4096500000000001E-5</v>
      </c>
    </row>
    <row r="826" spans="1:24" x14ac:dyDescent="0.35">
      <c r="A826" t="s">
        <v>145</v>
      </c>
      <c r="B826" t="s">
        <v>394</v>
      </c>
      <c r="C826" t="s">
        <v>21</v>
      </c>
      <c r="D826" t="s">
        <v>36</v>
      </c>
      <c r="J826" t="s">
        <v>102</v>
      </c>
      <c r="K826" t="s">
        <v>102</v>
      </c>
      <c r="L826" t="s">
        <v>102</v>
      </c>
      <c r="M826" s="26">
        <v>0.25</v>
      </c>
      <c r="N826" s="26">
        <v>7.0559999999999997E-7</v>
      </c>
      <c r="O826" t="s">
        <v>102</v>
      </c>
      <c r="P826" t="s">
        <v>102</v>
      </c>
      <c r="Q826" s="26">
        <v>-3.8759999999999999E-4</v>
      </c>
      <c r="R826" t="s">
        <v>102</v>
      </c>
      <c r="S826" t="s">
        <v>102</v>
      </c>
      <c r="T826" s="26">
        <v>-2.6259999999999999E-4</v>
      </c>
      <c r="U826" s="26">
        <v>2.879E-2</v>
      </c>
      <c r="V826" t="s">
        <v>102</v>
      </c>
      <c r="W826" s="26">
        <v>2.363E-4</v>
      </c>
      <c r="X826">
        <v>0.2783768056</v>
      </c>
    </row>
    <row r="827" spans="1:24" x14ac:dyDescent="0.35">
      <c r="A827" t="s">
        <v>145</v>
      </c>
      <c r="B827" t="s">
        <v>394</v>
      </c>
      <c r="C827" t="s">
        <v>21</v>
      </c>
      <c r="D827" t="s">
        <v>36</v>
      </c>
      <c r="E827" t="s">
        <v>397</v>
      </c>
      <c r="J827" t="s">
        <v>102</v>
      </c>
      <c r="K827" t="s">
        <v>102</v>
      </c>
      <c r="L827" t="s">
        <v>102</v>
      </c>
      <c r="M827" t="s">
        <v>102</v>
      </c>
      <c r="N827" t="s">
        <v>102</v>
      </c>
      <c r="O827" t="s">
        <v>102</v>
      </c>
      <c r="P827" t="s">
        <v>102</v>
      </c>
      <c r="Q827" s="26">
        <v>-2.5480000000000001E-4</v>
      </c>
      <c r="R827" t="s">
        <v>102</v>
      </c>
      <c r="S827" t="s">
        <v>102</v>
      </c>
      <c r="T827" s="26">
        <v>-4.1459999999999999E-4</v>
      </c>
      <c r="U827" s="26">
        <v>1.3240000000000001E-3</v>
      </c>
      <c r="V827" t="s">
        <v>102</v>
      </c>
      <c r="W827" s="26">
        <v>1.195E-4</v>
      </c>
      <c r="X827">
        <v>7.7410000000000001E-4</v>
      </c>
    </row>
    <row r="828" spans="1:24" x14ac:dyDescent="0.35">
      <c r="A828" t="s">
        <v>145</v>
      </c>
      <c r="B828" t="s">
        <v>394</v>
      </c>
      <c r="C828" t="s">
        <v>21</v>
      </c>
      <c r="D828" t="s">
        <v>36</v>
      </c>
      <c r="E828" t="s">
        <v>398</v>
      </c>
      <c r="J828" t="s">
        <v>102</v>
      </c>
      <c r="K828" t="s">
        <v>102</v>
      </c>
      <c r="L828" t="s">
        <v>102</v>
      </c>
      <c r="M828" t="s">
        <v>102</v>
      </c>
      <c r="N828" t="s">
        <v>102</v>
      </c>
      <c r="O828" t="s">
        <v>102</v>
      </c>
      <c r="P828" t="s">
        <v>102</v>
      </c>
      <c r="Q828" s="26">
        <v>-2.366E-4</v>
      </c>
      <c r="R828" t="s">
        <v>102</v>
      </c>
      <c r="S828" t="s">
        <v>102</v>
      </c>
      <c r="T828" s="26">
        <v>-4.0240000000000002E-4</v>
      </c>
      <c r="U828" s="26">
        <v>1.3240000000000001E-3</v>
      </c>
      <c r="V828" t="s">
        <v>102</v>
      </c>
      <c r="W828" s="26">
        <v>1.1739999999999999E-4</v>
      </c>
      <c r="X828" s="26">
        <v>8.0239999999999999E-4</v>
      </c>
    </row>
    <row r="829" spans="1:24" x14ac:dyDescent="0.35">
      <c r="A829" t="s">
        <v>145</v>
      </c>
      <c r="B829" t="s">
        <v>394</v>
      </c>
      <c r="C829" t="s">
        <v>21</v>
      </c>
      <c r="D829" t="s">
        <v>28</v>
      </c>
      <c r="J829" t="s">
        <v>102</v>
      </c>
      <c r="K829" t="s">
        <v>102</v>
      </c>
      <c r="L829" t="s">
        <v>102</v>
      </c>
      <c r="M829" t="s">
        <v>102</v>
      </c>
      <c r="N829" t="s">
        <v>102</v>
      </c>
      <c r="O829" t="s">
        <v>102</v>
      </c>
      <c r="P829" t="s">
        <v>102</v>
      </c>
      <c r="Q829" t="s">
        <v>102</v>
      </c>
      <c r="R829" t="s">
        <v>102</v>
      </c>
      <c r="S829" t="s">
        <v>102</v>
      </c>
      <c r="T829" s="26">
        <v>1.9120000000000001E-4</v>
      </c>
      <c r="U829" s="26">
        <v>0.73229999999999995</v>
      </c>
      <c r="V829" t="s">
        <v>102</v>
      </c>
      <c r="W829" t="s">
        <v>102</v>
      </c>
      <c r="X829" s="26">
        <v>0.73249120000000001</v>
      </c>
    </row>
    <row r="830" spans="1:24" x14ac:dyDescent="0.35">
      <c r="A830" t="s">
        <v>145</v>
      </c>
      <c r="B830" t="s">
        <v>394</v>
      </c>
      <c r="C830" t="s">
        <v>21</v>
      </c>
      <c r="D830" t="s">
        <v>28</v>
      </c>
      <c r="E830" t="s">
        <v>465</v>
      </c>
      <c r="J830" t="s">
        <v>102</v>
      </c>
      <c r="K830" t="s">
        <v>102</v>
      </c>
      <c r="L830" t="s">
        <v>102</v>
      </c>
      <c r="M830" t="s">
        <v>102</v>
      </c>
      <c r="N830" t="s">
        <v>102</v>
      </c>
      <c r="O830" t="s">
        <v>102</v>
      </c>
      <c r="P830" t="s">
        <v>102</v>
      </c>
      <c r="Q830" t="s">
        <v>102</v>
      </c>
      <c r="R830" t="s">
        <v>102</v>
      </c>
      <c r="S830" t="s">
        <v>102</v>
      </c>
      <c r="T830" t="s">
        <v>102</v>
      </c>
      <c r="U830" s="26">
        <v>1.2570000000000001E-3</v>
      </c>
      <c r="V830" t="s">
        <v>102</v>
      </c>
      <c r="W830" t="s">
        <v>102</v>
      </c>
      <c r="X830">
        <v>1.2570000000000001E-3</v>
      </c>
    </row>
    <row r="831" spans="1:24" x14ac:dyDescent="0.35">
      <c r="A831" t="s">
        <v>145</v>
      </c>
      <c r="B831" t="s">
        <v>394</v>
      </c>
      <c r="C831" t="s">
        <v>21</v>
      </c>
      <c r="D831" t="s">
        <v>28</v>
      </c>
      <c r="E831" t="s">
        <v>410</v>
      </c>
      <c r="J831" t="s">
        <v>102</v>
      </c>
      <c r="K831" t="s">
        <v>102</v>
      </c>
      <c r="L831" t="s">
        <v>102</v>
      </c>
      <c r="M831" t="s">
        <v>102</v>
      </c>
      <c r="N831" t="s">
        <v>102</v>
      </c>
      <c r="O831" t="s">
        <v>102</v>
      </c>
      <c r="P831" t="s">
        <v>102</v>
      </c>
      <c r="Q831" t="s">
        <v>102</v>
      </c>
      <c r="R831" t="s">
        <v>102</v>
      </c>
      <c r="S831" t="s">
        <v>102</v>
      </c>
      <c r="T831" t="s">
        <v>102</v>
      </c>
      <c r="U831" s="26">
        <v>9.1100000000000003E-4</v>
      </c>
      <c r="V831" t="s">
        <v>102</v>
      </c>
      <c r="W831" t="s">
        <v>102</v>
      </c>
      <c r="X831" s="26">
        <v>9.1100000000000003E-4</v>
      </c>
    </row>
    <row r="832" spans="1:24" x14ac:dyDescent="0.35">
      <c r="A832" t="s">
        <v>145</v>
      </c>
      <c r="B832" t="s">
        <v>394</v>
      </c>
      <c r="C832" t="s">
        <v>21</v>
      </c>
      <c r="D832" t="s">
        <v>28</v>
      </c>
      <c r="E832" t="s">
        <v>466</v>
      </c>
      <c r="J832" t="s">
        <v>102</v>
      </c>
      <c r="K832" t="s">
        <v>102</v>
      </c>
      <c r="L832" t="s">
        <v>102</v>
      </c>
      <c r="M832" t="s">
        <v>102</v>
      </c>
      <c r="N832" t="s">
        <v>102</v>
      </c>
      <c r="O832" t="s">
        <v>102</v>
      </c>
      <c r="P832" t="s">
        <v>102</v>
      </c>
      <c r="Q832" t="s">
        <v>102</v>
      </c>
      <c r="R832" t="s">
        <v>102</v>
      </c>
      <c r="S832" t="s">
        <v>102</v>
      </c>
      <c r="T832" t="s">
        <v>102</v>
      </c>
      <c r="U832" s="26">
        <v>1.121E-3</v>
      </c>
      <c r="V832" t="s">
        <v>102</v>
      </c>
      <c r="W832" t="s">
        <v>102</v>
      </c>
      <c r="X832">
        <v>1.121E-3</v>
      </c>
    </row>
    <row r="833" spans="1:24" x14ac:dyDescent="0.35">
      <c r="A833" t="s">
        <v>145</v>
      </c>
      <c r="B833" t="s">
        <v>394</v>
      </c>
      <c r="C833" t="s">
        <v>21</v>
      </c>
      <c r="D833" t="s">
        <v>28</v>
      </c>
      <c r="E833" t="s">
        <v>467</v>
      </c>
      <c r="J833" t="s">
        <v>102</v>
      </c>
      <c r="K833" t="s">
        <v>102</v>
      </c>
      <c r="L833" t="s">
        <v>102</v>
      </c>
      <c r="M833" t="s">
        <v>102</v>
      </c>
      <c r="N833" t="s">
        <v>102</v>
      </c>
      <c r="O833" t="s">
        <v>102</v>
      </c>
      <c r="P833" t="s">
        <v>102</v>
      </c>
      <c r="Q833" t="s">
        <v>102</v>
      </c>
      <c r="R833" t="s">
        <v>102</v>
      </c>
      <c r="S833" t="s">
        <v>102</v>
      </c>
      <c r="T833" t="s">
        <v>102</v>
      </c>
      <c r="U833" s="26">
        <v>1.5200000000000001E-3</v>
      </c>
      <c r="V833" t="s">
        <v>102</v>
      </c>
      <c r="W833" t="s">
        <v>102</v>
      </c>
      <c r="X833" s="26">
        <v>1.5200000000000001E-3</v>
      </c>
    </row>
    <row r="834" spans="1:24" x14ac:dyDescent="0.35">
      <c r="A834" t="s">
        <v>145</v>
      </c>
      <c r="B834" t="s">
        <v>394</v>
      </c>
      <c r="C834" t="s">
        <v>21</v>
      </c>
      <c r="D834" t="s">
        <v>28</v>
      </c>
      <c r="E834" t="s">
        <v>468</v>
      </c>
      <c r="J834" t="s">
        <v>102</v>
      </c>
      <c r="K834" t="s">
        <v>102</v>
      </c>
      <c r="L834" t="s">
        <v>102</v>
      </c>
      <c r="M834" t="s">
        <v>102</v>
      </c>
      <c r="N834" t="s">
        <v>102</v>
      </c>
      <c r="O834" t="s">
        <v>102</v>
      </c>
      <c r="P834" t="s">
        <v>102</v>
      </c>
      <c r="Q834" t="s">
        <v>102</v>
      </c>
      <c r="R834" t="s">
        <v>102</v>
      </c>
      <c r="S834" t="s">
        <v>102</v>
      </c>
      <c r="T834" t="s">
        <v>102</v>
      </c>
      <c r="U834" s="26">
        <v>2.7079999999999999E-3</v>
      </c>
      <c r="V834" t="s">
        <v>102</v>
      </c>
      <c r="W834" t="s">
        <v>102</v>
      </c>
      <c r="X834" s="26">
        <v>2.7079999999999999E-3</v>
      </c>
    </row>
    <row r="835" spans="1:24" x14ac:dyDescent="0.35">
      <c r="A835" t="s">
        <v>145</v>
      </c>
      <c r="B835" t="s">
        <v>394</v>
      </c>
      <c r="C835" t="s">
        <v>21</v>
      </c>
      <c r="D835" t="s">
        <v>28</v>
      </c>
      <c r="E835" t="s">
        <v>469</v>
      </c>
      <c r="J835" t="s">
        <v>102</v>
      </c>
      <c r="K835" t="s">
        <v>102</v>
      </c>
      <c r="L835" t="s">
        <v>102</v>
      </c>
      <c r="M835" t="s">
        <v>102</v>
      </c>
      <c r="N835" t="s">
        <v>102</v>
      </c>
      <c r="O835" t="s">
        <v>102</v>
      </c>
      <c r="P835" t="s">
        <v>102</v>
      </c>
      <c r="Q835" t="s">
        <v>102</v>
      </c>
      <c r="R835" t="s">
        <v>102</v>
      </c>
      <c r="S835" t="s">
        <v>102</v>
      </c>
      <c r="T835" t="s">
        <v>102</v>
      </c>
      <c r="U835" s="26">
        <v>1.604E-3</v>
      </c>
      <c r="V835" t="s">
        <v>102</v>
      </c>
      <c r="W835" t="s">
        <v>102</v>
      </c>
      <c r="X835">
        <v>1.604E-3</v>
      </c>
    </row>
    <row r="836" spans="1:24" x14ac:dyDescent="0.35">
      <c r="A836" t="s">
        <v>145</v>
      </c>
      <c r="B836" t="s">
        <v>394</v>
      </c>
      <c r="C836" t="s">
        <v>21</v>
      </c>
      <c r="D836" t="s">
        <v>28</v>
      </c>
      <c r="E836" t="s">
        <v>470</v>
      </c>
      <c r="J836" t="s">
        <v>102</v>
      </c>
      <c r="K836" t="s">
        <v>102</v>
      </c>
      <c r="L836" t="s">
        <v>102</v>
      </c>
      <c r="M836" t="s">
        <v>102</v>
      </c>
      <c r="N836" t="s">
        <v>102</v>
      </c>
      <c r="O836" t="s">
        <v>102</v>
      </c>
      <c r="P836" t="s">
        <v>102</v>
      </c>
      <c r="Q836" t="s">
        <v>102</v>
      </c>
      <c r="R836" t="s">
        <v>102</v>
      </c>
      <c r="S836" t="s">
        <v>102</v>
      </c>
      <c r="T836" s="26">
        <v>-2.826E-5</v>
      </c>
      <c r="U836" s="26">
        <v>1.872E-3</v>
      </c>
      <c r="V836" t="s">
        <v>102</v>
      </c>
      <c r="W836" t="s">
        <v>102</v>
      </c>
      <c r="X836" s="26">
        <v>1.84374E-3</v>
      </c>
    </row>
    <row r="837" spans="1:24" x14ac:dyDescent="0.35">
      <c r="A837" t="s">
        <v>145</v>
      </c>
      <c r="B837" t="s">
        <v>394</v>
      </c>
      <c r="C837" t="s">
        <v>21</v>
      </c>
      <c r="D837" t="s">
        <v>31</v>
      </c>
      <c r="J837" t="s">
        <v>102</v>
      </c>
      <c r="K837" t="s">
        <v>102</v>
      </c>
      <c r="L837" t="s">
        <v>102</v>
      </c>
      <c r="M837" t="s">
        <v>102</v>
      </c>
      <c r="N837" t="s">
        <v>102</v>
      </c>
      <c r="O837" t="s">
        <v>102</v>
      </c>
      <c r="P837" t="s">
        <v>102</v>
      </c>
      <c r="Q837" t="s">
        <v>102</v>
      </c>
      <c r="R837" t="s">
        <v>102</v>
      </c>
      <c r="S837" t="s">
        <v>102</v>
      </c>
      <c r="T837" s="26">
        <v>1.346E-5</v>
      </c>
      <c r="U837" s="26">
        <v>4.095E-2</v>
      </c>
      <c r="V837" t="s">
        <v>102</v>
      </c>
      <c r="W837" t="s">
        <v>102</v>
      </c>
      <c r="X837">
        <v>4.096346E-2</v>
      </c>
    </row>
    <row r="838" spans="1:24" x14ac:dyDescent="0.35">
      <c r="A838" t="s">
        <v>145</v>
      </c>
      <c r="B838" t="s">
        <v>394</v>
      </c>
      <c r="C838" t="s">
        <v>21</v>
      </c>
      <c r="D838" t="s">
        <v>31</v>
      </c>
      <c r="E838" t="s">
        <v>465</v>
      </c>
      <c r="J838" t="s">
        <v>102</v>
      </c>
      <c r="K838" t="s">
        <v>102</v>
      </c>
      <c r="L838" t="s">
        <v>102</v>
      </c>
      <c r="M838" t="s">
        <v>102</v>
      </c>
      <c r="N838" t="s">
        <v>102</v>
      </c>
      <c r="O838" t="s">
        <v>102</v>
      </c>
      <c r="P838" t="s">
        <v>102</v>
      </c>
      <c r="Q838" t="s">
        <v>102</v>
      </c>
      <c r="R838" t="s">
        <v>102</v>
      </c>
      <c r="S838" t="s">
        <v>102</v>
      </c>
      <c r="T838" t="s">
        <v>102</v>
      </c>
      <c r="U838" s="26">
        <v>1.256E-3</v>
      </c>
      <c r="V838" t="s">
        <v>102</v>
      </c>
      <c r="W838" t="s">
        <v>102</v>
      </c>
      <c r="X838" s="26">
        <v>1.256E-3</v>
      </c>
    </row>
    <row r="839" spans="1:24" x14ac:dyDescent="0.35">
      <c r="A839" t="s">
        <v>145</v>
      </c>
      <c r="B839" t="s">
        <v>394</v>
      </c>
      <c r="C839" t="s">
        <v>21</v>
      </c>
      <c r="D839" t="s">
        <v>31</v>
      </c>
      <c r="E839" t="s">
        <v>410</v>
      </c>
      <c r="J839" t="s">
        <v>102</v>
      </c>
      <c r="K839" t="s">
        <v>102</v>
      </c>
      <c r="L839" t="s">
        <v>102</v>
      </c>
      <c r="M839" t="s">
        <v>102</v>
      </c>
      <c r="N839" t="s">
        <v>102</v>
      </c>
      <c r="O839" t="s">
        <v>102</v>
      </c>
      <c r="P839" t="s">
        <v>102</v>
      </c>
      <c r="Q839" t="s">
        <v>102</v>
      </c>
      <c r="R839" t="s">
        <v>102</v>
      </c>
      <c r="S839" t="s">
        <v>102</v>
      </c>
      <c r="T839" t="s">
        <v>102</v>
      </c>
      <c r="U839" s="26">
        <v>9.1169999999999999E-4</v>
      </c>
      <c r="V839" t="s">
        <v>102</v>
      </c>
      <c r="W839" t="s">
        <v>102</v>
      </c>
      <c r="X839" s="26">
        <v>9.1169999999999999E-4</v>
      </c>
    </row>
    <row r="840" spans="1:24" x14ac:dyDescent="0.35">
      <c r="A840" t="s">
        <v>145</v>
      </c>
      <c r="B840" t="s">
        <v>394</v>
      </c>
      <c r="C840" t="s">
        <v>21</v>
      </c>
      <c r="D840" t="s">
        <v>31</v>
      </c>
      <c r="E840" t="s">
        <v>466</v>
      </c>
      <c r="J840" t="s">
        <v>102</v>
      </c>
      <c r="K840" t="s">
        <v>102</v>
      </c>
      <c r="L840" t="s">
        <v>102</v>
      </c>
      <c r="M840" t="s">
        <v>102</v>
      </c>
      <c r="N840" t="s">
        <v>102</v>
      </c>
      <c r="O840" t="s">
        <v>102</v>
      </c>
      <c r="P840" t="s">
        <v>102</v>
      </c>
      <c r="Q840" t="s">
        <v>102</v>
      </c>
      <c r="R840" t="s">
        <v>102</v>
      </c>
      <c r="S840" t="s">
        <v>102</v>
      </c>
      <c r="T840" t="s">
        <v>102</v>
      </c>
      <c r="U840" s="26">
        <v>1.062E-3</v>
      </c>
      <c r="V840" t="s">
        <v>102</v>
      </c>
      <c r="W840" t="s">
        <v>102</v>
      </c>
      <c r="X840" s="26">
        <v>1.062E-3</v>
      </c>
    </row>
    <row r="841" spans="1:24" x14ac:dyDescent="0.35">
      <c r="A841" t="s">
        <v>145</v>
      </c>
      <c r="B841" t="s">
        <v>394</v>
      </c>
      <c r="C841" t="s">
        <v>21</v>
      </c>
      <c r="D841" t="s">
        <v>31</v>
      </c>
      <c r="E841" t="s">
        <v>467</v>
      </c>
      <c r="J841" t="s">
        <v>102</v>
      </c>
      <c r="K841" t="s">
        <v>102</v>
      </c>
      <c r="L841" t="s">
        <v>102</v>
      </c>
      <c r="M841" t="s">
        <v>102</v>
      </c>
      <c r="N841" t="s">
        <v>102</v>
      </c>
      <c r="O841" t="s">
        <v>102</v>
      </c>
      <c r="P841" t="s">
        <v>102</v>
      </c>
      <c r="Q841" t="s">
        <v>102</v>
      </c>
      <c r="R841" t="s">
        <v>102</v>
      </c>
      <c r="S841" t="s">
        <v>102</v>
      </c>
      <c r="T841" t="s">
        <v>102</v>
      </c>
      <c r="U841" s="26">
        <v>1.621E-3</v>
      </c>
      <c r="V841" t="s">
        <v>102</v>
      </c>
      <c r="W841" t="s">
        <v>102</v>
      </c>
      <c r="X841" s="26">
        <v>1.621E-3</v>
      </c>
    </row>
    <row r="842" spans="1:24" x14ac:dyDescent="0.35">
      <c r="A842" t="s">
        <v>145</v>
      </c>
      <c r="B842" t="s">
        <v>394</v>
      </c>
      <c r="C842" t="s">
        <v>21</v>
      </c>
      <c r="D842" t="s">
        <v>31</v>
      </c>
      <c r="E842" t="s">
        <v>468</v>
      </c>
      <c r="J842" t="s">
        <v>102</v>
      </c>
      <c r="K842" t="s">
        <v>102</v>
      </c>
      <c r="L842" t="s">
        <v>102</v>
      </c>
      <c r="M842" t="s">
        <v>102</v>
      </c>
      <c r="N842" t="s">
        <v>102</v>
      </c>
      <c r="O842" t="s">
        <v>102</v>
      </c>
      <c r="P842" t="s">
        <v>102</v>
      </c>
      <c r="Q842" t="s">
        <v>102</v>
      </c>
      <c r="R842" t="s">
        <v>102</v>
      </c>
      <c r="S842" t="s">
        <v>102</v>
      </c>
      <c r="T842" t="s">
        <v>102</v>
      </c>
      <c r="U842" s="26">
        <v>2.6740000000000002E-3</v>
      </c>
      <c r="V842" t="s">
        <v>102</v>
      </c>
      <c r="W842" t="s">
        <v>102</v>
      </c>
      <c r="X842">
        <v>2.6740000000000002E-3</v>
      </c>
    </row>
    <row r="843" spans="1:24" x14ac:dyDescent="0.35">
      <c r="A843" t="s">
        <v>145</v>
      </c>
      <c r="B843" t="s">
        <v>394</v>
      </c>
      <c r="C843" t="s">
        <v>21</v>
      </c>
      <c r="D843" t="s">
        <v>31</v>
      </c>
      <c r="E843" t="s">
        <v>469</v>
      </c>
      <c r="J843" t="s">
        <v>102</v>
      </c>
      <c r="K843" t="s">
        <v>102</v>
      </c>
      <c r="L843" t="s">
        <v>102</v>
      </c>
      <c r="M843" t="s">
        <v>102</v>
      </c>
      <c r="N843" t="s">
        <v>102</v>
      </c>
      <c r="O843" t="s">
        <v>102</v>
      </c>
      <c r="P843" t="s">
        <v>102</v>
      </c>
      <c r="Q843" t="s">
        <v>102</v>
      </c>
      <c r="R843" t="s">
        <v>102</v>
      </c>
      <c r="S843" t="s">
        <v>102</v>
      </c>
      <c r="T843" t="s">
        <v>102</v>
      </c>
      <c r="U843" s="26">
        <v>1.606E-3</v>
      </c>
      <c r="V843" t="s">
        <v>102</v>
      </c>
      <c r="W843" t="s">
        <v>102</v>
      </c>
      <c r="X843">
        <v>1.606E-3</v>
      </c>
    </row>
    <row r="844" spans="1:24" x14ac:dyDescent="0.35">
      <c r="A844" t="s">
        <v>145</v>
      </c>
      <c r="B844" t="s">
        <v>394</v>
      </c>
      <c r="C844" t="s">
        <v>21</v>
      </c>
      <c r="D844" t="s">
        <v>31</v>
      </c>
      <c r="E844" t="s">
        <v>470</v>
      </c>
      <c r="J844" t="s">
        <v>102</v>
      </c>
      <c r="K844" t="s">
        <v>102</v>
      </c>
      <c r="L844" t="s">
        <v>102</v>
      </c>
      <c r="M844" t="s">
        <v>102</v>
      </c>
      <c r="N844" t="s">
        <v>102</v>
      </c>
      <c r="O844" t="s">
        <v>102</v>
      </c>
      <c r="P844" t="s">
        <v>102</v>
      </c>
      <c r="Q844" t="s">
        <v>102</v>
      </c>
      <c r="R844" t="s">
        <v>102</v>
      </c>
      <c r="S844" t="s">
        <v>102</v>
      </c>
      <c r="T844" s="26">
        <v>-4.9240000000000003E-5</v>
      </c>
      <c r="U844" s="26">
        <v>1.768E-3</v>
      </c>
      <c r="V844" t="s">
        <v>102</v>
      </c>
      <c r="W844" t="s">
        <v>102</v>
      </c>
      <c r="X844" s="26">
        <v>1.7187599999999999E-3</v>
      </c>
    </row>
    <row r="845" spans="1:24" x14ac:dyDescent="0.35">
      <c r="A845" t="s">
        <v>145</v>
      </c>
      <c r="B845" t="s">
        <v>394</v>
      </c>
      <c r="C845" t="s">
        <v>21</v>
      </c>
      <c r="D845" t="s">
        <v>30</v>
      </c>
      <c r="J845" t="s">
        <v>102</v>
      </c>
      <c r="K845" t="s">
        <v>102</v>
      </c>
      <c r="L845" t="s">
        <v>102</v>
      </c>
      <c r="M845" t="s">
        <v>102</v>
      </c>
      <c r="N845" t="s">
        <v>102</v>
      </c>
      <c r="O845" t="s">
        <v>102</v>
      </c>
      <c r="P845" t="s">
        <v>102</v>
      </c>
      <c r="Q845" t="s">
        <v>102</v>
      </c>
      <c r="R845" s="26">
        <v>2.4580000000000001E-4</v>
      </c>
      <c r="S845" t="s">
        <v>102</v>
      </c>
      <c r="T845" s="26">
        <v>4.7210000000000004E-3</v>
      </c>
      <c r="U845" s="26">
        <v>2.235E-3</v>
      </c>
      <c r="V845" t="s">
        <v>102</v>
      </c>
      <c r="W845" t="s">
        <v>102</v>
      </c>
      <c r="X845" s="26">
        <v>7.2018000000000004E-3</v>
      </c>
    </row>
    <row r="846" spans="1:24" x14ac:dyDescent="0.35">
      <c r="A846" t="s">
        <v>145</v>
      </c>
      <c r="B846" t="s">
        <v>394</v>
      </c>
      <c r="C846" t="s">
        <v>21</v>
      </c>
      <c r="D846" t="s">
        <v>30</v>
      </c>
      <c r="E846" t="s">
        <v>471</v>
      </c>
      <c r="J846" t="s">
        <v>102</v>
      </c>
      <c r="K846" t="s">
        <v>102</v>
      </c>
      <c r="L846" t="s">
        <v>102</v>
      </c>
      <c r="M846" t="s">
        <v>102</v>
      </c>
      <c r="N846" t="s">
        <v>102</v>
      </c>
      <c r="O846" t="s">
        <v>102</v>
      </c>
      <c r="P846" t="s">
        <v>102</v>
      </c>
      <c r="Q846" t="s">
        <v>102</v>
      </c>
      <c r="R846" t="s">
        <v>102</v>
      </c>
      <c r="S846" t="s">
        <v>102</v>
      </c>
      <c r="T846" s="26">
        <v>3.5590000000000001E-3</v>
      </c>
      <c r="U846" s="26">
        <v>2.235E-3</v>
      </c>
      <c r="V846" t="s">
        <v>102</v>
      </c>
      <c r="W846" t="s">
        <v>102</v>
      </c>
      <c r="X846">
        <v>5.7939999999999997E-3</v>
      </c>
    </row>
    <row r="847" spans="1:24" x14ac:dyDescent="0.35">
      <c r="A847" t="s">
        <v>145</v>
      </c>
      <c r="B847" t="s">
        <v>394</v>
      </c>
      <c r="C847" t="s">
        <v>21</v>
      </c>
      <c r="D847" t="s">
        <v>30</v>
      </c>
      <c r="E847" t="s">
        <v>472</v>
      </c>
      <c r="J847" t="s">
        <v>102</v>
      </c>
      <c r="K847" t="s">
        <v>102</v>
      </c>
      <c r="L847" t="s">
        <v>102</v>
      </c>
      <c r="M847" t="s">
        <v>102</v>
      </c>
      <c r="N847" t="s">
        <v>102</v>
      </c>
      <c r="O847" t="s">
        <v>102</v>
      </c>
      <c r="P847" t="s">
        <v>102</v>
      </c>
      <c r="Q847" t="s">
        <v>102</v>
      </c>
      <c r="R847" s="26">
        <v>2.1240000000000001E-4</v>
      </c>
      <c r="S847" t="s">
        <v>102</v>
      </c>
      <c r="T847" s="26">
        <v>1.1620000000000001E-3</v>
      </c>
      <c r="U847" s="26" t="s">
        <v>102</v>
      </c>
      <c r="V847" t="s">
        <v>102</v>
      </c>
      <c r="W847" t="s">
        <v>102</v>
      </c>
      <c r="X847" s="26">
        <v>1.3744E-3</v>
      </c>
    </row>
    <row r="848" spans="1:24" x14ac:dyDescent="0.35">
      <c r="A848" t="s">
        <v>145</v>
      </c>
      <c r="B848" t="s">
        <v>394</v>
      </c>
      <c r="C848" t="s">
        <v>21</v>
      </c>
      <c r="D848" t="s">
        <v>33</v>
      </c>
      <c r="J848" t="s">
        <v>102</v>
      </c>
      <c r="K848" t="s">
        <v>102</v>
      </c>
      <c r="L848" t="s">
        <v>102</v>
      </c>
      <c r="M848" t="s">
        <v>102</v>
      </c>
      <c r="N848" t="s">
        <v>102</v>
      </c>
      <c r="O848" t="s">
        <v>102</v>
      </c>
      <c r="P848" t="s">
        <v>102</v>
      </c>
      <c r="Q848" s="26">
        <v>5.9519999999999999E-5</v>
      </c>
      <c r="R848" t="s">
        <v>102</v>
      </c>
      <c r="S848" t="s">
        <v>102</v>
      </c>
      <c r="T848" s="26">
        <v>3.9189999999999997E-3</v>
      </c>
      <c r="U848" s="26">
        <v>0.2979</v>
      </c>
      <c r="V848" t="s">
        <v>102</v>
      </c>
      <c r="W848" s="26">
        <v>2.9490000000000001E-5</v>
      </c>
      <c r="X848" s="26">
        <v>0.30190801</v>
      </c>
    </row>
    <row r="849" spans="1:24" x14ac:dyDescent="0.35">
      <c r="A849" t="s">
        <v>145</v>
      </c>
      <c r="B849" t="s">
        <v>394</v>
      </c>
      <c r="C849" t="s">
        <v>21</v>
      </c>
      <c r="D849" t="s">
        <v>33</v>
      </c>
      <c r="E849" t="s">
        <v>471</v>
      </c>
      <c r="J849" t="s">
        <v>102</v>
      </c>
      <c r="K849" t="s">
        <v>102</v>
      </c>
      <c r="L849" t="s">
        <v>102</v>
      </c>
      <c r="M849" t="s">
        <v>102</v>
      </c>
      <c r="N849" t="s">
        <v>102</v>
      </c>
      <c r="O849" t="s">
        <v>102</v>
      </c>
      <c r="P849" t="s">
        <v>102</v>
      </c>
      <c r="Q849" t="s">
        <v>102</v>
      </c>
      <c r="R849" t="s">
        <v>102</v>
      </c>
      <c r="S849" t="s">
        <v>102</v>
      </c>
      <c r="T849" s="26">
        <v>2.1940000000000002E-3</v>
      </c>
      <c r="U849" s="26">
        <v>2.2430000000000002E-3</v>
      </c>
      <c r="V849" t="s">
        <v>102</v>
      </c>
      <c r="W849" t="s">
        <v>102</v>
      </c>
      <c r="X849">
        <v>4.437E-3</v>
      </c>
    </row>
    <row r="850" spans="1:24" x14ac:dyDescent="0.35">
      <c r="A850" t="s">
        <v>145</v>
      </c>
      <c r="B850" t="s">
        <v>394</v>
      </c>
      <c r="C850" t="s">
        <v>21</v>
      </c>
      <c r="D850" t="s">
        <v>33</v>
      </c>
      <c r="E850" t="s">
        <v>473</v>
      </c>
      <c r="J850" t="s">
        <v>102</v>
      </c>
      <c r="K850" t="s">
        <v>102</v>
      </c>
      <c r="L850" t="s">
        <v>102</v>
      </c>
      <c r="M850" t="s">
        <v>102</v>
      </c>
      <c r="N850" t="s">
        <v>102</v>
      </c>
      <c r="O850" t="s">
        <v>102</v>
      </c>
      <c r="P850" t="s">
        <v>102</v>
      </c>
      <c r="Q850" s="26">
        <v>5.9519999999999999E-5</v>
      </c>
      <c r="R850" t="s">
        <v>102</v>
      </c>
      <c r="S850" t="s">
        <v>102</v>
      </c>
      <c r="T850" s="26">
        <v>1.6770000000000001E-3</v>
      </c>
      <c r="U850" s="26" t="s">
        <v>102</v>
      </c>
      <c r="V850" t="s">
        <v>102</v>
      </c>
      <c r="W850" s="26">
        <v>2.9490000000000001E-5</v>
      </c>
      <c r="X850" s="26">
        <v>1.7660099999999999E-3</v>
      </c>
    </row>
    <row r="851" spans="1:24" x14ac:dyDescent="0.35">
      <c r="A851" t="s">
        <v>145</v>
      </c>
      <c r="B851" t="s">
        <v>394</v>
      </c>
      <c r="C851" t="s">
        <v>21</v>
      </c>
      <c r="D851" t="s">
        <v>32</v>
      </c>
      <c r="J851" t="s">
        <v>102</v>
      </c>
      <c r="K851" t="s">
        <v>102</v>
      </c>
      <c r="L851" t="s">
        <v>102</v>
      </c>
      <c r="M851" t="s">
        <v>102</v>
      </c>
      <c r="N851" t="s">
        <v>102</v>
      </c>
      <c r="O851" t="s">
        <v>102</v>
      </c>
      <c r="P851" t="s">
        <v>102</v>
      </c>
      <c r="Q851" t="s">
        <v>102</v>
      </c>
      <c r="R851" t="s">
        <v>102</v>
      </c>
      <c r="S851" t="s">
        <v>102</v>
      </c>
      <c r="T851" s="26">
        <v>1.9880000000000002E-3</v>
      </c>
      <c r="U851" s="26">
        <v>0.57909999999999995</v>
      </c>
      <c r="V851" t="s">
        <v>102</v>
      </c>
      <c r="W851" t="s">
        <v>102</v>
      </c>
      <c r="X851" s="26">
        <v>0.58108800000000005</v>
      </c>
    </row>
    <row r="852" spans="1:24" x14ac:dyDescent="0.35">
      <c r="A852" t="s">
        <v>145</v>
      </c>
      <c r="B852" t="s">
        <v>394</v>
      </c>
      <c r="C852" t="s">
        <v>21</v>
      </c>
      <c r="D852" t="s">
        <v>32</v>
      </c>
      <c r="E852" t="s">
        <v>474</v>
      </c>
      <c r="J852" t="s">
        <v>102</v>
      </c>
      <c r="K852" t="s">
        <v>102</v>
      </c>
      <c r="L852" t="s">
        <v>102</v>
      </c>
      <c r="M852" t="s">
        <v>102</v>
      </c>
      <c r="N852" t="s">
        <v>102</v>
      </c>
      <c r="O852" t="s">
        <v>102</v>
      </c>
      <c r="P852" t="s">
        <v>102</v>
      </c>
      <c r="Q852" t="s">
        <v>102</v>
      </c>
      <c r="R852" t="s">
        <v>102</v>
      </c>
      <c r="S852" t="s">
        <v>102</v>
      </c>
      <c r="T852" t="s">
        <v>102</v>
      </c>
      <c r="U852" t="s">
        <v>170</v>
      </c>
      <c r="V852" t="s">
        <v>102</v>
      </c>
      <c r="W852" t="s">
        <v>102</v>
      </c>
      <c r="X852">
        <v>0</v>
      </c>
    </row>
    <row r="853" spans="1:24" x14ac:dyDescent="0.35">
      <c r="A853" t="s">
        <v>145</v>
      </c>
      <c r="B853" t="s">
        <v>394</v>
      </c>
      <c r="C853" t="s">
        <v>21</v>
      </c>
      <c r="D853" t="s">
        <v>32</v>
      </c>
      <c r="E853" t="s">
        <v>475</v>
      </c>
      <c r="J853" t="s">
        <v>102</v>
      </c>
      <c r="K853" t="s">
        <v>102</v>
      </c>
      <c r="L853" t="s">
        <v>102</v>
      </c>
      <c r="M853" t="s">
        <v>102</v>
      </c>
      <c r="N853" t="s">
        <v>102</v>
      </c>
      <c r="O853" t="s">
        <v>102</v>
      </c>
      <c r="P853" t="s">
        <v>102</v>
      </c>
      <c r="Q853" t="s">
        <v>102</v>
      </c>
      <c r="R853" t="s">
        <v>102</v>
      </c>
      <c r="S853" t="s">
        <v>102</v>
      </c>
      <c r="T853" t="s">
        <v>102</v>
      </c>
      <c r="U853" s="26">
        <v>3.9129999999999998E-2</v>
      </c>
      <c r="V853" t="s">
        <v>102</v>
      </c>
      <c r="W853" t="s">
        <v>102</v>
      </c>
      <c r="X853">
        <v>3.9129999999999998E-2</v>
      </c>
    </row>
    <row r="854" spans="1:24" x14ac:dyDescent="0.35">
      <c r="A854" t="s">
        <v>145</v>
      </c>
      <c r="B854" t="s">
        <v>394</v>
      </c>
      <c r="C854" t="s">
        <v>21</v>
      </c>
      <c r="D854" t="s">
        <v>32</v>
      </c>
      <c r="E854" t="s">
        <v>411</v>
      </c>
      <c r="J854" t="s">
        <v>102</v>
      </c>
      <c r="K854" t="s">
        <v>102</v>
      </c>
      <c r="L854" s="26" t="s">
        <v>102</v>
      </c>
      <c r="M854" t="s">
        <v>102</v>
      </c>
      <c r="N854" t="s">
        <v>102</v>
      </c>
      <c r="O854" t="s">
        <v>102</v>
      </c>
      <c r="P854" t="s">
        <v>102</v>
      </c>
      <c r="Q854" s="26" t="s">
        <v>102</v>
      </c>
      <c r="R854" t="s">
        <v>102</v>
      </c>
      <c r="S854" t="s">
        <v>102</v>
      </c>
      <c r="T854" s="26" t="s">
        <v>102</v>
      </c>
      <c r="U854" s="26" t="s">
        <v>170</v>
      </c>
      <c r="V854" t="s">
        <v>102</v>
      </c>
      <c r="W854" s="26" t="s">
        <v>102</v>
      </c>
      <c r="X854">
        <v>0</v>
      </c>
    </row>
    <row r="855" spans="1:24" x14ac:dyDescent="0.35">
      <c r="A855" t="s">
        <v>145</v>
      </c>
      <c r="B855" t="s">
        <v>394</v>
      </c>
      <c r="C855" t="s">
        <v>21</v>
      </c>
      <c r="D855" t="s">
        <v>25</v>
      </c>
      <c r="J855" t="s">
        <v>102</v>
      </c>
      <c r="K855" t="s">
        <v>102</v>
      </c>
      <c r="L855" t="s">
        <v>102</v>
      </c>
      <c r="M855" t="s">
        <v>102</v>
      </c>
      <c r="N855" s="26">
        <v>-0.35780000000000001</v>
      </c>
      <c r="O855" t="s">
        <v>102</v>
      </c>
      <c r="P855" t="s">
        <v>102</v>
      </c>
      <c r="Q855" s="26">
        <v>1.2769999999999999</v>
      </c>
      <c r="R855" t="s">
        <v>102</v>
      </c>
      <c r="S855" t="s">
        <v>102</v>
      </c>
      <c r="T855" s="26">
        <v>8.5449999999999998E-2</v>
      </c>
      <c r="U855" s="26">
        <v>0.15679999999999999</v>
      </c>
      <c r="V855" t="s">
        <v>102</v>
      </c>
      <c r="W855" s="26">
        <v>2.3240000000000001E-4</v>
      </c>
      <c r="X855">
        <v>1.1616823999999999</v>
      </c>
    </row>
    <row r="856" spans="1:24" x14ac:dyDescent="0.35">
      <c r="A856" t="s">
        <v>145</v>
      </c>
      <c r="B856" t="s">
        <v>394</v>
      </c>
      <c r="C856" t="s">
        <v>21</v>
      </c>
      <c r="D856" t="s">
        <v>25</v>
      </c>
      <c r="E856" t="s">
        <v>476</v>
      </c>
      <c r="J856" t="s">
        <v>102</v>
      </c>
      <c r="K856" t="s">
        <v>102</v>
      </c>
      <c r="L856" s="26" t="s">
        <v>102</v>
      </c>
      <c r="M856" t="s">
        <v>102</v>
      </c>
      <c r="N856" t="s">
        <v>102</v>
      </c>
      <c r="O856" t="s">
        <v>102</v>
      </c>
      <c r="P856" t="s">
        <v>102</v>
      </c>
      <c r="Q856" s="26">
        <v>0.92010000000000003</v>
      </c>
      <c r="R856" t="s">
        <v>102</v>
      </c>
      <c r="S856" t="s">
        <v>102</v>
      </c>
      <c r="T856" s="26">
        <v>8.5449999999999998E-2</v>
      </c>
      <c r="U856" s="26">
        <v>0.15670000000000001</v>
      </c>
      <c r="V856" t="s">
        <v>102</v>
      </c>
      <c r="W856" s="26">
        <v>3.5609999999999998E-4</v>
      </c>
      <c r="X856">
        <v>1.1626061000000001</v>
      </c>
    </row>
    <row r="857" spans="1:24" x14ac:dyDescent="0.35">
      <c r="A857" t="s">
        <v>145</v>
      </c>
      <c r="B857" t="s">
        <v>477</v>
      </c>
      <c r="J857" s="26">
        <v>0.3569</v>
      </c>
      <c r="K857" t="s">
        <v>102</v>
      </c>
      <c r="L857" s="26">
        <v>0.86939999999999995</v>
      </c>
      <c r="M857" s="26">
        <v>0.23730000000000001</v>
      </c>
      <c r="N857" s="26">
        <v>-0.35539999999999999</v>
      </c>
      <c r="O857" s="26">
        <v>4.2819999999999997E-2</v>
      </c>
      <c r="P857" s="26">
        <v>6.7409999999999997</v>
      </c>
      <c r="Q857" s="26">
        <v>5.7560000000000002</v>
      </c>
      <c r="R857" s="26">
        <v>10.82</v>
      </c>
      <c r="S857" s="26">
        <v>1.8520000000000001</v>
      </c>
      <c r="T857" s="26">
        <v>0.20530000000000001</v>
      </c>
      <c r="U857" s="26">
        <v>4.2160000000000002</v>
      </c>
      <c r="V857" s="26">
        <v>1.5599999999999999E-2</v>
      </c>
      <c r="W857" s="26">
        <v>4.12</v>
      </c>
      <c r="X857" s="26">
        <v>34.876919999999998</v>
      </c>
    </row>
    <row r="858" spans="1:24" x14ac:dyDescent="0.35">
      <c r="A858" t="s">
        <v>145</v>
      </c>
      <c r="B858" t="s">
        <v>477</v>
      </c>
      <c r="C858" t="s">
        <v>46</v>
      </c>
      <c r="J858" t="s">
        <v>102</v>
      </c>
      <c r="K858" t="s">
        <v>102</v>
      </c>
      <c r="L858" s="26" t="s">
        <v>102</v>
      </c>
      <c r="M858" t="s">
        <v>102</v>
      </c>
      <c r="N858" t="s">
        <v>102</v>
      </c>
      <c r="O858" t="s">
        <v>102</v>
      </c>
      <c r="P858" t="s">
        <v>102</v>
      </c>
      <c r="Q858" s="26" t="s">
        <v>102</v>
      </c>
      <c r="R858" t="s">
        <v>102</v>
      </c>
      <c r="S858" t="s">
        <v>102</v>
      </c>
      <c r="T858" s="26">
        <v>-3.1210000000000001E-5</v>
      </c>
      <c r="U858" s="26">
        <v>-5.6329999999999998E-4</v>
      </c>
      <c r="V858" t="s">
        <v>102</v>
      </c>
      <c r="W858" s="26" t="s">
        <v>102</v>
      </c>
      <c r="X858">
        <v>-5.9451000000000003E-4</v>
      </c>
    </row>
    <row r="859" spans="1:24" x14ac:dyDescent="0.35">
      <c r="A859" t="s">
        <v>145</v>
      </c>
      <c r="B859" t="s">
        <v>477</v>
      </c>
      <c r="C859" t="s">
        <v>45</v>
      </c>
      <c r="J859" t="s">
        <v>102</v>
      </c>
      <c r="K859" t="s">
        <v>102</v>
      </c>
      <c r="L859" t="s">
        <v>102</v>
      </c>
      <c r="M859" t="s">
        <v>102</v>
      </c>
      <c r="N859" t="s">
        <v>102</v>
      </c>
      <c r="O859" t="s">
        <v>102</v>
      </c>
      <c r="P859" t="s">
        <v>102</v>
      </c>
      <c r="Q859" s="26">
        <v>1.282E-4</v>
      </c>
      <c r="R859" t="s">
        <v>102</v>
      </c>
      <c r="S859" t="s">
        <v>102</v>
      </c>
      <c r="T859" s="26" t="s">
        <v>102</v>
      </c>
      <c r="U859" s="26" t="s">
        <v>102</v>
      </c>
      <c r="V859" t="s">
        <v>102</v>
      </c>
      <c r="W859" s="26" t="s">
        <v>102</v>
      </c>
      <c r="X859">
        <v>1.282E-4</v>
      </c>
    </row>
    <row r="860" spans="1:24" x14ac:dyDescent="0.35">
      <c r="A860" t="s">
        <v>145</v>
      </c>
      <c r="B860" t="s">
        <v>477</v>
      </c>
      <c r="C860" t="s">
        <v>44</v>
      </c>
      <c r="J860" t="s">
        <v>102</v>
      </c>
      <c r="K860" t="s">
        <v>102</v>
      </c>
      <c r="L860" s="26" t="s">
        <v>102</v>
      </c>
      <c r="M860" t="s">
        <v>102</v>
      </c>
      <c r="N860" t="s">
        <v>102</v>
      </c>
      <c r="O860" t="s">
        <v>102</v>
      </c>
      <c r="P860" t="s">
        <v>102</v>
      </c>
      <c r="Q860" s="26" t="s">
        <v>102</v>
      </c>
      <c r="R860" t="s">
        <v>102</v>
      </c>
      <c r="S860" t="s">
        <v>102</v>
      </c>
      <c r="T860" s="26" t="s">
        <v>102</v>
      </c>
      <c r="U860" s="26">
        <v>6.8339999999999998E-3</v>
      </c>
      <c r="V860" s="26">
        <v>1.5820000000000001E-2</v>
      </c>
      <c r="W860" s="26" t="s">
        <v>102</v>
      </c>
      <c r="X860">
        <v>2.2654000000000001E-2</v>
      </c>
    </row>
    <row r="861" spans="1:24" x14ac:dyDescent="0.35">
      <c r="A861" t="s">
        <v>145</v>
      </c>
      <c r="B861" t="s">
        <v>477</v>
      </c>
      <c r="C861" t="s">
        <v>38</v>
      </c>
      <c r="J861" t="s">
        <v>102</v>
      </c>
      <c r="K861" t="s">
        <v>102</v>
      </c>
      <c r="L861" t="s">
        <v>102</v>
      </c>
      <c r="M861" t="s">
        <v>102</v>
      </c>
      <c r="N861" t="s">
        <v>102</v>
      </c>
      <c r="O861" t="s">
        <v>102</v>
      </c>
      <c r="P861" t="s">
        <v>102</v>
      </c>
      <c r="Q861" s="26" t="s">
        <v>102</v>
      </c>
      <c r="R861" s="26">
        <v>0.40649999999999997</v>
      </c>
      <c r="S861" t="s">
        <v>102</v>
      </c>
      <c r="T861" s="26" t="s">
        <v>102</v>
      </c>
      <c r="U861" s="26" t="s">
        <v>102</v>
      </c>
      <c r="V861" t="s">
        <v>102</v>
      </c>
      <c r="W861" s="26" t="s">
        <v>102</v>
      </c>
      <c r="X861" s="26">
        <v>0.40649999999999997</v>
      </c>
    </row>
    <row r="862" spans="1:24" x14ac:dyDescent="0.35">
      <c r="A862" t="s">
        <v>145</v>
      </c>
      <c r="B862" t="s">
        <v>477</v>
      </c>
      <c r="C862" t="s">
        <v>40</v>
      </c>
      <c r="J862" t="s">
        <v>102</v>
      </c>
      <c r="K862" t="s">
        <v>102</v>
      </c>
      <c r="L862" t="s">
        <v>102</v>
      </c>
      <c r="M862" t="s">
        <v>102</v>
      </c>
      <c r="N862" t="s">
        <v>102</v>
      </c>
      <c r="O862" t="s">
        <v>102</v>
      </c>
      <c r="P862" t="s">
        <v>102</v>
      </c>
      <c r="Q862" t="s">
        <v>102</v>
      </c>
      <c r="R862" s="26">
        <v>-6.0399999999999998E-10</v>
      </c>
      <c r="S862" t="s">
        <v>102</v>
      </c>
      <c r="T862" s="26">
        <v>-9.9229999999999997E-6</v>
      </c>
      <c r="U862" s="26">
        <v>0.15079999999999999</v>
      </c>
      <c r="V862" t="s">
        <v>102</v>
      </c>
      <c r="W862" s="26">
        <v>1.6609999999999999E-5</v>
      </c>
      <c r="X862">
        <v>0.15080668639600001</v>
      </c>
    </row>
    <row r="863" spans="1:24" x14ac:dyDescent="0.35">
      <c r="A863" t="s">
        <v>145</v>
      </c>
      <c r="B863" t="s">
        <v>477</v>
      </c>
      <c r="C863" t="s">
        <v>40</v>
      </c>
      <c r="D863" t="s">
        <v>395</v>
      </c>
      <c r="J863" t="s">
        <v>102</v>
      </c>
      <c r="K863" t="s">
        <v>102</v>
      </c>
      <c r="L863" t="s">
        <v>102</v>
      </c>
      <c r="M863" t="s">
        <v>102</v>
      </c>
      <c r="N863" t="s">
        <v>102</v>
      </c>
      <c r="O863" t="s">
        <v>102</v>
      </c>
      <c r="P863" t="s">
        <v>102</v>
      </c>
      <c r="Q863" t="s">
        <v>102</v>
      </c>
      <c r="R863" t="s">
        <v>102</v>
      </c>
      <c r="S863" t="s">
        <v>102</v>
      </c>
      <c r="T863" s="26">
        <v>-1.8839999999999999E-5</v>
      </c>
      <c r="U863" s="26">
        <v>8.3920000000000002E-3</v>
      </c>
      <c r="V863" t="s">
        <v>102</v>
      </c>
      <c r="W863" t="s">
        <v>102</v>
      </c>
      <c r="X863">
        <v>8.3731599999999993E-3</v>
      </c>
    </row>
    <row r="864" spans="1:24" x14ac:dyDescent="0.35">
      <c r="A864" t="s">
        <v>145</v>
      </c>
      <c r="B864" t="s">
        <v>477</v>
      </c>
      <c r="C864" t="s">
        <v>41</v>
      </c>
      <c r="J864" t="s">
        <v>102</v>
      </c>
      <c r="K864" t="s">
        <v>102</v>
      </c>
      <c r="L864" t="s">
        <v>102</v>
      </c>
      <c r="M864" t="s">
        <v>102</v>
      </c>
      <c r="N864" t="s">
        <v>102</v>
      </c>
      <c r="O864" t="s">
        <v>102</v>
      </c>
      <c r="P864" t="s">
        <v>102</v>
      </c>
      <c r="Q864" t="s">
        <v>102</v>
      </c>
      <c r="R864" s="26">
        <v>-6.0099999999999999E-10</v>
      </c>
      <c r="S864" t="s">
        <v>102</v>
      </c>
      <c r="T864" s="26">
        <v>-9.7769999999999997E-6</v>
      </c>
      <c r="U864" s="26">
        <v>0.1477</v>
      </c>
      <c r="V864" t="s">
        <v>102</v>
      </c>
      <c r="W864" s="26">
        <v>1.6710000000000001E-5</v>
      </c>
      <c r="X864">
        <v>0.14770693239900001</v>
      </c>
    </row>
    <row r="865" spans="1:24" x14ac:dyDescent="0.35">
      <c r="A865" t="s">
        <v>145</v>
      </c>
      <c r="B865" t="s">
        <v>477</v>
      </c>
      <c r="C865" t="s">
        <v>41</v>
      </c>
      <c r="D865" t="s">
        <v>395</v>
      </c>
      <c r="J865" t="s">
        <v>102</v>
      </c>
      <c r="K865" t="s">
        <v>102</v>
      </c>
      <c r="L865" t="s">
        <v>102</v>
      </c>
      <c r="M865" t="s">
        <v>102</v>
      </c>
      <c r="N865" t="s">
        <v>102</v>
      </c>
      <c r="O865" t="s">
        <v>102</v>
      </c>
      <c r="P865" t="s">
        <v>102</v>
      </c>
      <c r="Q865" t="s">
        <v>102</v>
      </c>
      <c r="R865" t="s">
        <v>102</v>
      </c>
      <c r="S865" t="s">
        <v>102</v>
      </c>
      <c r="T865" s="26">
        <v>-1.8819999999999999E-5</v>
      </c>
      <c r="U865" s="26">
        <v>8.3920000000000002E-3</v>
      </c>
      <c r="V865" t="s">
        <v>102</v>
      </c>
      <c r="W865" t="s">
        <v>102</v>
      </c>
      <c r="X865">
        <v>8.3731799999999992E-3</v>
      </c>
    </row>
    <row r="866" spans="1:24" x14ac:dyDescent="0.35">
      <c r="A866" t="s">
        <v>145</v>
      </c>
      <c r="B866" t="s">
        <v>477</v>
      </c>
      <c r="C866" t="s">
        <v>22</v>
      </c>
      <c r="J866" t="s">
        <v>102</v>
      </c>
      <c r="K866" t="s">
        <v>102</v>
      </c>
      <c r="L866" t="s">
        <v>102</v>
      </c>
      <c r="M866" t="s">
        <v>102</v>
      </c>
      <c r="N866" t="s">
        <v>102</v>
      </c>
      <c r="O866" t="s">
        <v>102</v>
      </c>
      <c r="P866" t="s">
        <v>102</v>
      </c>
      <c r="Q866" s="26">
        <v>1.8939999999999999</v>
      </c>
      <c r="R866" t="s">
        <v>102</v>
      </c>
      <c r="S866" t="s">
        <v>102</v>
      </c>
      <c r="T866" s="26">
        <v>0.20380000000000001</v>
      </c>
      <c r="U866" s="26">
        <v>0.34100000000000003</v>
      </c>
      <c r="V866" t="s">
        <v>102</v>
      </c>
      <c r="W866" s="26">
        <v>2.8300000000000001E-3</v>
      </c>
      <c r="X866">
        <v>2.44163</v>
      </c>
    </row>
    <row r="867" spans="1:24" x14ac:dyDescent="0.35">
      <c r="A867" t="s">
        <v>145</v>
      </c>
      <c r="B867" t="s">
        <v>477</v>
      </c>
      <c r="C867" t="s">
        <v>22</v>
      </c>
      <c r="D867" t="s">
        <v>396</v>
      </c>
      <c r="J867" t="s">
        <v>102</v>
      </c>
      <c r="K867" t="s">
        <v>102</v>
      </c>
      <c r="L867" t="s">
        <v>102</v>
      </c>
      <c r="M867" t="s">
        <v>102</v>
      </c>
      <c r="N867" t="s">
        <v>102</v>
      </c>
      <c r="O867" t="s">
        <v>102</v>
      </c>
      <c r="P867" t="s">
        <v>102</v>
      </c>
      <c r="Q867" t="s">
        <v>102</v>
      </c>
      <c r="R867" t="s">
        <v>102</v>
      </c>
      <c r="S867" t="s">
        <v>102</v>
      </c>
      <c r="T867" s="26">
        <v>4.3459999999999999E-4</v>
      </c>
      <c r="U867" s="26">
        <v>7.8469999999999998E-3</v>
      </c>
      <c r="V867" t="s">
        <v>102</v>
      </c>
      <c r="W867" t="s">
        <v>102</v>
      </c>
      <c r="X867" s="26">
        <v>8.2816000000000001E-3</v>
      </c>
    </row>
    <row r="868" spans="1:24" x14ac:dyDescent="0.35">
      <c r="A868" t="s">
        <v>145</v>
      </c>
      <c r="B868" t="s">
        <v>477</v>
      </c>
      <c r="C868" t="s">
        <v>22</v>
      </c>
      <c r="D868" t="s">
        <v>397</v>
      </c>
      <c r="J868" t="s">
        <v>102</v>
      </c>
      <c r="K868" t="s">
        <v>102</v>
      </c>
      <c r="L868" t="s">
        <v>102</v>
      </c>
      <c r="M868" t="s">
        <v>102</v>
      </c>
      <c r="N868" t="s">
        <v>102</v>
      </c>
      <c r="O868" t="s">
        <v>102</v>
      </c>
      <c r="P868" t="s">
        <v>102</v>
      </c>
      <c r="Q868" s="26">
        <v>0.72419999999999995</v>
      </c>
      <c r="R868" t="s">
        <v>102</v>
      </c>
      <c r="S868" t="s">
        <v>102</v>
      </c>
      <c r="T868" s="26">
        <v>9.7939999999999999E-2</v>
      </c>
      <c r="U868" s="26">
        <v>0.1618</v>
      </c>
      <c r="V868" t="s">
        <v>102</v>
      </c>
      <c r="W868" s="26">
        <v>1.3500000000000001E-3</v>
      </c>
      <c r="X868" s="26">
        <v>0.98529</v>
      </c>
    </row>
    <row r="869" spans="1:24" x14ac:dyDescent="0.35">
      <c r="A869" t="s">
        <v>145</v>
      </c>
      <c r="B869" t="s">
        <v>477</v>
      </c>
      <c r="C869" t="s">
        <v>22</v>
      </c>
      <c r="D869" t="s">
        <v>398</v>
      </c>
      <c r="J869" t="s">
        <v>102</v>
      </c>
      <c r="K869" t="s">
        <v>102</v>
      </c>
      <c r="L869" s="26" t="s">
        <v>102</v>
      </c>
      <c r="M869" s="26" t="s">
        <v>102</v>
      </c>
      <c r="N869" t="s">
        <v>102</v>
      </c>
      <c r="O869" t="s">
        <v>102</v>
      </c>
      <c r="P869" t="s">
        <v>102</v>
      </c>
      <c r="Q869" s="26">
        <v>0.78879999999999995</v>
      </c>
      <c r="R869" t="s">
        <v>102</v>
      </c>
      <c r="S869" t="s">
        <v>102</v>
      </c>
      <c r="T869" s="26">
        <v>0.10539999999999999</v>
      </c>
      <c r="U869" s="26">
        <v>0.17130000000000001</v>
      </c>
      <c r="V869" t="s">
        <v>102</v>
      </c>
      <c r="W869" s="26">
        <v>1.4159999999999999E-3</v>
      </c>
      <c r="X869">
        <v>1.066916</v>
      </c>
    </row>
    <row r="870" spans="1:24" x14ac:dyDescent="0.35">
      <c r="A870" t="s">
        <v>145</v>
      </c>
      <c r="B870" t="s">
        <v>477</v>
      </c>
      <c r="C870" t="s">
        <v>47</v>
      </c>
      <c r="J870" t="s">
        <v>102</v>
      </c>
      <c r="K870" t="s">
        <v>102</v>
      </c>
      <c r="L870" t="s">
        <v>102</v>
      </c>
      <c r="M870" t="s">
        <v>102</v>
      </c>
      <c r="N870" t="s">
        <v>102</v>
      </c>
      <c r="O870" t="s">
        <v>102</v>
      </c>
      <c r="P870" t="s">
        <v>102</v>
      </c>
      <c r="Q870" s="26" t="s">
        <v>102</v>
      </c>
      <c r="R870" t="s">
        <v>102</v>
      </c>
      <c r="S870" t="s">
        <v>102</v>
      </c>
      <c r="T870" s="26" t="s">
        <v>102</v>
      </c>
      <c r="U870" t="s">
        <v>102</v>
      </c>
      <c r="V870" t="s">
        <v>102</v>
      </c>
      <c r="W870" s="26" t="s">
        <v>102</v>
      </c>
      <c r="X870">
        <v>0</v>
      </c>
    </row>
    <row r="871" spans="1:24" x14ac:dyDescent="0.35">
      <c r="A871" t="s">
        <v>145</v>
      </c>
      <c r="B871" t="s">
        <v>477</v>
      </c>
      <c r="C871" t="s">
        <v>42</v>
      </c>
      <c r="J871" t="s">
        <v>102</v>
      </c>
      <c r="K871" t="s">
        <v>102</v>
      </c>
      <c r="L871" t="s">
        <v>102</v>
      </c>
      <c r="M871" t="s">
        <v>102</v>
      </c>
      <c r="N871" t="s">
        <v>102</v>
      </c>
      <c r="O871" t="s">
        <v>102</v>
      </c>
      <c r="P871" t="s">
        <v>102</v>
      </c>
      <c r="Q871" s="26">
        <v>1.4470000000000001</v>
      </c>
      <c r="R871" t="s">
        <v>102</v>
      </c>
      <c r="S871" t="s">
        <v>102</v>
      </c>
      <c r="T871" s="26">
        <v>0.30520000000000003</v>
      </c>
      <c r="U871" s="26">
        <v>0.1225</v>
      </c>
      <c r="V871" t="s">
        <v>102</v>
      </c>
      <c r="W871" s="26">
        <v>2.784E-3</v>
      </c>
      <c r="X871">
        <v>1.8774839999999999</v>
      </c>
    </row>
    <row r="872" spans="1:24" x14ac:dyDescent="0.35">
      <c r="A872" t="s">
        <v>145</v>
      </c>
      <c r="B872" t="s">
        <v>477</v>
      </c>
      <c r="C872" t="s">
        <v>399</v>
      </c>
      <c r="J872" s="26">
        <v>-0.10199999999999999</v>
      </c>
      <c r="K872" t="s">
        <v>102</v>
      </c>
      <c r="L872" t="s">
        <v>102</v>
      </c>
      <c r="M872" t="s">
        <v>102</v>
      </c>
      <c r="N872" t="s">
        <v>102</v>
      </c>
      <c r="O872" t="s">
        <v>102</v>
      </c>
      <c r="P872" t="s">
        <v>102</v>
      </c>
      <c r="Q872" s="26">
        <v>0.1023</v>
      </c>
      <c r="R872" t="s">
        <v>102</v>
      </c>
      <c r="S872" t="s">
        <v>102</v>
      </c>
      <c r="T872" s="26" t="s">
        <v>102</v>
      </c>
      <c r="U872" t="s">
        <v>102</v>
      </c>
      <c r="V872" t="s">
        <v>102</v>
      </c>
      <c r="W872" s="26">
        <v>2.4700000000000001E-6</v>
      </c>
      <c r="X872">
        <v>3.0246999999999501E-4</v>
      </c>
    </row>
    <row r="873" spans="1:24" x14ac:dyDescent="0.35">
      <c r="A873" t="s">
        <v>145</v>
      </c>
      <c r="B873" t="s">
        <v>477</v>
      </c>
      <c r="C873" t="s">
        <v>43</v>
      </c>
      <c r="J873" t="s">
        <v>102</v>
      </c>
      <c r="K873" t="s">
        <v>102</v>
      </c>
      <c r="L873" t="s">
        <v>102</v>
      </c>
      <c r="M873" t="s">
        <v>102</v>
      </c>
      <c r="N873" t="s">
        <v>102</v>
      </c>
      <c r="O873" t="s">
        <v>102</v>
      </c>
      <c r="P873" t="s">
        <v>102</v>
      </c>
      <c r="Q873" s="26">
        <v>2.5479999999999999E-3</v>
      </c>
      <c r="R873" s="26">
        <v>3.3829999999999999E-2</v>
      </c>
      <c r="S873" t="s">
        <v>102</v>
      </c>
      <c r="T873" s="26">
        <v>5.3179999999999998E-3</v>
      </c>
      <c r="U873" t="s">
        <v>102</v>
      </c>
      <c r="V873" t="s">
        <v>102</v>
      </c>
      <c r="W873" s="26">
        <v>6.8150000000000002E-2</v>
      </c>
      <c r="X873">
        <v>0.109846</v>
      </c>
    </row>
    <row r="874" spans="1:24" x14ac:dyDescent="0.35">
      <c r="A874" t="s">
        <v>145</v>
      </c>
      <c r="B874" t="s">
        <v>477</v>
      </c>
      <c r="C874" t="s">
        <v>43</v>
      </c>
      <c r="D874" t="s">
        <v>400</v>
      </c>
      <c r="J874" t="s">
        <v>102</v>
      </c>
      <c r="K874" t="s">
        <v>102</v>
      </c>
      <c r="L874" t="s">
        <v>102</v>
      </c>
      <c r="M874" t="s">
        <v>102</v>
      </c>
      <c r="N874" t="s">
        <v>102</v>
      </c>
      <c r="O874" t="s">
        <v>102</v>
      </c>
      <c r="P874" t="s">
        <v>102</v>
      </c>
      <c r="Q874" s="26">
        <v>-2.243E-5</v>
      </c>
      <c r="R874" t="s">
        <v>102</v>
      </c>
      <c r="S874" t="s">
        <v>102</v>
      </c>
      <c r="T874" s="26" t="s">
        <v>102</v>
      </c>
      <c r="U874" t="s">
        <v>102</v>
      </c>
      <c r="V874" t="s">
        <v>102</v>
      </c>
      <c r="W874" s="26">
        <v>4.7419999999999997E-8</v>
      </c>
      <c r="X874" s="26">
        <v>-2.238258E-5</v>
      </c>
    </row>
    <row r="875" spans="1:24" x14ac:dyDescent="0.35">
      <c r="A875" t="s">
        <v>145</v>
      </c>
      <c r="B875" t="s">
        <v>477</v>
      </c>
      <c r="C875" t="s">
        <v>43</v>
      </c>
      <c r="D875" t="s">
        <v>401</v>
      </c>
      <c r="J875" t="s">
        <v>102</v>
      </c>
      <c r="K875" t="s">
        <v>102</v>
      </c>
      <c r="L875" t="s">
        <v>102</v>
      </c>
      <c r="M875" t="s">
        <v>102</v>
      </c>
      <c r="N875" t="s">
        <v>102</v>
      </c>
      <c r="O875" t="s">
        <v>102</v>
      </c>
      <c r="P875" t="s">
        <v>102</v>
      </c>
      <c r="Q875" s="26">
        <v>6.117E-7</v>
      </c>
      <c r="R875" t="s">
        <v>102</v>
      </c>
      <c r="S875" t="s">
        <v>102</v>
      </c>
      <c r="T875" s="26" t="s">
        <v>102</v>
      </c>
      <c r="U875" t="s">
        <v>102</v>
      </c>
      <c r="V875" t="s">
        <v>102</v>
      </c>
      <c r="W875" s="26">
        <v>4.7419999999999997E-8</v>
      </c>
      <c r="X875" s="26">
        <v>6.5911999999999999E-7</v>
      </c>
    </row>
    <row r="876" spans="1:24" x14ac:dyDescent="0.35">
      <c r="A876" t="s">
        <v>145</v>
      </c>
      <c r="B876" t="s">
        <v>477</v>
      </c>
      <c r="C876" t="s">
        <v>43</v>
      </c>
      <c r="D876" t="s">
        <v>402</v>
      </c>
      <c r="J876" t="s">
        <v>102</v>
      </c>
      <c r="K876" t="s">
        <v>102</v>
      </c>
      <c r="L876" t="s">
        <v>102</v>
      </c>
      <c r="M876" t="s">
        <v>102</v>
      </c>
      <c r="N876" t="s">
        <v>102</v>
      </c>
      <c r="O876" t="s">
        <v>102</v>
      </c>
      <c r="P876" t="s">
        <v>102</v>
      </c>
      <c r="Q876" s="26">
        <v>2.4060000000000002E-3</v>
      </c>
      <c r="R876" t="s">
        <v>102</v>
      </c>
      <c r="S876" t="s">
        <v>102</v>
      </c>
      <c r="T876" s="26">
        <v>7.5199999999999998E-3</v>
      </c>
      <c r="U876" t="s">
        <v>102</v>
      </c>
      <c r="V876" t="s">
        <v>102</v>
      </c>
      <c r="W876" s="26">
        <v>6.812E-2</v>
      </c>
      <c r="X876">
        <v>7.8046000000000004E-2</v>
      </c>
    </row>
    <row r="877" spans="1:24" x14ac:dyDescent="0.35">
      <c r="A877" t="s">
        <v>145</v>
      </c>
      <c r="B877" t="s">
        <v>477</v>
      </c>
      <c r="C877" t="s">
        <v>43</v>
      </c>
      <c r="D877" t="s">
        <v>403</v>
      </c>
      <c r="J877" t="s">
        <v>102</v>
      </c>
      <c r="K877" t="s">
        <v>102</v>
      </c>
      <c r="L877" t="s">
        <v>102</v>
      </c>
      <c r="M877" t="s">
        <v>102</v>
      </c>
      <c r="N877" t="s">
        <v>102</v>
      </c>
      <c r="O877" t="s">
        <v>102</v>
      </c>
      <c r="P877" t="s">
        <v>102</v>
      </c>
      <c r="Q877" s="26">
        <v>1.6440000000000001E-4</v>
      </c>
      <c r="R877" t="s">
        <v>102</v>
      </c>
      <c r="S877" t="s">
        <v>102</v>
      </c>
      <c r="T877" s="26">
        <v>3.579E-6</v>
      </c>
      <c r="U877" t="s">
        <v>102</v>
      </c>
      <c r="V877" t="s">
        <v>102</v>
      </c>
      <c r="W877" s="26">
        <v>2.934E-5</v>
      </c>
      <c r="X877">
        <v>1.97319E-4</v>
      </c>
    </row>
    <row r="878" spans="1:24" x14ac:dyDescent="0.35">
      <c r="A878" t="s">
        <v>145</v>
      </c>
      <c r="B878" t="s">
        <v>477</v>
      </c>
      <c r="C878" t="s">
        <v>43</v>
      </c>
      <c r="D878" t="s">
        <v>404</v>
      </c>
      <c r="J878" t="s">
        <v>102</v>
      </c>
      <c r="K878" t="s">
        <v>102</v>
      </c>
      <c r="L878" t="s">
        <v>102</v>
      </c>
      <c r="M878" t="s">
        <v>102</v>
      </c>
      <c r="N878" t="s">
        <v>102</v>
      </c>
      <c r="O878" t="s">
        <v>102</v>
      </c>
      <c r="P878" t="s">
        <v>102</v>
      </c>
      <c r="Q878" s="26" t="s">
        <v>102</v>
      </c>
      <c r="R878" s="26">
        <v>5.4939999999999998E-3</v>
      </c>
      <c r="S878" t="s">
        <v>102</v>
      </c>
      <c r="T878" s="26">
        <v>-2.2049999999999999E-3</v>
      </c>
      <c r="U878" t="s">
        <v>102</v>
      </c>
      <c r="V878" t="s">
        <v>102</v>
      </c>
      <c r="W878" s="26" t="s">
        <v>102</v>
      </c>
      <c r="X878">
        <v>3.2889999999999998E-3</v>
      </c>
    </row>
    <row r="879" spans="1:24" x14ac:dyDescent="0.35">
      <c r="A879" t="s">
        <v>145</v>
      </c>
      <c r="B879" t="s">
        <v>477</v>
      </c>
      <c r="C879" t="s">
        <v>43</v>
      </c>
      <c r="D879" t="s">
        <v>405</v>
      </c>
      <c r="J879" t="s">
        <v>102</v>
      </c>
      <c r="K879" t="s">
        <v>102</v>
      </c>
      <c r="L879" s="26" t="s">
        <v>102</v>
      </c>
      <c r="M879" s="26" t="s">
        <v>102</v>
      </c>
      <c r="N879" t="s">
        <v>102</v>
      </c>
      <c r="O879" t="s">
        <v>102</v>
      </c>
      <c r="P879" t="s">
        <v>102</v>
      </c>
      <c r="Q879" s="26" t="s">
        <v>102</v>
      </c>
      <c r="R879" s="26">
        <v>3.416E-6</v>
      </c>
      <c r="S879" t="s">
        <v>102</v>
      </c>
      <c r="T879" s="26">
        <v>-7.7639999999999999E-7</v>
      </c>
      <c r="U879" t="s">
        <v>102</v>
      </c>
      <c r="V879" t="s">
        <v>102</v>
      </c>
      <c r="W879" s="26" t="s">
        <v>102</v>
      </c>
      <c r="X879" s="26">
        <v>2.6396000000000001E-6</v>
      </c>
    </row>
    <row r="880" spans="1:24" x14ac:dyDescent="0.35">
      <c r="A880" t="s">
        <v>145</v>
      </c>
      <c r="B880" t="s">
        <v>477</v>
      </c>
      <c r="C880" t="s">
        <v>43</v>
      </c>
      <c r="D880" t="s">
        <v>406</v>
      </c>
      <c r="J880" t="s">
        <v>102</v>
      </c>
      <c r="K880" t="s">
        <v>102</v>
      </c>
      <c r="L880" t="s">
        <v>102</v>
      </c>
      <c r="M880" t="s">
        <v>102</v>
      </c>
      <c r="N880" t="s">
        <v>102</v>
      </c>
      <c r="O880" t="s">
        <v>102</v>
      </c>
      <c r="P880" t="s">
        <v>102</v>
      </c>
      <c r="Q880" s="26" t="s">
        <v>102</v>
      </c>
      <c r="R880" s="26">
        <v>2.8340000000000001E-2</v>
      </c>
      <c r="S880" t="s">
        <v>102</v>
      </c>
      <c r="T880" s="26" t="s">
        <v>102</v>
      </c>
      <c r="U880" t="s">
        <v>102</v>
      </c>
      <c r="V880" t="s">
        <v>102</v>
      </c>
      <c r="W880" s="26" t="s">
        <v>102</v>
      </c>
      <c r="X880" s="26">
        <v>2.8340000000000001E-2</v>
      </c>
    </row>
    <row r="881" spans="1:24" x14ac:dyDescent="0.35">
      <c r="A881" t="s">
        <v>145</v>
      </c>
      <c r="B881" t="s">
        <v>477</v>
      </c>
      <c r="C881" t="s">
        <v>43</v>
      </c>
      <c r="D881" t="s">
        <v>407</v>
      </c>
      <c r="J881" t="s">
        <v>102</v>
      </c>
      <c r="K881" t="s">
        <v>102</v>
      </c>
      <c r="L881" t="s">
        <v>102</v>
      </c>
      <c r="M881" t="s">
        <v>102</v>
      </c>
      <c r="N881" t="s">
        <v>102</v>
      </c>
      <c r="O881" t="s">
        <v>102</v>
      </c>
      <c r="P881" t="s">
        <v>102</v>
      </c>
      <c r="Q881" s="26" t="s">
        <v>102</v>
      </c>
      <c r="R881" s="26">
        <v>-9.2939999999999994E-6</v>
      </c>
      <c r="S881" t="s">
        <v>102</v>
      </c>
      <c r="T881" s="26" t="s">
        <v>102</v>
      </c>
      <c r="U881" t="s">
        <v>102</v>
      </c>
      <c r="V881" t="s">
        <v>102</v>
      </c>
      <c r="W881" s="26" t="s">
        <v>102</v>
      </c>
      <c r="X881" s="26">
        <v>-9.2939999999999994E-6</v>
      </c>
    </row>
    <row r="882" spans="1:24" x14ac:dyDescent="0.35">
      <c r="A882" t="s">
        <v>145</v>
      </c>
      <c r="B882" t="s">
        <v>477</v>
      </c>
      <c r="C882" t="s">
        <v>39</v>
      </c>
      <c r="J882" s="26">
        <v>0.45240000000000002</v>
      </c>
      <c r="K882" t="s">
        <v>102</v>
      </c>
      <c r="L882" t="s">
        <v>102</v>
      </c>
      <c r="M882" t="s">
        <v>102</v>
      </c>
      <c r="N882" t="s">
        <v>102</v>
      </c>
      <c r="O882" t="s">
        <v>102</v>
      </c>
      <c r="P882" t="s">
        <v>102</v>
      </c>
      <c r="Q882" s="26">
        <v>2.0340000000000001E-4</v>
      </c>
      <c r="R882" t="s">
        <v>102</v>
      </c>
      <c r="S882" t="s">
        <v>102</v>
      </c>
      <c r="T882" s="26">
        <v>-1.072E-2</v>
      </c>
      <c r="U882" t="s">
        <v>102</v>
      </c>
      <c r="V882" t="s">
        <v>102</v>
      </c>
      <c r="W882" s="26">
        <v>-0.1326</v>
      </c>
      <c r="X882" s="26">
        <v>0.30928339999999999</v>
      </c>
    </row>
    <row r="883" spans="1:24" x14ac:dyDescent="0.35">
      <c r="A883" t="s">
        <v>145</v>
      </c>
      <c r="B883" t="s">
        <v>477</v>
      </c>
      <c r="C883" t="s">
        <v>21</v>
      </c>
      <c r="J883" t="s">
        <v>102</v>
      </c>
      <c r="K883" t="s">
        <v>102</v>
      </c>
      <c r="L883" s="26">
        <v>0.86939999999999995</v>
      </c>
      <c r="M883" s="26">
        <v>0.23730000000000001</v>
      </c>
      <c r="N883" s="26">
        <v>-0.35759999999999997</v>
      </c>
      <c r="O883" s="26">
        <v>3.9239999999999997E-2</v>
      </c>
      <c r="P883" s="26">
        <v>6.7409999999999997</v>
      </c>
      <c r="Q883" s="26">
        <v>2.3069999999999999</v>
      </c>
      <c r="R883" s="26">
        <v>10.32</v>
      </c>
      <c r="S883" s="26">
        <v>1.8520000000000001</v>
      </c>
      <c r="T883" s="26">
        <v>-0.29830000000000001</v>
      </c>
      <c r="U883" s="26">
        <v>3.4260000000000002</v>
      </c>
      <c r="V883" t="s">
        <v>102</v>
      </c>
      <c r="W883" s="26">
        <v>4.181</v>
      </c>
      <c r="X883" s="26">
        <v>29.317039999999999</v>
      </c>
    </row>
    <row r="884" spans="1:24" x14ac:dyDescent="0.35">
      <c r="A884" t="s">
        <v>145</v>
      </c>
      <c r="B884" t="s">
        <v>477</v>
      </c>
      <c r="C884" t="s">
        <v>21</v>
      </c>
      <c r="D884" t="s">
        <v>24</v>
      </c>
      <c r="J884" t="s">
        <v>102</v>
      </c>
      <c r="K884" t="s">
        <v>102</v>
      </c>
      <c r="L884" t="s">
        <v>102</v>
      </c>
      <c r="M884" t="s">
        <v>102</v>
      </c>
      <c r="N884" t="s">
        <v>102</v>
      </c>
      <c r="O884" t="s">
        <v>102</v>
      </c>
      <c r="P884" t="s">
        <v>102</v>
      </c>
      <c r="Q884" s="26" t="s">
        <v>102</v>
      </c>
      <c r="R884" s="26">
        <v>1.427</v>
      </c>
      <c r="S884" t="s">
        <v>102</v>
      </c>
      <c r="T884" s="26">
        <v>-0.3</v>
      </c>
      <c r="U884" s="26">
        <v>9.0630000000000002E-2</v>
      </c>
      <c r="V884" t="s">
        <v>102</v>
      </c>
      <c r="W884" s="26">
        <v>0.38479999999999998</v>
      </c>
      <c r="X884" s="26">
        <v>1.60243</v>
      </c>
    </row>
    <row r="885" spans="1:24" x14ac:dyDescent="0.35">
      <c r="A885" t="s">
        <v>145</v>
      </c>
      <c r="B885" t="s">
        <v>477</v>
      </c>
      <c r="C885" t="s">
        <v>21</v>
      </c>
      <c r="D885" t="s">
        <v>24</v>
      </c>
      <c r="E885" t="s">
        <v>408</v>
      </c>
      <c r="J885" t="s">
        <v>102</v>
      </c>
      <c r="K885" t="s">
        <v>102</v>
      </c>
      <c r="L885" t="s">
        <v>102</v>
      </c>
      <c r="M885" t="s">
        <v>102</v>
      </c>
      <c r="N885" t="s">
        <v>102</v>
      </c>
      <c r="O885" t="s">
        <v>102</v>
      </c>
      <c r="P885" t="s">
        <v>102</v>
      </c>
      <c r="Q885" s="26" t="s">
        <v>102</v>
      </c>
      <c r="R885" t="s">
        <v>102</v>
      </c>
      <c r="S885" t="s">
        <v>102</v>
      </c>
      <c r="T885" s="26">
        <v>-7.2479999999999997E-5</v>
      </c>
      <c r="U885" s="26">
        <v>3.8690000000000002E-2</v>
      </c>
      <c r="V885" t="s">
        <v>102</v>
      </c>
      <c r="W885" s="26">
        <v>0.22700000000000001</v>
      </c>
      <c r="X885" s="26">
        <v>0.26561752</v>
      </c>
    </row>
    <row r="886" spans="1:24" x14ac:dyDescent="0.35">
      <c r="A886" t="s">
        <v>145</v>
      </c>
      <c r="B886" t="s">
        <v>477</v>
      </c>
      <c r="C886" t="s">
        <v>21</v>
      </c>
      <c r="D886" t="s">
        <v>24</v>
      </c>
      <c r="E886" t="s">
        <v>409</v>
      </c>
      <c r="J886" t="s">
        <v>102</v>
      </c>
      <c r="K886" t="s">
        <v>102</v>
      </c>
      <c r="L886" t="s">
        <v>102</v>
      </c>
      <c r="M886" t="s">
        <v>102</v>
      </c>
      <c r="N886" t="s">
        <v>102</v>
      </c>
      <c r="O886" t="s">
        <v>102</v>
      </c>
      <c r="P886" t="s">
        <v>102</v>
      </c>
      <c r="Q886" s="26" t="s">
        <v>102</v>
      </c>
      <c r="R886" s="26">
        <v>0.81489999999999996</v>
      </c>
      <c r="S886" t="s">
        <v>102</v>
      </c>
      <c r="T886" s="26">
        <v>-2.119E-6</v>
      </c>
      <c r="U886" s="26">
        <v>3.4389999999999997E-2</v>
      </c>
      <c r="V886" t="s">
        <v>102</v>
      </c>
      <c r="W886" s="26" t="s">
        <v>102</v>
      </c>
      <c r="X886" s="26">
        <v>0.84928788099999997</v>
      </c>
    </row>
    <row r="887" spans="1:24" x14ac:dyDescent="0.35">
      <c r="A887" t="s">
        <v>145</v>
      </c>
      <c r="B887" t="s">
        <v>477</v>
      </c>
      <c r="C887" t="s">
        <v>21</v>
      </c>
      <c r="D887" t="s">
        <v>29</v>
      </c>
      <c r="J887" t="s">
        <v>102</v>
      </c>
      <c r="K887" t="s">
        <v>102</v>
      </c>
      <c r="L887" t="s">
        <v>102</v>
      </c>
      <c r="M887" t="s">
        <v>102</v>
      </c>
      <c r="N887" t="s">
        <v>102</v>
      </c>
      <c r="O887" t="s">
        <v>102</v>
      </c>
      <c r="P887" t="s">
        <v>102</v>
      </c>
      <c r="Q887" s="26" t="s">
        <v>102</v>
      </c>
      <c r="R887" t="s">
        <v>102</v>
      </c>
      <c r="S887" t="s">
        <v>102</v>
      </c>
      <c r="T887" s="26">
        <v>1.346E-3</v>
      </c>
      <c r="U887" s="26">
        <v>0.63139999999999996</v>
      </c>
      <c r="V887" t="s">
        <v>102</v>
      </c>
      <c r="W887" s="26" t="s">
        <v>102</v>
      </c>
      <c r="X887" s="26">
        <v>0.63274600000000003</v>
      </c>
    </row>
    <row r="888" spans="1:24" x14ac:dyDescent="0.35">
      <c r="A888" t="s">
        <v>145</v>
      </c>
      <c r="B888" t="s">
        <v>477</v>
      </c>
      <c r="C888" t="s">
        <v>21</v>
      </c>
      <c r="D888" t="s">
        <v>29</v>
      </c>
      <c r="E888" t="s">
        <v>319</v>
      </c>
      <c r="J888" t="s">
        <v>102</v>
      </c>
      <c r="K888" t="s">
        <v>102</v>
      </c>
      <c r="L888" t="s">
        <v>102</v>
      </c>
      <c r="M888" t="s">
        <v>102</v>
      </c>
      <c r="N888" t="s">
        <v>102</v>
      </c>
      <c r="O888" t="s">
        <v>102</v>
      </c>
      <c r="P888" t="s">
        <v>102</v>
      </c>
      <c r="Q888" s="26" t="s">
        <v>102</v>
      </c>
      <c r="R888" t="s">
        <v>102</v>
      </c>
      <c r="S888" t="s">
        <v>102</v>
      </c>
      <c r="T888" s="26" t="s">
        <v>102</v>
      </c>
      <c r="U888" s="26">
        <v>1.257E-2</v>
      </c>
      <c r="V888" t="s">
        <v>102</v>
      </c>
      <c r="W888" s="26" t="s">
        <v>102</v>
      </c>
      <c r="X888" s="26">
        <v>1.257E-2</v>
      </c>
    </row>
    <row r="889" spans="1:24" x14ac:dyDescent="0.35">
      <c r="A889" t="s">
        <v>145</v>
      </c>
      <c r="B889" t="s">
        <v>477</v>
      </c>
      <c r="C889" t="s">
        <v>21</v>
      </c>
      <c r="D889" t="s">
        <v>29</v>
      </c>
      <c r="E889" t="s">
        <v>323</v>
      </c>
      <c r="J889" t="s">
        <v>102</v>
      </c>
      <c r="K889" t="s">
        <v>102</v>
      </c>
      <c r="L889" s="26" t="s">
        <v>102</v>
      </c>
      <c r="M889" s="26" t="s">
        <v>102</v>
      </c>
      <c r="N889" t="s">
        <v>102</v>
      </c>
      <c r="O889" t="s">
        <v>102</v>
      </c>
      <c r="P889" t="s">
        <v>102</v>
      </c>
      <c r="Q889" s="26" t="s">
        <v>102</v>
      </c>
      <c r="R889" t="s">
        <v>102</v>
      </c>
      <c r="S889" t="s">
        <v>102</v>
      </c>
      <c r="T889" s="26" t="s">
        <v>102</v>
      </c>
      <c r="U889" s="26">
        <v>1.3619999999999999E-3</v>
      </c>
      <c r="V889" t="s">
        <v>102</v>
      </c>
      <c r="W889" s="26" t="s">
        <v>102</v>
      </c>
      <c r="X889">
        <v>1.3619999999999999E-3</v>
      </c>
    </row>
    <row r="890" spans="1:24" x14ac:dyDescent="0.35">
      <c r="A890" t="s">
        <v>145</v>
      </c>
      <c r="B890" t="s">
        <v>477</v>
      </c>
      <c r="C890" t="s">
        <v>21</v>
      </c>
      <c r="D890" t="s">
        <v>29</v>
      </c>
      <c r="E890" t="s">
        <v>410</v>
      </c>
      <c r="J890" t="s">
        <v>102</v>
      </c>
      <c r="K890" t="s">
        <v>102</v>
      </c>
      <c r="L890" t="s">
        <v>102</v>
      </c>
      <c r="M890" t="s">
        <v>102</v>
      </c>
      <c r="N890" t="s">
        <v>102</v>
      </c>
      <c r="O890" t="s">
        <v>102</v>
      </c>
      <c r="P890" t="s">
        <v>102</v>
      </c>
      <c r="Q890" s="26" t="s">
        <v>102</v>
      </c>
      <c r="R890" t="s">
        <v>102</v>
      </c>
      <c r="S890" t="s">
        <v>102</v>
      </c>
      <c r="T890" s="26" t="s">
        <v>102</v>
      </c>
      <c r="U890" s="26">
        <v>2.265E-2</v>
      </c>
      <c r="V890" t="s">
        <v>102</v>
      </c>
      <c r="W890" s="26" t="s">
        <v>102</v>
      </c>
      <c r="X890">
        <v>2.265E-2</v>
      </c>
    </row>
    <row r="891" spans="1:24" x14ac:dyDescent="0.35">
      <c r="A891" t="s">
        <v>145</v>
      </c>
      <c r="B891" t="s">
        <v>477</v>
      </c>
      <c r="C891" t="s">
        <v>21</v>
      </c>
      <c r="D891" t="s">
        <v>29</v>
      </c>
      <c r="E891" t="s">
        <v>411</v>
      </c>
      <c r="J891" t="s">
        <v>102</v>
      </c>
      <c r="K891" t="s">
        <v>102</v>
      </c>
      <c r="L891" t="s">
        <v>102</v>
      </c>
      <c r="M891" t="s">
        <v>102</v>
      </c>
      <c r="N891" t="s">
        <v>102</v>
      </c>
      <c r="O891" t="s">
        <v>102</v>
      </c>
      <c r="P891" t="s">
        <v>102</v>
      </c>
      <c r="Q891" s="26" t="s">
        <v>102</v>
      </c>
      <c r="R891" t="s">
        <v>102</v>
      </c>
      <c r="S891" t="s">
        <v>102</v>
      </c>
      <c r="T891" s="26" t="s">
        <v>102</v>
      </c>
      <c r="U891" s="26">
        <v>3.2410000000000001E-2</v>
      </c>
      <c r="V891" t="s">
        <v>102</v>
      </c>
      <c r="W891" s="26" t="s">
        <v>102</v>
      </c>
      <c r="X891">
        <v>3.2410000000000001E-2</v>
      </c>
    </row>
    <row r="892" spans="1:24" x14ac:dyDescent="0.35">
      <c r="A892" t="s">
        <v>145</v>
      </c>
      <c r="B892" t="s">
        <v>477</v>
      </c>
      <c r="C892" t="s">
        <v>21</v>
      </c>
      <c r="D892" t="s">
        <v>27</v>
      </c>
      <c r="J892" t="s">
        <v>102</v>
      </c>
      <c r="K892" t="s">
        <v>102</v>
      </c>
      <c r="L892" t="s">
        <v>102</v>
      </c>
      <c r="M892" t="s">
        <v>102</v>
      </c>
      <c r="N892" t="s">
        <v>102</v>
      </c>
      <c r="O892" t="s">
        <v>102</v>
      </c>
      <c r="P892" t="s">
        <v>102</v>
      </c>
      <c r="Q892" s="26" t="s">
        <v>102</v>
      </c>
      <c r="R892" s="26">
        <v>1.7570000000000001E-3</v>
      </c>
      <c r="S892" t="s">
        <v>102</v>
      </c>
      <c r="T892" s="26">
        <v>2.8789999999999998E-8</v>
      </c>
      <c r="U892" s="26">
        <v>2.5579999999999999E-3</v>
      </c>
      <c r="V892" t="s">
        <v>102</v>
      </c>
      <c r="W892" s="26" t="s">
        <v>102</v>
      </c>
      <c r="X892">
        <v>4.3150287899999997E-3</v>
      </c>
    </row>
    <row r="893" spans="1:24" x14ac:dyDescent="0.35">
      <c r="A893" t="s">
        <v>145</v>
      </c>
      <c r="B893" t="s">
        <v>477</v>
      </c>
      <c r="C893" t="s">
        <v>21</v>
      </c>
      <c r="D893" t="s">
        <v>27</v>
      </c>
      <c r="E893" t="s">
        <v>412</v>
      </c>
      <c r="J893" t="s">
        <v>102</v>
      </c>
      <c r="K893" t="s">
        <v>102</v>
      </c>
      <c r="L893" t="s">
        <v>102</v>
      </c>
      <c r="M893" t="s">
        <v>102</v>
      </c>
      <c r="N893" t="s">
        <v>102</v>
      </c>
      <c r="O893" t="s">
        <v>102</v>
      </c>
      <c r="P893" t="s">
        <v>102</v>
      </c>
      <c r="Q893" s="26" t="s">
        <v>102</v>
      </c>
      <c r="R893" s="26">
        <v>1.681E-3</v>
      </c>
      <c r="S893" t="s">
        <v>102</v>
      </c>
      <c r="T893" s="26">
        <v>2.8789999999999998E-8</v>
      </c>
      <c r="U893" s="26">
        <v>2.3739999999999998E-3</v>
      </c>
      <c r="V893" t="s">
        <v>102</v>
      </c>
      <c r="W893" s="26" t="s">
        <v>102</v>
      </c>
      <c r="X893">
        <v>4.0550287899999999E-3</v>
      </c>
    </row>
    <row r="894" spans="1:24" x14ac:dyDescent="0.35">
      <c r="A894" t="s">
        <v>145</v>
      </c>
      <c r="B894" t="s">
        <v>477</v>
      </c>
      <c r="C894" t="s">
        <v>21</v>
      </c>
      <c r="D894" t="s">
        <v>23</v>
      </c>
      <c r="J894" t="s">
        <v>102</v>
      </c>
      <c r="K894" t="s">
        <v>102</v>
      </c>
      <c r="L894" t="s">
        <v>102</v>
      </c>
      <c r="M894" t="s">
        <v>102</v>
      </c>
      <c r="N894" t="s">
        <v>102</v>
      </c>
      <c r="O894" t="s">
        <v>102</v>
      </c>
      <c r="P894" t="s">
        <v>102</v>
      </c>
      <c r="Q894" s="26" t="s">
        <v>102</v>
      </c>
      <c r="R894" s="26">
        <v>8.8960000000000008</v>
      </c>
      <c r="S894" t="s">
        <v>102</v>
      </c>
      <c r="T894" s="26">
        <v>-0.11840000000000001</v>
      </c>
      <c r="U894" s="26">
        <v>0.43969999999999998</v>
      </c>
      <c r="V894" t="s">
        <v>102</v>
      </c>
      <c r="W894" s="26">
        <v>3.7919999999999998</v>
      </c>
      <c r="X894">
        <v>13.0093</v>
      </c>
    </row>
    <row r="895" spans="1:24" x14ac:dyDescent="0.35">
      <c r="A895" t="s">
        <v>145</v>
      </c>
      <c r="B895" t="s">
        <v>477</v>
      </c>
      <c r="C895" t="s">
        <v>21</v>
      </c>
      <c r="D895" t="s">
        <v>23</v>
      </c>
      <c r="E895" t="s">
        <v>413</v>
      </c>
      <c r="J895" t="s">
        <v>102</v>
      </c>
      <c r="K895" t="s">
        <v>102</v>
      </c>
      <c r="L895" t="s">
        <v>102</v>
      </c>
      <c r="M895" t="s">
        <v>102</v>
      </c>
      <c r="N895" t="s">
        <v>102</v>
      </c>
      <c r="O895" t="s">
        <v>102</v>
      </c>
      <c r="P895" t="s">
        <v>102</v>
      </c>
      <c r="Q895" s="26" t="s">
        <v>102</v>
      </c>
      <c r="R895" t="s">
        <v>170</v>
      </c>
      <c r="S895" t="s">
        <v>102</v>
      </c>
      <c r="T895" s="26" t="s">
        <v>102</v>
      </c>
      <c r="U895" t="s">
        <v>102</v>
      </c>
      <c r="V895" t="s">
        <v>102</v>
      </c>
      <c r="W895" s="26" t="s">
        <v>102</v>
      </c>
      <c r="X895">
        <v>0</v>
      </c>
    </row>
    <row r="896" spans="1:24" x14ac:dyDescent="0.35">
      <c r="A896" t="s">
        <v>145</v>
      </c>
      <c r="B896" t="s">
        <v>477</v>
      </c>
      <c r="C896" t="s">
        <v>21</v>
      </c>
      <c r="D896" t="s">
        <v>23</v>
      </c>
      <c r="E896" t="s">
        <v>414</v>
      </c>
      <c r="J896" t="s">
        <v>102</v>
      </c>
      <c r="K896" t="s">
        <v>102</v>
      </c>
      <c r="L896" t="s">
        <v>102</v>
      </c>
      <c r="M896" t="s">
        <v>102</v>
      </c>
      <c r="N896" t="s">
        <v>102</v>
      </c>
      <c r="O896" t="s">
        <v>102</v>
      </c>
      <c r="P896" t="s">
        <v>102</v>
      </c>
      <c r="Q896" s="26" t="s">
        <v>102</v>
      </c>
      <c r="R896" s="26">
        <v>3.5950000000000002</v>
      </c>
      <c r="S896" t="s">
        <v>102</v>
      </c>
      <c r="T896" s="26" t="s">
        <v>102</v>
      </c>
      <c r="U896" t="s">
        <v>102</v>
      </c>
      <c r="V896" t="s">
        <v>102</v>
      </c>
      <c r="W896" s="26" t="s">
        <v>102</v>
      </c>
      <c r="X896">
        <v>3.5950000000000002</v>
      </c>
    </row>
    <row r="897" spans="1:24" x14ac:dyDescent="0.35">
      <c r="A897" t="s">
        <v>145</v>
      </c>
      <c r="B897" t="s">
        <v>477</v>
      </c>
      <c r="C897" t="s">
        <v>21</v>
      </c>
      <c r="D897" t="s">
        <v>23</v>
      </c>
      <c r="E897" t="s">
        <v>415</v>
      </c>
      <c r="J897" t="s">
        <v>102</v>
      </c>
      <c r="K897" t="s">
        <v>102</v>
      </c>
      <c r="L897" t="s">
        <v>102</v>
      </c>
      <c r="M897" t="s">
        <v>102</v>
      </c>
      <c r="N897" t="s">
        <v>102</v>
      </c>
      <c r="O897" t="s">
        <v>102</v>
      </c>
      <c r="P897" t="s">
        <v>102</v>
      </c>
      <c r="Q897" s="26" t="s">
        <v>102</v>
      </c>
      <c r="R897" s="26">
        <v>4.522E-3</v>
      </c>
      <c r="S897" t="s">
        <v>102</v>
      </c>
      <c r="T897" s="26" t="s">
        <v>102</v>
      </c>
      <c r="U897" t="s">
        <v>102</v>
      </c>
      <c r="V897" t="s">
        <v>102</v>
      </c>
      <c r="W897" s="26" t="s">
        <v>102</v>
      </c>
      <c r="X897">
        <v>4.522E-3</v>
      </c>
    </row>
    <row r="898" spans="1:24" x14ac:dyDescent="0.35">
      <c r="A898" t="s">
        <v>145</v>
      </c>
      <c r="B898" t="s">
        <v>477</v>
      </c>
      <c r="C898" t="s">
        <v>21</v>
      </c>
      <c r="D898" t="s">
        <v>23</v>
      </c>
      <c r="E898" t="s">
        <v>416</v>
      </c>
      <c r="J898" t="s">
        <v>102</v>
      </c>
      <c r="K898" t="s">
        <v>102</v>
      </c>
      <c r="L898" t="s">
        <v>102</v>
      </c>
      <c r="M898" t="s">
        <v>102</v>
      </c>
      <c r="N898" t="s">
        <v>102</v>
      </c>
      <c r="O898" t="s">
        <v>102</v>
      </c>
      <c r="P898" t="s">
        <v>102</v>
      </c>
      <c r="Q898" s="26" t="s">
        <v>102</v>
      </c>
      <c r="R898" s="26">
        <v>4.529E-3</v>
      </c>
      <c r="S898" t="s">
        <v>102</v>
      </c>
      <c r="T898" s="26" t="s">
        <v>102</v>
      </c>
      <c r="U898" t="s">
        <v>102</v>
      </c>
      <c r="V898" t="s">
        <v>102</v>
      </c>
      <c r="W898" s="26" t="s">
        <v>102</v>
      </c>
      <c r="X898">
        <v>4.529E-3</v>
      </c>
    </row>
    <row r="899" spans="1:24" x14ac:dyDescent="0.35">
      <c r="A899" t="s">
        <v>145</v>
      </c>
      <c r="B899" t="s">
        <v>477</v>
      </c>
      <c r="C899" t="s">
        <v>21</v>
      </c>
      <c r="D899" t="s">
        <v>23</v>
      </c>
      <c r="E899" t="s">
        <v>417</v>
      </c>
      <c r="J899" t="s">
        <v>102</v>
      </c>
      <c r="K899" t="s">
        <v>102</v>
      </c>
      <c r="L899" s="26" t="s">
        <v>102</v>
      </c>
      <c r="M899" s="26" t="s">
        <v>102</v>
      </c>
      <c r="N899" t="s">
        <v>102</v>
      </c>
      <c r="O899" t="s">
        <v>102</v>
      </c>
      <c r="P899" t="s">
        <v>102</v>
      </c>
      <c r="Q899" s="26" t="s">
        <v>102</v>
      </c>
      <c r="R899" s="26">
        <v>4.5329999999999997E-3</v>
      </c>
      <c r="S899" t="s">
        <v>102</v>
      </c>
      <c r="T899" s="26" t="s">
        <v>102</v>
      </c>
      <c r="U899" t="s">
        <v>102</v>
      </c>
      <c r="V899" t="s">
        <v>102</v>
      </c>
      <c r="W899" s="26" t="s">
        <v>102</v>
      </c>
      <c r="X899" s="26">
        <v>4.5329999999999997E-3</v>
      </c>
    </row>
    <row r="900" spans="1:24" x14ac:dyDescent="0.35">
      <c r="A900" t="s">
        <v>145</v>
      </c>
      <c r="B900" t="s">
        <v>477</v>
      </c>
      <c r="C900" t="s">
        <v>21</v>
      </c>
      <c r="D900" t="s">
        <v>23</v>
      </c>
      <c r="E900" t="s">
        <v>418</v>
      </c>
      <c r="J900" t="s">
        <v>102</v>
      </c>
      <c r="K900" t="s">
        <v>102</v>
      </c>
      <c r="L900" t="s">
        <v>102</v>
      </c>
      <c r="M900" t="s">
        <v>102</v>
      </c>
      <c r="N900" t="s">
        <v>102</v>
      </c>
      <c r="O900" t="s">
        <v>102</v>
      </c>
      <c r="P900" t="s">
        <v>102</v>
      </c>
      <c r="Q900" s="26" t="s">
        <v>102</v>
      </c>
      <c r="R900" t="s">
        <v>170</v>
      </c>
      <c r="S900" t="s">
        <v>102</v>
      </c>
      <c r="T900" s="26" t="s">
        <v>102</v>
      </c>
      <c r="U900" t="s">
        <v>102</v>
      </c>
      <c r="V900" t="s">
        <v>102</v>
      </c>
      <c r="W900" s="26" t="s">
        <v>102</v>
      </c>
      <c r="X900" s="26">
        <v>0</v>
      </c>
    </row>
    <row r="901" spans="1:24" x14ac:dyDescent="0.35">
      <c r="A901" t="s">
        <v>145</v>
      </c>
      <c r="B901" t="s">
        <v>477</v>
      </c>
      <c r="C901" t="s">
        <v>21</v>
      </c>
      <c r="D901" t="s">
        <v>23</v>
      </c>
      <c r="E901" t="s">
        <v>419</v>
      </c>
      <c r="J901" t="s">
        <v>102</v>
      </c>
      <c r="K901" t="s">
        <v>102</v>
      </c>
      <c r="L901" t="s">
        <v>102</v>
      </c>
      <c r="M901" t="s">
        <v>102</v>
      </c>
      <c r="N901" t="s">
        <v>102</v>
      </c>
      <c r="O901" t="s">
        <v>102</v>
      </c>
      <c r="P901" t="s">
        <v>102</v>
      </c>
      <c r="Q901" s="26" t="s">
        <v>102</v>
      </c>
      <c r="R901" t="s">
        <v>170</v>
      </c>
      <c r="S901" t="s">
        <v>102</v>
      </c>
      <c r="T901" s="26" t="s">
        <v>102</v>
      </c>
      <c r="U901" t="s">
        <v>102</v>
      </c>
      <c r="V901" t="s">
        <v>102</v>
      </c>
      <c r="W901" s="26" t="s">
        <v>102</v>
      </c>
      <c r="X901" s="26">
        <v>0</v>
      </c>
    </row>
    <row r="902" spans="1:24" x14ac:dyDescent="0.35">
      <c r="A902" t="s">
        <v>145</v>
      </c>
      <c r="B902" t="s">
        <v>477</v>
      </c>
      <c r="C902" t="s">
        <v>21</v>
      </c>
      <c r="D902" t="s">
        <v>23</v>
      </c>
      <c r="E902" t="s">
        <v>420</v>
      </c>
      <c r="J902" t="s">
        <v>102</v>
      </c>
      <c r="K902" t="s">
        <v>102</v>
      </c>
      <c r="L902" t="s">
        <v>102</v>
      </c>
      <c r="M902" t="s">
        <v>102</v>
      </c>
      <c r="N902" t="s">
        <v>102</v>
      </c>
      <c r="O902" t="s">
        <v>102</v>
      </c>
      <c r="P902" t="s">
        <v>102</v>
      </c>
      <c r="Q902" s="26" t="s">
        <v>102</v>
      </c>
      <c r="R902" t="s">
        <v>170</v>
      </c>
      <c r="S902" t="s">
        <v>102</v>
      </c>
      <c r="T902" s="26" t="s">
        <v>102</v>
      </c>
      <c r="U902" t="s">
        <v>102</v>
      </c>
      <c r="V902" t="s">
        <v>102</v>
      </c>
      <c r="W902" s="26" t="s">
        <v>102</v>
      </c>
      <c r="X902" s="26">
        <v>0</v>
      </c>
    </row>
    <row r="903" spans="1:24" x14ac:dyDescent="0.35">
      <c r="A903" t="s">
        <v>145</v>
      </c>
      <c r="B903" t="s">
        <v>477</v>
      </c>
      <c r="C903" t="s">
        <v>21</v>
      </c>
      <c r="D903" t="s">
        <v>23</v>
      </c>
      <c r="E903" t="s">
        <v>421</v>
      </c>
      <c r="J903" t="s">
        <v>102</v>
      </c>
      <c r="K903" t="s">
        <v>102</v>
      </c>
      <c r="L903" t="s">
        <v>102</v>
      </c>
      <c r="M903" t="s">
        <v>102</v>
      </c>
      <c r="N903" t="s">
        <v>102</v>
      </c>
      <c r="O903" t="s">
        <v>102</v>
      </c>
      <c r="P903" t="s">
        <v>102</v>
      </c>
      <c r="Q903" s="26" t="s">
        <v>102</v>
      </c>
      <c r="R903" s="26">
        <v>-1.283E-4</v>
      </c>
      <c r="S903" t="s">
        <v>102</v>
      </c>
      <c r="T903" s="26" t="s">
        <v>102</v>
      </c>
      <c r="U903" t="s">
        <v>102</v>
      </c>
      <c r="V903" t="s">
        <v>102</v>
      </c>
      <c r="W903" s="26" t="s">
        <v>102</v>
      </c>
      <c r="X903" s="26">
        <v>-1.283E-4</v>
      </c>
    </row>
    <row r="904" spans="1:24" x14ac:dyDescent="0.35">
      <c r="A904" t="s">
        <v>145</v>
      </c>
      <c r="B904" t="s">
        <v>477</v>
      </c>
      <c r="C904" t="s">
        <v>21</v>
      </c>
      <c r="D904" t="s">
        <v>23</v>
      </c>
      <c r="E904" t="s">
        <v>422</v>
      </c>
      <c r="J904" t="s">
        <v>102</v>
      </c>
      <c r="K904" t="s">
        <v>102</v>
      </c>
      <c r="L904" t="s">
        <v>102</v>
      </c>
      <c r="M904" t="s">
        <v>102</v>
      </c>
      <c r="N904" t="s">
        <v>102</v>
      </c>
      <c r="O904" t="s">
        <v>102</v>
      </c>
      <c r="P904" t="s">
        <v>102</v>
      </c>
      <c r="Q904" s="26" t="s">
        <v>102</v>
      </c>
      <c r="R904" t="s">
        <v>170</v>
      </c>
      <c r="S904" t="s">
        <v>102</v>
      </c>
      <c r="T904" s="26" t="s">
        <v>102</v>
      </c>
      <c r="U904" t="s">
        <v>102</v>
      </c>
      <c r="V904" t="s">
        <v>102</v>
      </c>
      <c r="W904" s="26" t="s">
        <v>102</v>
      </c>
      <c r="X904" s="26">
        <v>0</v>
      </c>
    </row>
    <row r="905" spans="1:24" x14ac:dyDescent="0.35">
      <c r="A905" t="s">
        <v>145</v>
      </c>
      <c r="B905" t="s">
        <v>477</v>
      </c>
      <c r="C905" t="s">
        <v>21</v>
      </c>
      <c r="D905" t="s">
        <v>23</v>
      </c>
      <c r="E905" t="s">
        <v>423</v>
      </c>
      <c r="J905" t="s">
        <v>102</v>
      </c>
      <c r="K905" t="s">
        <v>102</v>
      </c>
      <c r="L905" t="s">
        <v>102</v>
      </c>
      <c r="M905" t="s">
        <v>102</v>
      </c>
      <c r="N905" t="s">
        <v>102</v>
      </c>
      <c r="O905" t="s">
        <v>102</v>
      </c>
      <c r="P905" t="s">
        <v>102</v>
      </c>
      <c r="Q905" s="26" t="s">
        <v>102</v>
      </c>
      <c r="R905" s="26">
        <v>-3.7209999999999999E-3</v>
      </c>
      <c r="S905" t="s">
        <v>102</v>
      </c>
      <c r="T905" s="26" t="s">
        <v>102</v>
      </c>
      <c r="U905" t="s">
        <v>102</v>
      </c>
      <c r="V905" t="s">
        <v>102</v>
      </c>
      <c r="W905" s="26" t="s">
        <v>102</v>
      </c>
      <c r="X905" s="26">
        <v>-3.7209999999999999E-3</v>
      </c>
    </row>
    <row r="906" spans="1:24" x14ac:dyDescent="0.35">
      <c r="A906" t="s">
        <v>145</v>
      </c>
      <c r="B906" t="s">
        <v>477</v>
      </c>
      <c r="C906" t="s">
        <v>21</v>
      </c>
      <c r="D906" t="s">
        <v>23</v>
      </c>
      <c r="E906" t="s">
        <v>424</v>
      </c>
      <c r="J906" t="s">
        <v>102</v>
      </c>
      <c r="K906" t="s">
        <v>102</v>
      </c>
      <c r="L906" t="s">
        <v>102</v>
      </c>
      <c r="M906" t="s">
        <v>102</v>
      </c>
      <c r="N906" t="s">
        <v>102</v>
      </c>
      <c r="O906" t="s">
        <v>102</v>
      </c>
      <c r="P906" t="s">
        <v>102</v>
      </c>
      <c r="Q906" s="26" t="s">
        <v>102</v>
      </c>
      <c r="R906" s="26">
        <v>2.5150000000000001E-5</v>
      </c>
      <c r="S906" t="s">
        <v>102</v>
      </c>
      <c r="T906" s="26" t="s">
        <v>102</v>
      </c>
      <c r="U906" t="s">
        <v>102</v>
      </c>
      <c r="V906" t="s">
        <v>102</v>
      </c>
      <c r="W906" s="26" t="s">
        <v>102</v>
      </c>
      <c r="X906" s="26">
        <v>2.5150000000000001E-5</v>
      </c>
    </row>
    <row r="907" spans="1:24" x14ac:dyDescent="0.35">
      <c r="A907" t="s">
        <v>145</v>
      </c>
      <c r="B907" t="s">
        <v>477</v>
      </c>
      <c r="C907" t="s">
        <v>21</v>
      </c>
      <c r="D907" t="s">
        <v>23</v>
      </c>
      <c r="E907" t="s">
        <v>425</v>
      </c>
      <c r="J907" t="s">
        <v>102</v>
      </c>
      <c r="K907" t="s">
        <v>102</v>
      </c>
      <c r="L907" t="s">
        <v>102</v>
      </c>
      <c r="M907" t="s">
        <v>102</v>
      </c>
      <c r="N907" t="s">
        <v>102</v>
      </c>
      <c r="O907" t="s">
        <v>102</v>
      </c>
      <c r="P907" t="s">
        <v>102</v>
      </c>
      <c r="Q907" s="26" t="s">
        <v>102</v>
      </c>
      <c r="R907" s="26">
        <v>1.9640000000000002E-5</v>
      </c>
      <c r="S907" t="s">
        <v>102</v>
      </c>
      <c r="T907" s="26" t="s">
        <v>102</v>
      </c>
      <c r="U907" t="s">
        <v>102</v>
      </c>
      <c r="V907" t="s">
        <v>102</v>
      </c>
      <c r="W907" s="26" t="s">
        <v>102</v>
      </c>
      <c r="X907" s="26">
        <v>1.9640000000000002E-5</v>
      </c>
    </row>
    <row r="908" spans="1:24" x14ac:dyDescent="0.35">
      <c r="A908" t="s">
        <v>145</v>
      </c>
      <c r="B908" t="s">
        <v>477</v>
      </c>
      <c r="C908" t="s">
        <v>21</v>
      </c>
      <c r="D908" t="s">
        <v>23</v>
      </c>
      <c r="E908" t="s">
        <v>426</v>
      </c>
      <c r="J908" t="s">
        <v>102</v>
      </c>
      <c r="K908" t="s">
        <v>102</v>
      </c>
      <c r="L908" t="s">
        <v>102</v>
      </c>
      <c r="M908" t="s">
        <v>102</v>
      </c>
      <c r="N908" t="s">
        <v>102</v>
      </c>
      <c r="O908" t="s">
        <v>102</v>
      </c>
      <c r="P908" t="s">
        <v>102</v>
      </c>
      <c r="Q908" s="26" t="s">
        <v>102</v>
      </c>
      <c r="R908" s="26">
        <v>1.6739999999999999E-3</v>
      </c>
      <c r="S908" t="s">
        <v>102</v>
      </c>
      <c r="T908" s="26">
        <v>-2.1770000000000001E-6</v>
      </c>
      <c r="U908" s="26">
        <v>2.1849999999999999E-3</v>
      </c>
      <c r="V908" t="s">
        <v>102</v>
      </c>
      <c r="W908" s="26" t="s">
        <v>102</v>
      </c>
      <c r="X908" s="26">
        <v>3.8568230000000001E-3</v>
      </c>
    </row>
    <row r="909" spans="1:24" x14ac:dyDescent="0.35">
      <c r="A909" t="s">
        <v>145</v>
      </c>
      <c r="B909" t="s">
        <v>477</v>
      </c>
      <c r="C909" t="s">
        <v>21</v>
      </c>
      <c r="D909" t="s">
        <v>23</v>
      </c>
      <c r="E909" t="s">
        <v>335</v>
      </c>
      <c r="J909" t="s">
        <v>102</v>
      </c>
      <c r="K909" t="s">
        <v>102</v>
      </c>
      <c r="L909" t="s">
        <v>102</v>
      </c>
      <c r="M909" t="s">
        <v>102</v>
      </c>
      <c r="N909" t="s">
        <v>102</v>
      </c>
      <c r="O909" t="s">
        <v>102</v>
      </c>
      <c r="P909" t="s">
        <v>102</v>
      </c>
      <c r="Q909" s="26" t="s">
        <v>102</v>
      </c>
      <c r="R909" t="s">
        <v>102</v>
      </c>
      <c r="S909" t="s">
        <v>102</v>
      </c>
      <c r="T909" s="26" t="s">
        <v>102</v>
      </c>
      <c r="U909" s="26">
        <v>1.4030000000000001E-2</v>
      </c>
      <c r="V909" t="s">
        <v>102</v>
      </c>
      <c r="W909" s="26" t="s">
        <v>102</v>
      </c>
      <c r="X909">
        <v>1.4030000000000001E-2</v>
      </c>
    </row>
    <row r="910" spans="1:24" x14ac:dyDescent="0.35">
      <c r="A910" t="s">
        <v>145</v>
      </c>
      <c r="B910" t="s">
        <v>477</v>
      </c>
      <c r="C910" t="s">
        <v>21</v>
      </c>
      <c r="D910" t="s">
        <v>23</v>
      </c>
      <c r="E910" t="s">
        <v>427</v>
      </c>
      <c r="J910" t="s">
        <v>102</v>
      </c>
      <c r="K910" t="s">
        <v>102</v>
      </c>
      <c r="L910" t="s">
        <v>102</v>
      </c>
      <c r="M910" t="s">
        <v>102</v>
      </c>
      <c r="N910" t="s">
        <v>102</v>
      </c>
      <c r="O910" t="s">
        <v>102</v>
      </c>
      <c r="P910" t="s">
        <v>102</v>
      </c>
      <c r="Q910" s="26" t="s">
        <v>102</v>
      </c>
      <c r="R910" s="26">
        <v>0.6351</v>
      </c>
      <c r="S910" t="s">
        <v>102</v>
      </c>
      <c r="T910" s="26">
        <v>1.117E-5</v>
      </c>
      <c r="U910" s="26">
        <v>2.9250000000000002E-2</v>
      </c>
      <c r="V910" t="s">
        <v>102</v>
      </c>
      <c r="W910" s="26" t="s">
        <v>102</v>
      </c>
      <c r="X910">
        <v>0.66436116999999995</v>
      </c>
    </row>
    <row r="911" spans="1:24" x14ac:dyDescent="0.35">
      <c r="A911" t="s">
        <v>145</v>
      </c>
      <c r="B911" t="s">
        <v>477</v>
      </c>
      <c r="C911" t="s">
        <v>21</v>
      </c>
      <c r="D911" t="s">
        <v>23</v>
      </c>
      <c r="E911" t="s">
        <v>428</v>
      </c>
      <c r="J911" t="s">
        <v>102</v>
      </c>
      <c r="K911" t="s">
        <v>102</v>
      </c>
      <c r="L911" t="s">
        <v>102</v>
      </c>
      <c r="M911" t="s">
        <v>102</v>
      </c>
      <c r="N911" t="s">
        <v>102</v>
      </c>
      <c r="O911" t="s">
        <v>102</v>
      </c>
      <c r="P911" t="s">
        <v>102</v>
      </c>
      <c r="Q911" s="26" t="s">
        <v>102</v>
      </c>
      <c r="R911" s="26">
        <v>1.6800000000000001E-3</v>
      </c>
      <c r="S911" t="s">
        <v>102</v>
      </c>
      <c r="T911" s="26">
        <v>2.845E-8</v>
      </c>
      <c r="U911" s="26">
        <v>2.3739999999999998E-3</v>
      </c>
      <c r="V911" t="s">
        <v>102</v>
      </c>
      <c r="W911" s="26" t="s">
        <v>102</v>
      </c>
      <c r="X911" s="26">
        <v>4.0540284500000003E-3</v>
      </c>
    </row>
    <row r="912" spans="1:24" x14ac:dyDescent="0.35">
      <c r="A912" t="s">
        <v>145</v>
      </c>
      <c r="B912" t="s">
        <v>477</v>
      </c>
      <c r="C912" t="s">
        <v>21</v>
      </c>
      <c r="D912" t="s">
        <v>23</v>
      </c>
      <c r="E912" t="s">
        <v>429</v>
      </c>
      <c r="J912" t="s">
        <v>102</v>
      </c>
      <c r="K912" t="s">
        <v>102</v>
      </c>
      <c r="L912" t="s">
        <v>102</v>
      </c>
      <c r="M912" t="s">
        <v>102</v>
      </c>
      <c r="N912" t="s">
        <v>102</v>
      </c>
      <c r="O912" t="s">
        <v>102</v>
      </c>
      <c r="P912" t="s">
        <v>102</v>
      </c>
      <c r="Q912" s="26" t="s">
        <v>102</v>
      </c>
      <c r="R912" s="26">
        <v>1.6770000000000001E-3</v>
      </c>
      <c r="S912" t="s">
        <v>102</v>
      </c>
      <c r="T912" s="26">
        <v>-2.2429999999999999E-7</v>
      </c>
      <c r="U912" s="26">
        <v>2.1280000000000001E-3</v>
      </c>
      <c r="V912" t="s">
        <v>102</v>
      </c>
      <c r="W912" s="26" t="s">
        <v>102</v>
      </c>
      <c r="X912" s="26">
        <v>3.8047757000000001E-3</v>
      </c>
    </row>
    <row r="913" spans="1:24" x14ac:dyDescent="0.35">
      <c r="A913" t="s">
        <v>145</v>
      </c>
      <c r="B913" t="s">
        <v>477</v>
      </c>
      <c r="C913" t="s">
        <v>21</v>
      </c>
      <c r="D913" t="s">
        <v>23</v>
      </c>
      <c r="E913" t="s">
        <v>430</v>
      </c>
      <c r="J913" t="s">
        <v>102</v>
      </c>
      <c r="K913" t="s">
        <v>102</v>
      </c>
      <c r="L913" t="s">
        <v>102</v>
      </c>
      <c r="M913" t="s">
        <v>102</v>
      </c>
      <c r="N913" t="s">
        <v>102</v>
      </c>
      <c r="O913" t="s">
        <v>102</v>
      </c>
      <c r="P913" t="s">
        <v>102</v>
      </c>
      <c r="Q913" s="26" t="s">
        <v>102</v>
      </c>
      <c r="R913" s="26">
        <v>0.55779999999999996</v>
      </c>
      <c r="S913" t="s">
        <v>102</v>
      </c>
      <c r="T913" s="26">
        <v>7.2840000000000001E-6</v>
      </c>
      <c r="U913" s="26">
        <v>3.1890000000000002E-2</v>
      </c>
      <c r="V913" t="s">
        <v>102</v>
      </c>
      <c r="W913" s="26" t="s">
        <v>102</v>
      </c>
      <c r="X913">
        <v>0.58969728399999999</v>
      </c>
    </row>
    <row r="914" spans="1:24" x14ac:dyDescent="0.35">
      <c r="A914" t="s">
        <v>145</v>
      </c>
      <c r="B914" t="s">
        <v>477</v>
      </c>
      <c r="C914" t="s">
        <v>21</v>
      </c>
      <c r="D914" t="s">
        <v>23</v>
      </c>
      <c r="E914" t="s">
        <v>431</v>
      </c>
      <c r="J914" t="s">
        <v>102</v>
      </c>
      <c r="K914" t="s">
        <v>102</v>
      </c>
      <c r="L914" t="s">
        <v>102</v>
      </c>
      <c r="M914" t="s">
        <v>102</v>
      </c>
      <c r="N914" t="s">
        <v>102</v>
      </c>
      <c r="O914" t="s">
        <v>102</v>
      </c>
      <c r="P914" t="s">
        <v>102</v>
      </c>
      <c r="Q914" s="26" t="s">
        <v>102</v>
      </c>
      <c r="R914" s="26">
        <v>0.55030000000000001</v>
      </c>
      <c r="S914" t="s">
        <v>102</v>
      </c>
      <c r="T914" s="26">
        <v>1.379E-5</v>
      </c>
      <c r="U914" s="26">
        <v>2.8389999999999999E-2</v>
      </c>
      <c r="V914" t="s">
        <v>102</v>
      </c>
      <c r="W914" s="26" t="s">
        <v>102</v>
      </c>
      <c r="X914">
        <v>0.57870379000000005</v>
      </c>
    </row>
    <row r="915" spans="1:24" x14ac:dyDescent="0.35">
      <c r="A915" t="s">
        <v>145</v>
      </c>
      <c r="B915" t="s">
        <v>477</v>
      </c>
      <c r="C915" t="s">
        <v>21</v>
      </c>
      <c r="D915" t="s">
        <v>23</v>
      </c>
      <c r="E915" t="s">
        <v>432</v>
      </c>
      <c r="J915" t="s">
        <v>102</v>
      </c>
      <c r="K915" t="s">
        <v>102</v>
      </c>
      <c r="L915" t="s">
        <v>102</v>
      </c>
      <c r="M915" t="s">
        <v>102</v>
      </c>
      <c r="N915" t="s">
        <v>102</v>
      </c>
      <c r="O915" t="s">
        <v>102</v>
      </c>
      <c r="P915" t="s">
        <v>102</v>
      </c>
      <c r="Q915" s="26" t="s">
        <v>102</v>
      </c>
      <c r="R915" s="26">
        <v>1.6689999999999999E-3</v>
      </c>
      <c r="S915" t="s">
        <v>102</v>
      </c>
      <c r="T915" s="26">
        <v>-4.1600000000000002E-8</v>
      </c>
      <c r="U915" s="26">
        <v>2.2279999999999999E-3</v>
      </c>
      <c r="V915" t="s">
        <v>102</v>
      </c>
      <c r="W915" s="26" t="s">
        <v>102</v>
      </c>
      <c r="X915" s="26">
        <v>3.8969584E-3</v>
      </c>
    </row>
    <row r="916" spans="1:24" x14ac:dyDescent="0.35">
      <c r="A916" t="s">
        <v>145</v>
      </c>
      <c r="B916" t="s">
        <v>477</v>
      </c>
      <c r="C916" t="s">
        <v>21</v>
      </c>
      <c r="D916" t="s">
        <v>23</v>
      </c>
      <c r="E916" t="s">
        <v>433</v>
      </c>
      <c r="J916" t="s">
        <v>102</v>
      </c>
      <c r="K916" t="s">
        <v>102</v>
      </c>
      <c r="L916" t="s">
        <v>102</v>
      </c>
      <c r="M916" t="s">
        <v>102</v>
      </c>
      <c r="N916" t="s">
        <v>102</v>
      </c>
      <c r="O916" t="s">
        <v>102</v>
      </c>
      <c r="P916" t="s">
        <v>102</v>
      </c>
      <c r="Q916" s="26" t="s">
        <v>102</v>
      </c>
      <c r="R916" s="26">
        <v>1.6800000000000001E-3</v>
      </c>
      <c r="S916" t="s">
        <v>102</v>
      </c>
      <c r="T916" s="26">
        <v>-3.4800000000000001E-8</v>
      </c>
      <c r="U916" s="26">
        <v>2.2279999999999999E-3</v>
      </c>
      <c r="V916" t="s">
        <v>102</v>
      </c>
      <c r="W916" s="26" t="s">
        <v>102</v>
      </c>
      <c r="X916" s="26">
        <v>3.9079652000000003E-3</v>
      </c>
    </row>
    <row r="917" spans="1:24" x14ac:dyDescent="0.35">
      <c r="A917" t="s">
        <v>145</v>
      </c>
      <c r="B917" t="s">
        <v>477</v>
      </c>
      <c r="C917" t="s">
        <v>21</v>
      </c>
      <c r="D917" t="s">
        <v>23</v>
      </c>
      <c r="E917" t="s">
        <v>434</v>
      </c>
      <c r="J917" t="s">
        <v>102</v>
      </c>
      <c r="K917" t="s">
        <v>102</v>
      </c>
      <c r="L917" t="s">
        <v>102</v>
      </c>
      <c r="M917" t="s">
        <v>102</v>
      </c>
      <c r="N917" t="s">
        <v>102</v>
      </c>
      <c r="O917" t="s">
        <v>102</v>
      </c>
      <c r="P917" t="s">
        <v>102</v>
      </c>
      <c r="Q917" t="s">
        <v>102</v>
      </c>
      <c r="R917" s="26">
        <v>1.6819999999999999E-3</v>
      </c>
      <c r="S917" t="s">
        <v>102</v>
      </c>
      <c r="T917" s="26">
        <v>3.6489999999999998E-8</v>
      </c>
      <c r="U917" s="26">
        <v>2.3709999999999998E-3</v>
      </c>
      <c r="V917" t="s">
        <v>102</v>
      </c>
      <c r="W917" t="s">
        <v>102</v>
      </c>
      <c r="X917">
        <v>4.0530364900000001E-3</v>
      </c>
    </row>
    <row r="918" spans="1:24" x14ac:dyDescent="0.35">
      <c r="A918" t="s">
        <v>145</v>
      </c>
      <c r="B918" t="s">
        <v>477</v>
      </c>
      <c r="C918" t="s">
        <v>21</v>
      </c>
      <c r="D918" t="s">
        <v>23</v>
      </c>
      <c r="E918" t="s">
        <v>435</v>
      </c>
      <c r="J918" t="s">
        <v>102</v>
      </c>
      <c r="K918" t="s">
        <v>102</v>
      </c>
      <c r="L918" t="s">
        <v>102</v>
      </c>
      <c r="M918" t="s">
        <v>102</v>
      </c>
      <c r="N918" t="s">
        <v>102</v>
      </c>
      <c r="O918" t="s">
        <v>102</v>
      </c>
      <c r="P918" t="s">
        <v>102</v>
      </c>
      <c r="Q918" t="s">
        <v>102</v>
      </c>
      <c r="R918" s="26">
        <v>1.6800000000000001E-3</v>
      </c>
      <c r="S918" t="s">
        <v>102</v>
      </c>
      <c r="T918" s="26">
        <v>2.9539999999999998E-8</v>
      </c>
      <c r="U918" s="26">
        <v>2.3709999999999998E-3</v>
      </c>
      <c r="V918" t="s">
        <v>102</v>
      </c>
      <c r="W918" t="s">
        <v>102</v>
      </c>
      <c r="X918">
        <v>4.0510295399999998E-3</v>
      </c>
    </row>
    <row r="919" spans="1:24" x14ac:dyDescent="0.35">
      <c r="A919" t="s">
        <v>145</v>
      </c>
      <c r="B919" t="s">
        <v>477</v>
      </c>
      <c r="C919" t="s">
        <v>21</v>
      </c>
      <c r="D919" t="s">
        <v>23</v>
      </c>
      <c r="E919" t="s">
        <v>436</v>
      </c>
      <c r="J919" t="s">
        <v>102</v>
      </c>
      <c r="K919" t="s">
        <v>102</v>
      </c>
      <c r="L919" t="s">
        <v>102</v>
      </c>
      <c r="M919" t="s">
        <v>102</v>
      </c>
      <c r="N919" t="s">
        <v>102</v>
      </c>
      <c r="O919" t="s">
        <v>102</v>
      </c>
      <c r="P919" t="s">
        <v>102</v>
      </c>
      <c r="Q919" t="s">
        <v>102</v>
      </c>
      <c r="R919" s="26">
        <v>2.129</v>
      </c>
      <c r="S919" t="s">
        <v>102</v>
      </c>
      <c r="T919" s="26">
        <v>1.057E-3</v>
      </c>
      <c r="U919" s="26">
        <v>0.1951</v>
      </c>
      <c r="V919" t="s">
        <v>102</v>
      </c>
      <c r="W919" s="26">
        <v>8.9370000000000005E-3</v>
      </c>
      <c r="X919">
        <v>2.3340939999999999</v>
      </c>
    </row>
    <row r="920" spans="1:24" x14ac:dyDescent="0.35">
      <c r="A920" t="s">
        <v>145</v>
      </c>
      <c r="B920" t="s">
        <v>477</v>
      </c>
      <c r="C920" t="s">
        <v>21</v>
      </c>
      <c r="D920" t="s">
        <v>23</v>
      </c>
      <c r="E920" t="s">
        <v>436</v>
      </c>
      <c r="F920" t="s">
        <v>323</v>
      </c>
      <c r="J920" t="s">
        <v>102</v>
      </c>
      <c r="K920" t="s">
        <v>102</v>
      </c>
      <c r="L920" t="s">
        <v>102</v>
      </c>
      <c r="M920" t="s">
        <v>102</v>
      </c>
      <c r="N920" t="s">
        <v>102</v>
      </c>
      <c r="O920" t="s">
        <v>102</v>
      </c>
      <c r="P920" t="s">
        <v>102</v>
      </c>
      <c r="Q920" t="s">
        <v>102</v>
      </c>
      <c r="R920" t="s">
        <v>102</v>
      </c>
      <c r="S920" t="s">
        <v>102</v>
      </c>
      <c r="T920" t="s">
        <v>102</v>
      </c>
      <c r="U920" s="26">
        <v>2.581E-2</v>
      </c>
      <c r="V920" t="s">
        <v>102</v>
      </c>
      <c r="W920" t="s">
        <v>102</v>
      </c>
      <c r="X920">
        <v>2.581E-2</v>
      </c>
    </row>
    <row r="921" spans="1:24" x14ac:dyDescent="0.35">
      <c r="A921" t="s">
        <v>145</v>
      </c>
      <c r="B921" t="s">
        <v>477</v>
      </c>
      <c r="C921" t="s">
        <v>21</v>
      </c>
      <c r="D921" t="s">
        <v>23</v>
      </c>
      <c r="E921" t="s">
        <v>436</v>
      </c>
      <c r="F921" t="s">
        <v>103</v>
      </c>
      <c r="J921" t="s">
        <v>102</v>
      </c>
      <c r="K921" t="s">
        <v>102</v>
      </c>
      <c r="L921" t="s">
        <v>102</v>
      </c>
      <c r="M921" t="s">
        <v>102</v>
      </c>
      <c r="N921" t="s">
        <v>102</v>
      </c>
      <c r="O921" t="s">
        <v>102</v>
      </c>
      <c r="P921" t="s">
        <v>102</v>
      </c>
      <c r="Q921" t="s">
        <v>102</v>
      </c>
      <c r="R921" s="26">
        <v>-1.83E-2</v>
      </c>
      <c r="S921" t="s">
        <v>102</v>
      </c>
      <c r="T921" t="s">
        <v>102</v>
      </c>
      <c r="U921" t="s">
        <v>102</v>
      </c>
      <c r="V921" t="s">
        <v>102</v>
      </c>
      <c r="W921" t="s">
        <v>102</v>
      </c>
      <c r="X921">
        <v>-1.83E-2</v>
      </c>
    </row>
    <row r="922" spans="1:24" x14ac:dyDescent="0.35">
      <c r="A922" t="s">
        <v>145</v>
      </c>
      <c r="B922" t="s">
        <v>477</v>
      </c>
      <c r="C922" t="s">
        <v>21</v>
      </c>
      <c r="D922" t="s">
        <v>23</v>
      </c>
      <c r="E922" t="s">
        <v>436</v>
      </c>
      <c r="F922" t="s">
        <v>437</v>
      </c>
      <c r="J922" t="s">
        <v>102</v>
      </c>
      <c r="K922" t="s">
        <v>102</v>
      </c>
      <c r="L922" t="s">
        <v>102</v>
      </c>
      <c r="M922" t="s">
        <v>102</v>
      </c>
      <c r="N922" t="s">
        <v>102</v>
      </c>
      <c r="O922" t="s">
        <v>102</v>
      </c>
      <c r="P922" t="s">
        <v>102</v>
      </c>
      <c r="Q922" t="s">
        <v>102</v>
      </c>
      <c r="R922" t="s">
        <v>102</v>
      </c>
      <c r="S922" t="s">
        <v>102</v>
      </c>
      <c r="T922" s="26">
        <v>9.4700000000000008E-6</v>
      </c>
      <c r="U922" s="26">
        <v>1.555E-2</v>
      </c>
      <c r="V922" t="s">
        <v>102</v>
      </c>
      <c r="W922" t="s">
        <v>102</v>
      </c>
      <c r="X922">
        <v>1.5559470000000001E-2</v>
      </c>
    </row>
    <row r="923" spans="1:24" x14ac:dyDescent="0.35">
      <c r="A923" t="s">
        <v>145</v>
      </c>
      <c r="B923" t="s">
        <v>477</v>
      </c>
      <c r="C923" t="s">
        <v>21</v>
      </c>
      <c r="D923" t="s">
        <v>23</v>
      </c>
      <c r="E923" t="s">
        <v>436</v>
      </c>
      <c r="F923" t="s">
        <v>438</v>
      </c>
      <c r="J923" t="s">
        <v>102</v>
      </c>
      <c r="K923" t="s">
        <v>102</v>
      </c>
      <c r="L923" t="s">
        <v>102</v>
      </c>
      <c r="M923" t="s">
        <v>102</v>
      </c>
      <c r="N923" t="s">
        <v>102</v>
      </c>
      <c r="O923" t="s">
        <v>102</v>
      </c>
      <c r="P923" t="s">
        <v>102</v>
      </c>
      <c r="Q923" t="s">
        <v>102</v>
      </c>
      <c r="R923" t="s">
        <v>102</v>
      </c>
      <c r="S923" t="s">
        <v>102</v>
      </c>
      <c r="T923" s="26">
        <v>9.5650000000000007E-6</v>
      </c>
      <c r="U923" s="26">
        <v>1.059E-2</v>
      </c>
      <c r="V923" t="s">
        <v>102</v>
      </c>
      <c r="W923" t="s">
        <v>102</v>
      </c>
      <c r="X923">
        <v>1.0599565E-2</v>
      </c>
    </row>
    <row r="924" spans="1:24" x14ac:dyDescent="0.35">
      <c r="A924" t="s">
        <v>145</v>
      </c>
      <c r="B924" t="s">
        <v>477</v>
      </c>
      <c r="C924" t="s">
        <v>21</v>
      </c>
      <c r="D924" t="s">
        <v>34</v>
      </c>
      <c r="J924" t="s">
        <v>102</v>
      </c>
      <c r="K924" t="s">
        <v>102</v>
      </c>
      <c r="L924" t="s">
        <v>102</v>
      </c>
      <c r="M924" t="s">
        <v>102</v>
      </c>
      <c r="N924" t="s">
        <v>102</v>
      </c>
      <c r="O924" t="s">
        <v>102</v>
      </c>
      <c r="P924" t="s">
        <v>102</v>
      </c>
      <c r="Q924" t="s">
        <v>102</v>
      </c>
      <c r="R924" t="s">
        <v>102</v>
      </c>
      <c r="S924" t="s">
        <v>102</v>
      </c>
      <c r="T924" s="26">
        <v>-2.7989999999999998E-6</v>
      </c>
      <c r="U924" s="26">
        <v>0.42520000000000002</v>
      </c>
      <c r="V924" t="s">
        <v>102</v>
      </c>
      <c r="W924" t="s">
        <v>102</v>
      </c>
      <c r="X924">
        <v>0.42519720100000002</v>
      </c>
    </row>
    <row r="925" spans="1:24" x14ac:dyDescent="0.35">
      <c r="A925" t="s">
        <v>145</v>
      </c>
      <c r="B925" t="s">
        <v>477</v>
      </c>
      <c r="C925" t="s">
        <v>21</v>
      </c>
      <c r="D925" t="s">
        <v>34</v>
      </c>
      <c r="E925" t="s">
        <v>439</v>
      </c>
      <c r="J925" t="s">
        <v>102</v>
      </c>
      <c r="K925" t="s">
        <v>102</v>
      </c>
      <c r="L925" t="s">
        <v>102</v>
      </c>
      <c r="M925" t="s">
        <v>102</v>
      </c>
      <c r="N925" t="s">
        <v>102</v>
      </c>
      <c r="O925" t="s">
        <v>102</v>
      </c>
      <c r="P925" t="s">
        <v>102</v>
      </c>
      <c r="Q925" t="s">
        <v>102</v>
      </c>
      <c r="R925" t="s">
        <v>102</v>
      </c>
      <c r="S925" t="s">
        <v>102</v>
      </c>
      <c r="T925" s="26">
        <v>1.8409999999999999E-7</v>
      </c>
      <c r="U925" s="26">
        <v>4.9680000000000002E-3</v>
      </c>
      <c r="V925" t="s">
        <v>102</v>
      </c>
      <c r="W925" t="s">
        <v>102</v>
      </c>
      <c r="X925">
        <v>4.9681841000000001E-3</v>
      </c>
    </row>
    <row r="926" spans="1:24" x14ac:dyDescent="0.35">
      <c r="A926" t="s">
        <v>145</v>
      </c>
      <c r="B926" t="s">
        <v>477</v>
      </c>
      <c r="C926" t="s">
        <v>21</v>
      </c>
      <c r="D926" t="s">
        <v>34</v>
      </c>
      <c r="E926" t="s">
        <v>440</v>
      </c>
      <c r="J926" t="s">
        <v>102</v>
      </c>
      <c r="K926" t="s">
        <v>102</v>
      </c>
      <c r="L926" t="s">
        <v>102</v>
      </c>
      <c r="M926" t="s">
        <v>102</v>
      </c>
      <c r="N926" t="s">
        <v>102</v>
      </c>
      <c r="O926" t="s">
        <v>102</v>
      </c>
      <c r="P926" t="s">
        <v>102</v>
      </c>
      <c r="Q926" t="s">
        <v>102</v>
      </c>
      <c r="R926" t="s">
        <v>102</v>
      </c>
      <c r="S926" t="s">
        <v>102</v>
      </c>
      <c r="T926" s="26">
        <v>1.0780000000000001E-6</v>
      </c>
      <c r="U926" s="26">
        <v>0.15160000000000001</v>
      </c>
      <c r="V926" t="s">
        <v>102</v>
      </c>
      <c r="W926" t="s">
        <v>102</v>
      </c>
      <c r="X926">
        <v>0.151601078</v>
      </c>
    </row>
    <row r="927" spans="1:24" x14ac:dyDescent="0.35">
      <c r="A927" t="s">
        <v>145</v>
      </c>
      <c r="B927" t="s">
        <v>477</v>
      </c>
      <c r="C927" t="s">
        <v>21</v>
      </c>
      <c r="D927" t="s">
        <v>34</v>
      </c>
      <c r="E927" t="s">
        <v>441</v>
      </c>
      <c r="J927" t="s">
        <v>102</v>
      </c>
      <c r="K927" t="s">
        <v>102</v>
      </c>
      <c r="L927" t="s">
        <v>102</v>
      </c>
      <c r="M927" t="s">
        <v>102</v>
      </c>
      <c r="N927" t="s">
        <v>102</v>
      </c>
      <c r="O927" t="s">
        <v>102</v>
      </c>
      <c r="P927" t="s">
        <v>102</v>
      </c>
      <c r="Q927" t="s">
        <v>102</v>
      </c>
      <c r="R927" t="s">
        <v>102</v>
      </c>
      <c r="S927" t="s">
        <v>102</v>
      </c>
      <c r="T927" s="26">
        <v>9.6039999999999994E-7</v>
      </c>
      <c r="U927" s="26">
        <v>0.15160000000000001</v>
      </c>
      <c r="V927" t="s">
        <v>102</v>
      </c>
      <c r="W927" t="s">
        <v>102</v>
      </c>
      <c r="X927">
        <v>0.15160096040000001</v>
      </c>
    </row>
    <row r="928" spans="1:24" x14ac:dyDescent="0.35">
      <c r="A928" t="s">
        <v>145</v>
      </c>
      <c r="B928" t="s">
        <v>477</v>
      </c>
      <c r="C928" t="s">
        <v>21</v>
      </c>
      <c r="D928" t="s">
        <v>34</v>
      </c>
      <c r="E928" t="s">
        <v>442</v>
      </c>
      <c r="J928" t="s">
        <v>102</v>
      </c>
      <c r="K928" t="s">
        <v>102</v>
      </c>
      <c r="L928" t="s">
        <v>102</v>
      </c>
      <c r="M928" t="s">
        <v>102</v>
      </c>
      <c r="N928" t="s">
        <v>102</v>
      </c>
      <c r="O928" t="s">
        <v>102</v>
      </c>
      <c r="P928" t="s">
        <v>102</v>
      </c>
      <c r="Q928" t="s">
        <v>102</v>
      </c>
      <c r="R928" t="s">
        <v>102</v>
      </c>
      <c r="S928" t="s">
        <v>102</v>
      </c>
      <c r="T928" t="s">
        <v>102</v>
      </c>
      <c r="U928" s="26">
        <v>1.116E-3</v>
      </c>
      <c r="V928" t="s">
        <v>102</v>
      </c>
      <c r="W928" t="s">
        <v>102</v>
      </c>
      <c r="X928">
        <v>1.116E-3</v>
      </c>
    </row>
    <row r="929" spans="1:24" x14ac:dyDescent="0.35">
      <c r="A929" t="s">
        <v>145</v>
      </c>
      <c r="B929" t="s">
        <v>477</v>
      </c>
      <c r="C929" t="s">
        <v>21</v>
      </c>
      <c r="D929" t="s">
        <v>26</v>
      </c>
      <c r="J929" t="s">
        <v>102</v>
      </c>
      <c r="K929" t="s">
        <v>102</v>
      </c>
      <c r="L929" t="s">
        <v>102</v>
      </c>
      <c r="M929" t="s">
        <v>102</v>
      </c>
      <c r="N929" t="s">
        <v>102</v>
      </c>
      <c r="O929" s="26">
        <v>3.9239999999999997E-2</v>
      </c>
      <c r="P929" s="26">
        <v>6.7409999999999997</v>
      </c>
      <c r="Q929" s="26">
        <v>9.2619999999999994E-2</v>
      </c>
      <c r="R929" t="s">
        <v>102</v>
      </c>
      <c r="S929" t="s">
        <v>102</v>
      </c>
      <c r="T929" s="26">
        <v>2.3290000000000002E-2</v>
      </c>
      <c r="U929" s="26">
        <v>3.1119999999999998E-2</v>
      </c>
      <c r="V929" t="s">
        <v>102</v>
      </c>
      <c r="W929" s="26">
        <v>3.2520000000000001E-3</v>
      </c>
      <c r="X929">
        <v>6.9305219999999998</v>
      </c>
    </row>
    <row r="930" spans="1:24" x14ac:dyDescent="0.35">
      <c r="A930" t="s">
        <v>145</v>
      </c>
      <c r="B930" t="s">
        <v>477</v>
      </c>
      <c r="C930" t="s">
        <v>21</v>
      </c>
      <c r="D930" t="s">
        <v>26</v>
      </c>
      <c r="E930" t="s">
        <v>443</v>
      </c>
      <c r="J930" t="s">
        <v>102</v>
      </c>
      <c r="K930" t="s">
        <v>102</v>
      </c>
      <c r="L930" t="s">
        <v>102</v>
      </c>
      <c r="M930" t="s">
        <v>102</v>
      </c>
      <c r="N930" t="s">
        <v>102</v>
      </c>
      <c r="O930" t="s">
        <v>102</v>
      </c>
      <c r="P930" t="s">
        <v>102</v>
      </c>
      <c r="Q930" s="26">
        <v>1.7880000000000002E-5</v>
      </c>
      <c r="R930" t="s">
        <v>102</v>
      </c>
      <c r="S930" t="s">
        <v>102</v>
      </c>
      <c r="T930" t="s">
        <v>102</v>
      </c>
      <c r="U930" t="s">
        <v>102</v>
      </c>
      <c r="V930" t="s">
        <v>102</v>
      </c>
      <c r="W930" s="26">
        <v>2.0349999999999999E-7</v>
      </c>
      <c r="X930" s="26">
        <v>1.8083500000000001E-5</v>
      </c>
    </row>
    <row r="931" spans="1:24" x14ac:dyDescent="0.35">
      <c r="A931" t="s">
        <v>145</v>
      </c>
      <c r="B931" t="s">
        <v>477</v>
      </c>
      <c r="C931" t="s">
        <v>21</v>
      </c>
      <c r="D931" t="s">
        <v>26</v>
      </c>
      <c r="E931" t="s">
        <v>444</v>
      </c>
      <c r="J931" t="s">
        <v>102</v>
      </c>
      <c r="K931" t="s">
        <v>102</v>
      </c>
      <c r="L931" t="s">
        <v>102</v>
      </c>
      <c r="M931" t="s">
        <v>102</v>
      </c>
      <c r="N931" t="s">
        <v>102</v>
      </c>
      <c r="O931" t="s">
        <v>102</v>
      </c>
      <c r="P931" t="s">
        <v>102</v>
      </c>
      <c r="Q931" t="s">
        <v>102</v>
      </c>
      <c r="R931" t="s">
        <v>102</v>
      </c>
      <c r="S931" t="s">
        <v>102</v>
      </c>
      <c r="T931" t="s">
        <v>102</v>
      </c>
      <c r="U931" t="s">
        <v>170</v>
      </c>
      <c r="V931" t="s">
        <v>102</v>
      </c>
      <c r="W931" t="s">
        <v>102</v>
      </c>
      <c r="X931">
        <v>0</v>
      </c>
    </row>
    <row r="932" spans="1:24" x14ac:dyDescent="0.35">
      <c r="A932" t="s">
        <v>145</v>
      </c>
      <c r="B932" t="s">
        <v>477</v>
      </c>
      <c r="C932" t="s">
        <v>21</v>
      </c>
      <c r="D932" t="s">
        <v>26</v>
      </c>
      <c r="E932" t="s">
        <v>445</v>
      </c>
      <c r="J932" t="s">
        <v>102</v>
      </c>
      <c r="K932" t="s">
        <v>102</v>
      </c>
      <c r="L932" t="s">
        <v>102</v>
      </c>
      <c r="M932" t="s">
        <v>102</v>
      </c>
      <c r="N932" t="s">
        <v>102</v>
      </c>
      <c r="O932" t="s">
        <v>102</v>
      </c>
      <c r="P932" t="s">
        <v>102</v>
      </c>
      <c r="Q932" t="s">
        <v>102</v>
      </c>
      <c r="R932" t="s">
        <v>102</v>
      </c>
      <c r="S932" t="s">
        <v>102</v>
      </c>
      <c r="T932" t="s">
        <v>102</v>
      </c>
      <c r="U932" t="s">
        <v>170</v>
      </c>
      <c r="V932" t="s">
        <v>102</v>
      </c>
      <c r="W932" t="s">
        <v>102</v>
      </c>
      <c r="X932">
        <v>0</v>
      </c>
    </row>
    <row r="933" spans="1:24" x14ac:dyDescent="0.35">
      <c r="A933" t="s">
        <v>145</v>
      </c>
      <c r="B933" t="s">
        <v>477</v>
      </c>
      <c r="C933" t="s">
        <v>21</v>
      </c>
      <c r="D933" t="s">
        <v>26</v>
      </c>
      <c r="E933" t="s">
        <v>446</v>
      </c>
      <c r="J933" t="s">
        <v>102</v>
      </c>
      <c r="K933" t="s">
        <v>102</v>
      </c>
      <c r="L933" t="s">
        <v>102</v>
      </c>
      <c r="M933" t="s">
        <v>102</v>
      </c>
      <c r="N933" t="s">
        <v>102</v>
      </c>
      <c r="O933" t="s">
        <v>102</v>
      </c>
      <c r="P933" t="s">
        <v>102</v>
      </c>
      <c r="Q933" t="s">
        <v>102</v>
      </c>
      <c r="R933" t="s">
        <v>102</v>
      </c>
      <c r="S933" t="s">
        <v>102</v>
      </c>
      <c r="T933" t="s">
        <v>102</v>
      </c>
      <c r="U933" t="s">
        <v>170</v>
      </c>
      <c r="V933" t="s">
        <v>102</v>
      </c>
      <c r="W933" t="s">
        <v>102</v>
      </c>
      <c r="X933">
        <v>0</v>
      </c>
    </row>
    <row r="934" spans="1:24" x14ac:dyDescent="0.35">
      <c r="A934" t="s">
        <v>145</v>
      </c>
      <c r="B934" t="s">
        <v>477</v>
      </c>
      <c r="C934" t="s">
        <v>21</v>
      </c>
      <c r="D934" t="s">
        <v>26</v>
      </c>
      <c r="E934" t="s">
        <v>447</v>
      </c>
      <c r="J934" t="s">
        <v>102</v>
      </c>
      <c r="K934" t="s">
        <v>102</v>
      </c>
      <c r="L934" t="s">
        <v>102</v>
      </c>
      <c r="M934" t="s">
        <v>102</v>
      </c>
      <c r="N934" t="s">
        <v>102</v>
      </c>
      <c r="O934" t="s">
        <v>102</v>
      </c>
      <c r="P934" s="26">
        <v>1.4410000000000001</v>
      </c>
      <c r="Q934" s="26">
        <v>3.9990000000000002E-5</v>
      </c>
      <c r="R934" t="s">
        <v>102</v>
      </c>
      <c r="S934" t="s">
        <v>102</v>
      </c>
      <c r="T934" t="s">
        <v>102</v>
      </c>
      <c r="U934" t="s">
        <v>102</v>
      </c>
      <c r="V934" t="s">
        <v>102</v>
      </c>
      <c r="W934" s="26">
        <v>4.3679999999999999E-7</v>
      </c>
      <c r="X934">
        <v>1.4410404268000001</v>
      </c>
    </row>
    <row r="935" spans="1:24" x14ac:dyDescent="0.35">
      <c r="A935" t="s">
        <v>145</v>
      </c>
      <c r="B935" t="s">
        <v>477</v>
      </c>
      <c r="C935" t="s">
        <v>21</v>
      </c>
      <c r="D935" t="s">
        <v>26</v>
      </c>
      <c r="E935" t="s">
        <v>448</v>
      </c>
      <c r="J935" t="s">
        <v>102</v>
      </c>
      <c r="K935" t="s">
        <v>102</v>
      </c>
      <c r="L935" t="s">
        <v>102</v>
      </c>
      <c r="M935" t="s">
        <v>102</v>
      </c>
      <c r="N935" t="s">
        <v>102</v>
      </c>
      <c r="O935" t="s">
        <v>102</v>
      </c>
      <c r="P935" s="26">
        <v>1.4410000000000001</v>
      </c>
      <c r="Q935" s="26">
        <v>3.9870000000000003E-5</v>
      </c>
      <c r="R935" t="s">
        <v>102</v>
      </c>
      <c r="S935" t="s">
        <v>102</v>
      </c>
      <c r="T935" t="s">
        <v>102</v>
      </c>
      <c r="U935" t="s">
        <v>102</v>
      </c>
      <c r="V935" t="s">
        <v>102</v>
      </c>
      <c r="W935" s="26">
        <v>4.3679999999999999E-7</v>
      </c>
      <c r="X935">
        <v>1.4410403067999999</v>
      </c>
    </row>
    <row r="936" spans="1:24" x14ac:dyDescent="0.35">
      <c r="A936" t="s">
        <v>145</v>
      </c>
      <c r="B936" t="s">
        <v>477</v>
      </c>
      <c r="C936" t="s">
        <v>21</v>
      </c>
      <c r="D936" t="s">
        <v>26</v>
      </c>
      <c r="E936" t="s">
        <v>449</v>
      </c>
      <c r="J936" t="s">
        <v>102</v>
      </c>
      <c r="K936" t="s">
        <v>102</v>
      </c>
      <c r="L936" t="s">
        <v>102</v>
      </c>
      <c r="M936" t="s">
        <v>102</v>
      </c>
      <c r="N936" t="s">
        <v>102</v>
      </c>
      <c r="O936" t="s">
        <v>102</v>
      </c>
      <c r="P936" s="26">
        <v>1.4410000000000001</v>
      </c>
      <c r="Q936" s="26">
        <v>3.9990000000000002E-5</v>
      </c>
      <c r="R936" t="s">
        <v>102</v>
      </c>
      <c r="S936" t="s">
        <v>102</v>
      </c>
      <c r="T936" t="s">
        <v>102</v>
      </c>
      <c r="U936" t="s">
        <v>102</v>
      </c>
      <c r="V936" t="s">
        <v>102</v>
      </c>
      <c r="W936" s="26">
        <v>4.3679999999999999E-7</v>
      </c>
      <c r="X936">
        <v>1.4410404268000001</v>
      </c>
    </row>
    <row r="937" spans="1:24" x14ac:dyDescent="0.35">
      <c r="A937" t="s">
        <v>145</v>
      </c>
      <c r="B937" t="s">
        <v>477</v>
      </c>
      <c r="C937" t="s">
        <v>21</v>
      </c>
      <c r="D937" t="s">
        <v>26</v>
      </c>
      <c r="E937" t="s">
        <v>450</v>
      </c>
      <c r="J937" t="s">
        <v>102</v>
      </c>
      <c r="K937" t="s">
        <v>102</v>
      </c>
      <c r="L937" t="s">
        <v>102</v>
      </c>
      <c r="M937" t="s">
        <v>102</v>
      </c>
      <c r="N937" t="s">
        <v>102</v>
      </c>
      <c r="O937" t="s">
        <v>102</v>
      </c>
      <c r="P937" s="26">
        <v>1.4410000000000001</v>
      </c>
      <c r="Q937" s="26">
        <v>4.0000000000000003E-5</v>
      </c>
      <c r="R937" t="s">
        <v>102</v>
      </c>
      <c r="S937" t="s">
        <v>102</v>
      </c>
      <c r="T937" t="s">
        <v>102</v>
      </c>
      <c r="U937" t="s">
        <v>102</v>
      </c>
      <c r="V937" t="s">
        <v>102</v>
      </c>
      <c r="W937" s="26">
        <v>4.3679999999999999E-7</v>
      </c>
      <c r="X937">
        <v>1.4410404368</v>
      </c>
    </row>
    <row r="938" spans="1:24" x14ac:dyDescent="0.35">
      <c r="A938" t="s">
        <v>145</v>
      </c>
      <c r="B938" t="s">
        <v>477</v>
      </c>
      <c r="C938" t="s">
        <v>21</v>
      </c>
      <c r="D938" t="s">
        <v>26</v>
      </c>
      <c r="E938" t="s">
        <v>451</v>
      </c>
      <c r="J938" t="s">
        <v>102</v>
      </c>
      <c r="K938" t="s">
        <v>102</v>
      </c>
      <c r="L938" t="s">
        <v>102</v>
      </c>
      <c r="M938" t="s">
        <v>102</v>
      </c>
      <c r="N938" t="s">
        <v>102</v>
      </c>
      <c r="O938" t="s">
        <v>102</v>
      </c>
      <c r="P938" t="s">
        <v>102</v>
      </c>
      <c r="Q938" t="s">
        <v>102</v>
      </c>
      <c r="R938" t="s">
        <v>102</v>
      </c>
      <c r="S938" t="s">
        <v>102</v>
      </c>
      <c r="T938" t="s">
        <v>102</v>
      </c>
      <c r="U938" t="s">
        <v>170</v>
      </c>
      <c r="V938" t="s">
        <v>102</v>
      </c>
      <c r="W938" t="s">
        <v>102</v>
      </c>
      <c r="X938">
        <v>0</v>
      </c>
    </row>
    <row r="939" spans="1:24" x14ac:dyDescent="0.35">
      <c r="A939" t="s">
        <v>145</v>
      </c>
      <c r="B939" t="s">
        <v>477</v>
      </c>
      <c r="C939" t="s">
        <v>21</v>
      </c>
      <c r="D939" t="s">
        <v>26</v>
      </c>
      <c r="E939" t="s">
        <v>452</v>
      </c>
      <c r="J939" t="s">
        <v>102</v>
      </c>
      <c r="K939" t="s">
        <v>102</v>
      </c>
      <c r="L939" t="s">
        <v>102</v>
      </c>
      <c r="M939" t="s">
        <v>102</v>
      </c>
      <c r="N939" t="s">
        <v>102</v>
      </c>
      <c r="O939" t="s">
        <v>102</v>
      </c>
      <c r="P939" t="s">
        <v>102</v>
      </c>
      <c r="Q939" s="26">
        <v>-1.098E-3</v>
      </c>
      <c r="R939" t="s">
        <v>102</v>
      </c>
      <c r="S939" t="s">
        <v>102</v>
      </c>
      <c r="T939" s="26">
        <v>-1.504E-4</v>
      </c>
      <c r="U939" s="26">
        <v>1.8370000000000001E-3</v>
      </c>
      <c r="V939" t="s">
        <v>102</v>
      </c>
      <c r="W939" s="26">
        <v>9.8649999999999999E-5</v>
      </c>
      <c r="X939">
        <v>6.8725000000000004E-4</v>
      </c>
    </row>
    <row r="940" spans="1:24" x14ac:dyDescent="0.35">
      <c r="A940" t="s">
        <v>145</v>
      </c>
      <c r="B940" t="s">
        <v>477</v>
      </c>
      <c r="C940" t="s">
        <v>21</v>
      </c>
      <c r="D940" t="s">
        <v>26</v>
      </c>
      <c r="E940" t="s">
        <v>453</v>
      </c>
      <c r="J940" t="s">
        <v>102</v>
      </c>
      <c r="K940" t="s">
        <v>102</v>
      </c>
      <c r="L940" t="s">
        <v>102</v>
      </c>
      <c r="M940" t="s">
        <v>102</v>
      </c>
      <c r="N940" t="s">
        <v>102</v>
      </c>
      <c r="O940" t="s">
        <v>102</v>
      </c>
      <c r="P940" t="s">
        <v>102</v>
      </c>
      <c r="Q940" s="26">
        <v>-1.025E-4</v>
      </c>
      <c r="R940" t="s">
        <v>102</v>
      </c>
      <c r="S940" t="s">
        <v>102</v>
      </c>
      <c r="T940" s="26">
        <v>-1.4990000000000001E-4</v>
      </c>
      <c r="U940" s="26">
        <v>1.8370000000000001E-3</v>
      </c>
      <c r="V940" t="s">
        <v>102</v>
      </c>
      <c r="W940" s="26">
        <v>9.9430000000000002E-5</v>
      </c>
      <c r="X940">
        <v>1.68403E-3</v>
      </c>
    </row>
    <row r="941" spans="1:24" x14ac:dyDescent="0.35">
      <c r="A941" t="s">
        <v>145</v>
      </c>
      <c r="B941" t="s">
        <v>477</v>
      </c>
      <c r="C941" t="s">
        <v>21</v>
      </c>
      <c r="D941" t="s">
        <v>26</v>
      </c>
      <c r="E941" t="s">
        <v>454</v>
      </c>
      <c r="J941" t="s">
        <v>102</v>
      </c>
      <c r="K941" t="s">
        <v>102</v>
      </c>
      <c r="L941" t="s">
        <v>102</v>
      </c>
      <c r="M941" t="s">
        <v>102</v>
      </c>
      <c r="N941" t="s">
        <v>102</v>
      </c>
      <c r="O941" t="s">
        <v>102</v>
      </c>
      <c r="P941" t="s">
        <v>102</v>
      </c>
      <c r="Q941" s="26">
        <v>-6.5090000000000002E-5</v>
      </c>
      <c r="R941" t="s">
        <v>102</v>
      </c>
      <c r="S941" t="s">
        <v>102</v>
      </c>
      <c r="T941" s="26">
        <v>-1.4970000000000001E-4</v>
      </c>
      <c r="U941" s="26">
        <v>1.8370000000000001E-3</v>
      </c>
      <c r="V941" t="s">
        <v>102</v>
      </c>
      <c r="W941" s="26">
        <v>9.9539999999999999E-5</v>
      </c>
      <c r="X941">
        <v>1.72175E-3</v>
      </c>
    </row>
    <row r="942" spans="1:24" x14ac:dyDescent="0.35">
      <c r="A942" t="s">
        <v>145</v>
      </c>
      <c r="B942" t="s">
        <v>477</v>
      </c>
      <c r="C942" t="s">
        <v>21</v>
      </c>
      <c r="D942" t="s">
        <v>26</v>
      </c>
      <c r="E942" t="s">
        <v>455</v>
      </c>
      <c r="J942" t="s">
        <v>102</v>
      </c>
      <c r="K942" t="s">
        <v>102</v>
      </c>
      <c r="L942" t="s">
        <v>102</v>
      </c>
      <c r="M942" t="s">
        <v>102</v>
      </c>
      <c r="N942" t="s">
        <v>102</v>
      </c>
      <c r="O942" t="s">
        <v>102</v>
      </c>
      <c r="P942" t="s">
        <v>102</v>
      </c>
      <c r="Q942" s="26">
        <v>-1.4119999999999999E-4</v>
      </c>
      <c r="R942" t="s">
        <v>102</v>
      </c>
      <c r="S942" t="s">
        <v>102</v>
      </c>
      <c r="T942" s="26">
        <v>-2.4459999999999998E-4</v>
      </c>
      <c r="U942" s="26">
        <v>2.738E-3</v>
      </c>
      <c r="V942" t="s">
        <v>102</v>
      </c>
      <c r="W942" s="26">
        <v>8.7109999999999998E-5</v>
      </c>
      <c r="X942">
        <v>2.4393100000000001E-3</v>
      </c>
    </row>
    <row r="943" spans="1:24" x14ac:dyDescent="0.35">
      <c r="A943" t="s">
        <v>145</v>
      </c>
      <c r="B943" t="s">
        <v>477</v>
      </c>
      <c r="C943" t="s">
        <v>21</v>
      </c>
      <c r="D943" t="s">
        <v>26</v>
      </c>
      <c r="E943" t="s">
        <v>456</v>
      </c>
      <c r="J943" t="s">
        <v>102</v>
      </c>
      <c r="K943" t="s">
        <v>102</v>
      </c>
      <c r="L943" t="s">
        <v>102</v>
      </c>
      <c r="M943" t="s">
        <v>102</v>
      </c>
      <c r="N943" t="s">
        <v>102</v>
      </c>
      <c r="O943" t="s">
        <v>102</v>
      </c>
      <c r="P943" t="s">
        <v>102</v>
      </c>
      <c r="Q943" s="26">
        <v>-1.662E-4</v>
      </c>
      <c r="R943" t="s">
        <v>102</v>
      </c>
      <c r="S943" t="s">
        <v>102</v>
      </c>
      <c r="T943" s="26">
        <v>-2.7900000000000001E-4</v>
      </c>
      <c r="U943" s="26">
        <v>2.722E-3</v>
      </c>
      <c r="V943" t="s">
        <v>102</v>
      </c>
      <c r="W943" s="26">
        <v>9.234E-5</v>
      </c>
      <c r="X943">
        <v>2.36914E-3</v>
      </c>
    </row>
    <row r="944" spans="1:24" x14ac:dyDescent="0.35">
      <c r="A944" t="s">
        <v>145</v>
      </c>
      <c r="B944" t="s">
        <v>477</v>
      </c>
      <c r="C944" t="s">
        <v>21</v>
      </c>
      <c r="D944" t="s">
        <v>26</v>
      </c>
      <c r="E944" t="s">
        <v>457</v>
      </c>
      <c r="J944" t="s">
        <v>102</v>
      </c>
      <c r="K944" t="s">
        <v>102</v>
      </c>
      <c r="L944" t="s">
        <v>102</v>
      </c>
      <c r="M944" t="s">
        <v>102</v>
      </c>
      <c r="N944" t="s">
        <v>102</v>
      </c>
      <c r="O944" t="s">
        <v>102</v>
      </c>
      <c r="P944" t="s">
        <v>102</v>
      </c>
      <c r="Q944" t="s">
        <v>170</v>
      </c>
      <c r="R944" t="s">
        <v>102</v>
      </c>
      <c r="S944" t="s">
        <v>102</v>
      </c>
      <c r="T944" t="s">
        <v>170</v>
      </c>
      <c r="U944" t="s">
        <v>170</v>
      </c>
      <c r="V944" t="s">
        <v>102</v>
      </c>
      <c r="W944" t="s">
        <v>170</v>
      </c>
      <c r="X944">
        <v>0</v>
      </c>
    </row>
    <row r="945" spans="1:24" x14ac:dyDescent="0.35">
      <c r="A945" t="s">
        <v>145</v>
      </c>
      <c r="B945" t="s">
        <v>477</v>
      </c>
      <c r="C945" t="s">
        <v>21</v>
      </c>
      <c r="D945" t="s">
        <v>26</v>
      </c>
      <c r="E945" t="s">
        <v>458</v>
      </c>
      <c r="J945" t="s">
        <v>102</v>
      </c>
      <c r="K945" t="s">
        <v>102</v>
      </c>
      <c r="L945" t="s">
        <v>102</v>
      </c>
      <c r="M945" t="s">
        <v>102</v>
      </c>
      <c r="N945" t="s">
        <v>102</v>
      </c>
      <c r="O945" t="s">
        <v>102</v>
      </c>
      <c r="P945" t="s">
        <v>102</v>
      </c>
      <c r="Q945" t="s">
        <v>170</v>
      </c>
      <c r="R945" t="s">
        <v>102</v>
      </c>
      <c r="S945" t="s">
        <v>102</v>
      </c>
      <c r="T945" t="s">
        <v>170</v>
      </c>
      <c r="U945" t="s">
        <v>170</v>
      </c>
      <c r="V945" t="s">
        <v>102</v>
      </c>
      <c r="W945" t="s">
        <v>170</v>
      </c>
      <c r="X945">
        <v>0</v>
      </c>
    </row>
    <row r="946" spans="1:24" x14ac:dyDescent="0.35">
      <c r="A946" t="s">
        <v>145</v>
      </c>
      <c r="B946" t="s">
        <v>477</v>
      </c>
      <c r="C946" t="s">
        <v>21</v>
      </c>
      <c r="D946" t="s">
        <v>26</v>
      </c>
      <c r="E946" t="s">
        <v>459</v>
      </c>
      <c r="J946" t="s">
        <v>102</v>
      </c>
      <c r="K946" t="s">
        <v>102</v>
      </c>
      <c r="L946" t="s">
        <v>102</v>
      </c>
      <c r="M946" t="s">
        <v>102</v>
      </c>
      <c r="N946" t="s">
        <v>102</v>
      </c>
      <c r="O946" t="s">
        <v>102</v>
      </c>
      <c r="P946" t="s">
        <v>102</v>
      </c>
      <c r="Q946" t="s">
        <v>170</v>
      </c>
      <c r="R946" t="s">
        <v>102</v>
      </c>
      <c r="S946" t="s">
        <v>102</v>
      </c>
      <c r="T946" t="s">
        <v>170</v>
      </c>
      <c r="U946" t="s">
        <v>170</v>
      </c>
      <c r="V946" t="s">
        <v>102</v>
      </c>
      <c r="W946" t="s">
        <v>170</v>
      </c>
      <c r="X946">
        <v>0</v>
      </c>
    </row>
    <row r="947" spans="1:24" x14ac:dyDescent="0.35">
      <c r="A947" t="s">
        <v>145</v>
      </c>
      <c r="B947" t="s">
        <v>477</v>
      </c>
      <c r="C947" t="s">
        <v>21</v>
      </c>
      <c r="D947" t="s">
        <v>26</v>
      </c>
      <c r="E947" t="s">
        <v>460</v>
      </c>
      <c r="J947" t="s">
        <v>102</v>
      </c>
      <c r="K947" t="s">
        <v>102</v>
      </c>
      <c r="L947" t="s">
        <v>102</v>
      </c>
      <c r="M947" t="s">
        <v>102</v>
      </c>
      <c r="N947" t="s">
        <v>102</v>
      </c>
      <c r="O947" t="s">
        <v>102</v>
      </c>
      <c r="P947" t="s">
        <v>102</v>
      </c>
      <c r="Q947" s="26">
        <v>-1.4789999999999999E-4</v>
      </c>
      <c r="R947" t="s">
        <v>102</v>
      </c>
      <c r="S947" t="s">
        <v>102</v>
      </c>
      <c r="T947" s="26">
        <v>-2.3029999999999999E-4</v>
      </c>
      <c r="U947" s="26">
        <v>2.7759999999999998E-3</v>
      </c>
      <c r="V947" t="s">
        <v>102</v>
      </c>
      <c r="W947" s="26">
        <v>8.5870000000000003E-5</v>
      </c>
      <c r="X947">
        <v>2.4836699999999999E-3</v>
      </c>
    </row>
    <row r="948" spans="1:24" x14ac:dyDescent="0.35">
      <c r="A948" t="s">
        <v>145</v>
      </c>
      <c r="B948" t="s">
        <v>477</v>
      </c>
      <c r="C948" t="s">
        <v>21</v>
      </c>
      <c r="D948" t="s">
        <v>26</v>
      </c>
      <c r="E948" t="s">
        <v>104</v>
      </c>
      <c r="J948" t="s">
        <v>102</v>
      </c>
      <c r="K948" t="s">
        <v>102</v>
      </c>
      <c r="L948" t="s">
        <v>102</v>
      </c>
      <c r="M948" t="s">
        <v>102</v>
      </c>
      <c r="N948" t="s">
        <v>102</v>
      </c>
      <c r="O948" s="26">
        <v>5.8310000000000002E-4</v>
      </c>
      <c r="P948" t="s">
        <v>102</v>
      </c>
      <c r="Q948" t="s">
        <v>102</v>
      </c>
      <c r="R948" t="s">
        <v>102</v>
      </c>
      <c r="S948" t="s">
        <v>102</v>
      </c>
      <c r="T948" t="s">
        <v>102</v>
      </c>
      <c r="U948" t="s">
        <v>102</v>
      </c>
      <c r="V948" t="s">
        <v>102</v>
      </c>
      <c r="W948" s="26">
        <v>2.7920000000000001E-7</v>
      </c>
      <c r="X948">
        <v>5.8337920000000004E-4</v>
      </c>
    </row>
    <row r="949" spans="1:24" x14ac:dyDescent="0.35">
      <c r="A949" t="s">
        <v>145</v>
      </c>
      <c r="B949" t="s">
        <v>477</v>
      </c>
      <c r="C949" t="s">
        <v>21</v>
      </c>
      <c r="D949" t="s">
        <v>26</v>
      </c>
      <c r="E949" t="s">
        <v>105</v>
      </c>
      <c r="J949" t="s">
        <v>102</v>
      </c>
      <c r="K949" t="s">
        <v>102</v>
      </c>
      <c r="L949" t="s">
        <v>102</v>
      </c>
      <c r="M949" t="s">
        <v>102</v>
      </c>
      <c r="N949" t="s">
        <v>102</v>
      </c>
      <c r="O949" s="26">
        <v>5.8299999999999997E-4</v>
      </c>
      <c r="P949" t="s">
        <v>102</v>
      </c>
      <c r="Q949" t="s">
        <v>102</v>
      </c>
      <c r="R949" t="s">
        <v>102</v>
      </c>
      <c r="S949" t="s">
        <v>102</v>
      </c>
      <c r="T949" t="s">
        <v>102</v>
      </c>
      <c r="U949" t="s">
        <v>102</v>
      </c>
      <c r="V949" t="s">
        <v>102</v>
      </c>
      <c r="W949" s="26">
        <v>2.7920000000000001E-7</v>
      </c>
      <c r="X949">
        <v>5.8327919999999998E-4</v>
      </c>
    </row>
    <row r="950" spans="1:24" x14ac:dyDescent="0.35">
      <c r="A950" t="s">
        <v>145</v>
      </c>
      <c r="B950" t="s">
        <v>477</v>
      </c>
      <c r="C950" t="s">
        <v>21</v>
      </c>
      <c r="D950" t="s">
        <v>26</v>
      </c>
      <c r="E950" t="s">
        <v>106</v>
      </c>
      <c r="J950" t="s">
        <v>102</v>
      </c>
      <c r="K950" t="s">
        <v>102</v>
      </c>
      <c r="L950" t="s">
        <v>102</v>
      </c>
      <c r="M950" t="s">
        <v>102</v>
      </c>
      <c r="N950" t="s">
        <v>102</v>
      </c>
      <c r="O950" s="26">
        <v>5.8310000000000002E-4</v>
      </c>
      <c r="P950" t="s">
        <v>102</v>
      </c>
      <c r="Q950" t="s">
        <v>102</v>
      </c>
      <c r="R950" t="s">
        <v>102</v>
      </c>
      <c r="S950" t="s">
        <v>102</v>
      </c>
      <c r="T950" t="s">
        <v>102</v>
      </c>
      <c r="U950" t="s">
        <v>102</v>
      </c>
      <c r="V950" t="s">
        <v>102</v>
      </c>
      <c r="W950" s="26">
        <v>2.7920000000000001E-7</v>
      </c>
      <c r="X950">
        <v>5.8337920000000004E-4</v>
      </c>
    </row>
    <row r="951" spans="1:24" x14ac:dyDescent="0.35">
      <c r="A951" t="s">
        <v>145</v>
      </c>
      <c r="B951" t="s">
        <v>477</v>
      </c>
      <c r="C951" t="s">
        <v>21</v>
      </c>
      <c r="D951" t="s">
        <v>26</v>
      </c>
      <c r="E951" t="s">
        <v>107</v>
      </c>
      <c r="J951" t="s">
        <v>102</v>
      </c>
      <c r="K951" t="s">
        <v>102</v>
      </c>
      <c r="L951" t="s">
        <v>102</v>
      </c>
      <c r="M951" t="s">
        <v>102</v>
      </c>
      <c r="N951" t="s">
        <v>102</v>
      </c>
      <c r="O951" s="26">
        <v>3.1980000000000001E-2</v>
      </c>
      <c r="P951" t="s">
        <v>102</v>
      </c>
      <c r="Q951" t="s">
        <v>102</v>
      </c>
      <c r="R951" t="s">
        <v>102</v>
      </c>
      <c r="S951" t="s">
        <v>102</v>
      </c>
      <c r="T951" t="s">
        <v>102</v>
      </c>
      <c r="U951" t="s">
        <v>102</v>
      </c>
      <c r="V951" t="s">
        <v>102</v>
      </c>
      <c r="W951" s="26">
        <v>2.7920000000000001E-7</v>
      </c>
      <c r="X951">
        <v>3.1980279200000003E-2</v>
      </c>
    </row>
    <row r="952" spans="1:24" x14ac:dyDescent="0.35">
      <c r="A952" t="s">
        <v>145</v>
      </c>
      <c r="B952" t="s">
        <v>477</v>
      </c>
      <c r="C952" t="s">
        <v>21</v>
      </c>
      <c r="D952" t="s">
        <v>26</v>
      </c>
      <c r="E952" t="s">
        <v>461</v>
      </c>
      <c r="J952" t="s">
        <v>102</v>
      </c>
      <c r="K952" t="s">
        <v>102</v>
      </c>
      <c r="L952" t="s">
        <v>102</v>
      </c>
      <c r="M952" t="s">
        <v>102</v>
      </c>
      <c r="N952" t="s">
        <v>102</v>
      </c>
      <c r="O952" s="26">
        <v>3.9399999999999998E-4</v>
      </c>
      <c r="P952" t="s">
        <v>102</v>
      </c>
      <c r="Q952" t="s">
        <v>102</v>
      </c>
      <c r="R952" t="s">
        <v>102</v>
      </c>
      <c r="S952" t="s">
        <v>102</v>
      </c>
      <c r="T952" t="s">
        <v>102</v>
      </c>
      <c r="U952" t="s">
        <v>102</v>
      </c>
      <c r="V952" t="s">
        <v>102</v>
      </c>
      <c r="W952" s="26">
        <v>3.0629999999999998E-7</v>
      </c>
      <c r="X952">
        <v>3.9430630000000002E-4</v>
      </c>
    </row>
    <row r="953" spans="1:24" x14ac:dyDescent="0.35">
      <c r="A953" t="s">
        <v>145</v>
      </c>
      <c r="B953" t="s">
        <v>477</v>
      </c>
      <c r="C953" t="s">
        <v>21</v>
      </c>
      <c r="D953" t="s">
        <v>26</v>
      </c>
      <c r="E953" t="s">
        <v>108</v>
      </c>
      <c r="J953" t="s">
        <v>102</v>
      </c>
      <c r="K953" t="s">
        <v>102</v>
      </c>
      <c r="L953" t="s">
        <v>102</v>
      </c>
      <c r="M953" t="s">
        <v>102</v>
      </c>
      <c r="N953" t="s">
        <v>102</v>
      </c>
      <c r="O953" s="26">
        <v>1.6310000000000001E-3</v>
      </c>
      <c r="P953" t="s">
        <v>102</v>
      </c>
      <c r="Q953" t="s">
        <v>102</v>
      </c>
      <c r="R953" t="s">
        <v>102</v>
      </c>
      <c r="S953" t="s">
        <v>102</v>
      </c>
      <c r="T953" t="s">
        <v>102</v>
      </c>
      <c r="U953" t="s">
        <v>102</v>
      </c>
      <c r="V953" t="s">
        <v>102</v>
      </c>
      <c r="W953" s="26">
        <v>5.4710000000000002E-7</v>
      </c>
      <c r="X953">
        <v>1.6315470999999999E-3</v>
      </c>
    </row>
    <row r="954" spans="1:24" x14ac:dyDescent="0.35">
      <c r="A954" t="s">
        <v>145</v>
      </c>
      <c r="B954" t="s">
        <v>477</v>
      </c>
      <c r="C954" t="s">
        <v>21</v>
      </c>
      <c r="D954" t="s">
        <v>26</v>
      </c>
      <c r="E954" t="s">
        <v>462</v>
      </c>
      <c r="J954" t="s">
        <v>102</v>
      </c>
      <c r="K954" t="s">
        <v>102</v>
      </c>
      <c r="L954" t="s">
        <v>102</v>
      </c>
      <c r="M954" t="s">
        <v>102</v>
      </c>
      <c r="N954" t="s">
        <v>102</v>
      </c>
      <c r="O954" s="26">
        <v>1.6360000000000001E-3</v>
      </c>
      <c r="P954" t="s">
        <v>102</v>
      </c>
      <c r="Q954" t="s">
        <v>102</v>
      </c>
      <c r="R954" t="s">
        <v>102</v>
      </c>
      <c r="S954" t="s">
        <v>102</v>
      </c>
      <c r="T954" t="s">
        <v>102</v>
      </c>
      <c r="U954" t="s">
        <v>102</v>
      </c>
      <c r="V954" t="s">
        <v>102</v>
      </c>
      <c r="W954" s="26">
        <v>5.144E-7</v>
      </c>
      <c r="X954">
        <v>1.6365144000000001E-3</v>
      </c>
    </row>
    <row r="955" spans="1:24" x14ac:dyDescent="0.35">
      <c r="A955" t="s">
        <v>145</v>
      </c>
      <c r="B955" t="s">
        <v>477</v>
      </c>
      <c r="C955" t="s">
        <v>21</v>
      </c>
      <c r="D955" t="s">
        <v>26</v>
      </c>
      <c r="E955" t="s">
        <v>463</v>
      </c>
      <c r="J955" t="s">
        <v>102</v>
      </c>
      <c r="K955" t="s">
        <v>102</v>
      </c>
      <c r="L955" t="s">
        <v>102</v>
      </c>
      <c r="M955" t="s">
        <v>102</v>
      </c>
      <c r="N955" t="s">
        <v>102</v>
      </c>
      <c r="O955" s="26">
        <v>1.655E-3</v>
      </c>
      <c r="P955" t="s">
        <v>102</v>
      </c>
      <c r="Q955" t="s">
        <v>102</v>
      </c>
      <c r="R955" t="s">
        <v>102</v>
      </c>
      <c r="S955" t="s">
        <v>102</v>
      </c>
      <c r="T955" t="s">
        <v>102</v>
      </c>
      <c r="U955" t="s">
        <v>102</v>
      </c>
      <c r="V955" t="s">
        <v>102</v>
      </c>
      <c r="W955" s="26">
        <v>6.4600000000000004E-7</v>
      </c>
      <c r="X955">
        <v>1.655646E-3</v>
      </c>
    </row>
    <row r="956" spans="1:24" x14ac:dyDescent="0.35">
      <c r="A956" t="s">
        <v>145</v>
      </c>
      <c r="B956" t="s">
        <v>477</v>
      </c>
      <c r="C956" t="s">
        <v>21</v>
      </c>
      <c r="D956" t="s">
        <v>35</v>
      </c>
      <c r="J956" t="s">
        <v>102</v>
      </c>
      <c r="K956" t="s">
        <v>102</v>
      </c>
      <c r="L956" t="s">
        <v>102</v>
      </c>
      <c r="M956" t="s">
        <v>102</v>
      </c>
      <c r="N956" t="s">
        <v>102</v>
      </c>
      <c r="O956" t="s">
        <v>102</v>
      </c>
      <c r="P956" t="s">
        <v>102</v>
      </c>
      <c r="Q956" t="s">
        <v>102</v>
      </c>
      <c r="R956" s="26">
        <v>2.4580000000000001E-4</v>
      </c>
      <c r="S956" s="26">
        <v>1.8520000000000001</v>
      </c>
      <c r="T956" t="s">
        <v>102</v>
      </c>
      <c r="U956" t="s">
        <v>102</v>
      </c>
      <c r="V956" t="s">
        <v>102</v>
      </c>
      <c r="W956" t="s">
        <v>102</v>
      </c>
      <c r="X956">
        <v>1.8522457999999999</v>
      </c>
    </row>
    <row r="957" spans="1:24" x14ac:dyDescent="0.35">
      <c r="A957" t="s">
        <v>145</v>
      </c>
      <c r="B957" t="s">
        <v>477</v>
      </c>
      <c r="C957" t="s">
        <v>21</v>
      </c>
      <c r="D957" t="s">
        <v>37</v>
      </c>
      <c r="J957" t="s">
        <v>102</v>
      </c>
      <c r="K957" t="s">
        <v>102</v>
      </c>
      <c r="L957" s="26">
        <v>0.86939999999999995</v>
      </c>
      <c r="M957" t="s">
        <v>102</v>
      </c>
      <c r="N957" t="s">
        <v>102</v>
      </c>
      <c r="O957" t="s">
        <v>102</v>
      </c>
      <c r="P957" t="s">
        <v>102</v>
      </c>
      <c r="Q957" s="26">
        <v>0.9355</v>
      </c>
      <c r="R957" t="s">
        <v>102</v>
      </c>
      <c r="S957" t="s">
        <v>102</v>
      </c>
      <c r="T957" t="s">
        <v>102</v>
      </c>
      <c r="U957" t="s">
        <v>102</v>
      </c>
      <c r="V957" t="s">
        <v>102</v>
      </c>
      <c r="W957" s="26">
        <v>9.329E-6</v>
      </c>
      <c r="X957">
        <v>1.804909329</v>
      </c>
    </row>
    <row r="958" spans="1:24" x14ac:dyDescent="0.35">
      <c r="A958" t="s">
        <v>145</v>
      </c>
      <c r="B958" t="s">
        <v>477</v>
      </c>
      <c r="C958" t="s">
        <v>21</v>
      </c>
      <c r="D958" t="s">
        <v>37</v>
      </c>
      <c r="E958" t="s">
        <v>443</v>
      </c>
      <c r="J958" t="s">
        <v>102</v>
      </c>
      <c r="K958" t="s">
        <v>102</v>
      </c>
      <c r="L958" t="s">
        <v>102</v>
      </c>
      <c r="M958" t="s">
        <v>102</v>
      </c>
      <c r="N958" t="s">
        <v>102</v>
      </c>
      <c r="O958" t="s">
        <v>102</v>
      </c>
      <c r="P958" t="s">
        <v>102</v>
      </c>
      <c r="Q958" s="26">
        <v>-2.1310000000000001E-5</v>
      </c>
      <c r="R958" t="s">
        <v>102</v>
      </c>
      <c r="S958" t="s">
        <v>102</v>
      </c>
      <c r="T958" t="s">
        <v>102</v>
      </c>
      <c r="U958" t="s">
        <v>102</v>
      </c>
      <c r="V958" t="s">
        <v>102</v>
      </c>
      <c r="W958" s="26">
        <v>2.0349999999999999E-7</v>
      </c>
      <c r="X958" s="26">
        <v>-2.1106499999999999E-5</v>
      </c>
    </row>
    <row r="959" spans="1:24" x14ac:dyDescent="0.35">
      <c r="A959" t="s">
        <v>145</v>
      </c>
      <c r="B959" t="s">
        <v>477</v>
      </c>
      <c r="C959" t="s">
        <v>21</v>
      </c>
      <c r="D959" t="s">
        <v>37</v>
      </c>
      <c r="E959" t="s">
        <v>464</v>
      </c>
      <c r="J959" t="s">
        <v>102</v>
      </c>
      <c r="K959" t="s">
        <v>102</v>
      </c>
      <c r="L959" t="s">
        <v>102</v>
      </c>
      <c r="M959" t="s">
        <v>102</v>
      </c>
      <c r="N959" t="s">
        <v>102</v>
      </c>
      <c r="O959" t="s">
        <v>102</v>
      </c>
      <c r="P959" t="s">
        <v>102</v>
      </c>
      <c r="Q959" s="26">
        <v>-1.592E-5</v>
      </c>
      <c r="R959" t="s">
        <v>102</v>
      </c>
      <c r="S959" t="s">
        <v>102</v>
      </c>
      <c r="T959" t="s">
        <v>102</v>
      </c>
      <c r="U959" t="s">
        <v>102</v>
      </c>
      <c r="V959" t="s">
        <v>102</v>
      </c>
      <c r="W959" s="26">
        <v>2.0349999999999999E-7</v>
      </c>
      <c r="X959" s="26">
        <v>-1.5716500000000001E-5</v>
      </c>
    </row>
    <row r="960" spans="1:24" x14ac:dyDescent="0.35">
      <c r="A960" t="s">
        <v>145</v>
      </c>
      <c r="B960" t="s">
        <v>477</v>
      </c>
      <c r="C960" t="s">
        <v>21</v>
      </c>
      <c r="D960" t="s">
        <v>36</v>
      </c>
      <c r="J960" t="s">
        <v>102</v>
      </c>
      <c r="K960" t="s">
        <v>102</v>
      </c>
      <c r="L960" t="s">
        <v>102</v>
      </c>
      <c r="M960" s="26">
        <v>0.23730000000000001</v>
      </c>
      <c r="N960" s="26">
        <v>1.508E-7</v>
      </c>
      <c r="O960" t="s">
        <v>102</v>
      </c>
      <c r="P960" t="s">
        <v>102</v>
      </c>
      <c r="Q960" s="26">
        <v>-3.8650000000000002E-4</v>
      </c>
      <c r="R960" t="s">
        <v>102</v>
      </c>
      <c r="S960" t="s">
        <v>102</v>
      </c>
      <c r="T960" s="26">
        <v>-2.5849999999999999E-4</v>
      </c>
      <c r="U960" s="26">
        <v>2.2089999999999999E-2</v>
      </c>
      <c r="V960" t="s">
        <v>102</v>
      </c>
      <c r="W960" s="26">
        <v>2.3800000000000001E-4</v>
      </c>
      <c r="X960">
        <v>0.25898315080000001</v>
      </c>
    </row>
    <row r="961" spans="1:24" x14ac:dyDescent="0.35">
      <c r="A961" t="s">
        <v>145</v>
      </c>
      <c r="B961" t="s">
        <v>477</v>
      </c>
      <c r="C961" t="s">
        <v>21</v>
      </c>
      <c r="D961" t="s">
        <v>36</v>
      </c>
      <c r="E961" t="s">
        <v>397</v>
      </c>
      <c r="J961" t="s">
        <v>102</v>
      </c>
      <c r="K961" t="s">
        <v>102</v>
      </c>
      <c r="L961" t="s">
        <v>102</v>
      </c>
      <c r="M961" t="s">
        <v>102</v>
      </c>
      <c r="N961" t="s">
        <v>102</v>
      </c>
      <c r="O961" t="s">
        <v>102</v>
      </c>
      <c r="P961" t="s">
        <v>102</v>
      </c>
      <c r="Q961" s="26">
        <v>-2.5480000000000001E-4</v>
      </c>
      <c r="R961" t="s">
        <v>102</v>
      </c>
      <c r="S961" t="s">
        <v>102</v>
      </c>
      <c r="T961" s="26">
        <v>-4.147E-4</v>
      </c>
      <c r="U961" s="26">
        <v>1.322E-3</v>
      </c>
      <c r="V961" t="s">
        <v>102</v>
      </c>
      <c r="W961" s="26">
        <v>1.195E-4</v>
      </c>
      <c r="X961">
        <v>7.7200000000000001E-4</v>
      </c>
    </row>
    <row r="962" spans="1:24" x14ac:dyDescent="0.35">
      <c r="A962" t="s">
        <v>145</v>
      </c>
      <c r="B962" t="s">
        <v>477</v>
      </c>
      <c r="C962" t="s">
        <v>21</v>
      </c>
      <c r="D962" t="s">
        <v>36</v>
      </c>
      <c r="E962" t="s">
        <v>398</v>
      </c>
      <c r="J962" t="s">
        <v>102</v>
      </c>
      <c r="K962" t="s">
        <v>102</v>
      </c>
      <c r="L962" t="s">
        <v>102</v>
      </c>
      <c r="M962" t="s">
        <v>102</v>
      </c>
      <c r="N962" t="s">
        <v>102</v>
      </c>
      <c r="O962" t="s">
        <v>102</v>
      </c>
      <c r="P962" t="s">
        <v>102</v>
      </c>
      <c r="Q962" s="26">
        <v>-2.364E-4</v>
      </c>
      <c r="R962" t="s">
        <v>102</v>
      </c>
      <c r="S962" t="s">
        <v>102</v>
      </c>
      <c r="T962" s="26">
        <v>-4.0240000000000002E-4</v>
      </c>
      <c r="U962" s="26">
        <v>1.322E-3</v>
      </c>
      <c r="V962" t="s">
        <v>102</v>
      </c>
      <c r="W962" s="26">
        <v>1.1739999999999999E-4</v>
      </c>
      <c r="X962">
        <v>8.0060000000000005E-4</v>
      </c>
    </row>
    <row r="963" spans="1:24" x14ac:dyDescent="0.35">
      <c r="A963" t="s">
        <v>145</v>
      </c>
      <c r="B963" t="s">
        <v>477</v>
      </c>
      <c r="C963" t="s">
        <v>21</v>
      </c>
      <c r="D963" t="s">
        <v>28</v>
      </c>
      <c r="J963" t="s">
        <v>102</v>
      </c>
      <c r="K963" t="s">
        <v>102</v>
      </c>
      <c r="L963" t="s">
        <v>102</v>
      </c>
      <c r="M963" t="s">
        <v>102</v>
      </c>
      <c r="N963" t="s">
        <v>102</v>
      </c>
      <c r="O963" t="s">
        <v>102</v>
      </c>
      <c r="P963" t="s">
        <v>102</v>
      </c>
      <c r="Q963" t="s">
        <v>102</v>
      </c>
      <c r="R963" t="s">
        <v>102</v>
      </c>
      <c r="S963" t="s">
        <v>102</v>
      </c>
      <c r="T963" s="26">
        <v>-1.999E-5</v>
      </c>
      <c r="U963" s="26">
        <v>0.71419999999999995</v>
      </c>
      <c r="V963" t="s">
        <v>102</v>
      </c>
      <c r="W963" t="s">
        <v>102</v>
      </c>
      <c r="X963">
        <v>0.71418000999999998</v>
      </c>
    </row>
    <row r="964" spans="1:24" x14ac:dyDescent="0.35">
      <c r="A964" t="s">
        <v>145</v>
      </c>
      <c r="B964" t="s">
        <v>477</v>
      </c>
      <c r="C964" t="s">
        <v>21</v>
      </c>
      <c r="D964" t="s">
        <v>28</v>
      </c>
      <c r="E964" t="s">
        <v>465</v>
      </c>
      <c r="J964" t="s">
        <v>102</v>
      </c>
      <c r="K964" t="s">
        <v>102</v>
      </c>
      <c r="L964" t="s">
        <v>102</v>
      </c>
      <c r="M964" t="s">
        <v>102</v>
      </c>
      <c r="N964" t="s">
        <v>102</v>
      </c>
      <c r="O964" t="s">
        <v>102</v>
      </c>
      <c r="P964" t="s">
        <v>102</v>
      </c>
      <c r="Q964" t="s">
        <v>102</v>
      </c>
      <c r="R964" t="s">
        <v>102</v>
      </c>
      <c r="S964" t="s">
        <v>102</v>
      </c>
      <c r="T964" t="s">
        <v>102</v>
      </c>
      <c r="U964" s="26">
        <v>1.2509999999999999E-3</v>
      </c>
      <c r="V964" t="s">
        <v>102</v>
      </c>
      <c r="W964" t="s">
        <v>102</v>
      </c>
      <c r="X964">
        <v>1.2509999999999999E-3</v>
      </c>
    </row>
    <row r="965" spans="1:24" x14ac:dyDescent="0.35">
      <c r="A965" t="s">
        <v>145</v>
      </c>
      <c r="B965" t="s">
        <v>477</v>
      </c>
      <c r="C965" t="s">
        <v>21</v>
      </c>
      <c r="D965" t="s">
        <v>28</v>
      </c>
      <c r="E965" t="s">
        <v>410</v>
      </c>
      <c r="J965" t="s">
        <v>102</v>
      </c>
      <c r="K965" t="s">
        <v>102</v>
      </c>
      <c r="L965" t="s">
        <v>102</v>
      </c>
      <c r="M965" t="s">
        <v>102</v>
      </c>
      <c r="N965" t="s">
        <v>102</v>
      </c>
      <c r="O965" t="s">
        <v>102</v>
      </c>
      <c r="P965" t="s">
        <v>102</v>
      </c>
      <c r="Q965" t="s">
        <v>102</v>
      </c>
      <c r="R965" t="s">
        <v>102</v>
      </c>
      <c r="S965" t="s">
        <v>102</v>
      </c>
      <c r="T965" t="s">
        <v>102</v>
      </c>
      <c r="U965" s="26">
        <v>9.1120000000000003E-4</v>
      </c>
      <c r="V965" t="s">
        <v>102</v>
      </c>
      <c r="W965" t="s">
        <v>102</v>
      </c>
      <c r="X965">
        <v>9.1120000000000003E-4</v>
      </c>
    </row>
    <row r="966" spans="1:24" x14ac:dyDescent="0.35">
      <c r="A966" t="s">
        <v>145</v>
      </c>
      <c r="B966" t="s">
        <v>477</v>
      </c>
      <c r="C966" t="s">
        <v>21</v>
      </c>
      <c r="D966" t="s">
        <v>28</v>
      </c>
      <c r="E966" t="s">
        <v>466</v>
      </c>
      <c r="J966" t="s">
        <v>102</v>
      </c>
      <c r="K966" t="s">
        <v>102</v>
      </c>
      <c r="L966" t="s">
        <v>102</v>
      </c>
      <c r="M966" t="s">
        <v>102</v>
      </c>
      <c r="N966" t="s">
        <v>102</v>
      </c>
      <c r="O966" t="s">
        <v>102</v>
      </c>
      <c r="P966" t="s">
        <v>102</v>
      </c>
      <c r="Q966" t="s">
        <v>102</v>
      </c>
      <c r="R966" t="s">
        <v>102</v>
      </c>
      <c r="S966" t="s">
        <v>102</v>
      </c>
      <c r="T966" t="s">
        <v>102</v>
      </c>
      <c r="U966" s="26">
        <v>1.1919999999999999E-3</v>
      </c>
      <c r="V966" t="s">
        <v>102</v>
      </c>
      <c r="W966" t="s">
        <v>102</v>
      </c>
      <c r="X966">
        <v>1.1919999999999999E-3</v>
      </c>
    </row>
    <row r="967" spans="1:24" x14ac:dyDescent="0.35">
      <c r="A967" t="s">
        <v>145</v>
      </c>
      <c r="B967" t="s">
        <v>477</v>
      </c>
      <c r="C967" t="s">
        <v>21</v>
      </c>
      <c r="D967" t="s">
        <v>28</v>
      </c>
      <c r="E967" t="s">
        <v>467</v>
      </c>
      <c r="J967" t="s">
        <v>102</v>
      </c>
      <c r="K967" t="s">
        <v>102</v>
      </c>
      <c r="L967" t="s">
        <v>102</v>
      </c>
      <c r="M967" t="s">
        <v>102</v>
      </c>
      <c r="N967" t="s">
        <v>102</v>
      </c>
      <c r="O967" t="s">
        <v>102</v>
      </c>
      <c r="P967" t="s">
        <v>102</v>
      </c>
      <c r="Q967" t="s">
        <v>102</v>
      </c>
      <c r="R967" t="s">
        <v>102</v>
      </c>
      <c r="S967" t="s">
        <v>102</v>
      </c>
      <c r="T967" t="s">
        <v>102</v>
      </c>
      <c r="U967" s="26">
        <v>1.523E-3</v>
      </c>
      <c r="V967" t="s">
        <v>102</v>
      </c>
      <c r="W967" t="s">
        <v>102</v>
      </c>
      <c r="X967">
        <v>1.523E-3</v>
      </c>
    </row>
    <row r="968" spans="1:24" x14ac:dyDescent="0.35">
      <c r="A968" t="s">
        <v>145</v>
      </c>
      <c r="B968" t="s">
        <v>477</v>
      </c>
      <c r="C968" t="s">
        <v>21</v>
      </c>
      <c r="D968" t="s">
        <v>28</v>
      </c>
      <c r="E968" t="s">
        <v>468</v>
      </c>
      <c r="J968" t="s">
        <v>102</v>
      </c>
      <c r="K968" t="s">
        <v>102</v>
      </c>
      <c r="L968" t="s">
        <v>102</v>
      </c>
      <c r="M968" t="s">
        <v>102</v>
      </c>
      <c r="N968" t="s">
        <v>102</v>
      </c>
      <c r="O968" t="s">
        <v>102</v>
      </c>
      <c r="P968" t="s">
        <v>102</v>
      </c>
      <c r="Q968" t="s">
        <v>102</v>
      </c>
      <c r="R968" t="s">
        <v>102</v>
      </c>
      <c r="S968" t="s">
        <v>102</v>
      </c>
      <c r="T968" t="s">
        <v>102</v>
      </c>
      <c r="U968" s="26">
        <v>2.715E-3</v>
      </c>
      <c r="V968" t="s">
        <v>102</v>
      </c>
      <c r="W968" t="s">
        <v>102</v>
      </c>
      <c r="X968">
        <v>2.715E-3</v>
      </c>
    </row>
    <row r="969" spans="1:24" x14ac:dyDescent="0.35">
      <c r="A969" t="s">
        <v>145</v>
      </c>
      <c r="B969" t="s">
        <v>477</v>
      </c>
      <c r="C969" t="s">
        <v>21</v>
      </c>
      <c r="D969" t="s">
        <v>28</v>
      </c>
      <c r="E969" t="s">
        <v>469</v>
      </c>
      <c r="J969" t="s">
        <v>102</v>
      </c>
      <c r="K969" t="s">
        <v>102</v>
      </c>
      <c r="L969" t="s">
        <v>102</v>
      </c>
      <c r="M969" t="s">
        <v>102</v>
      </c>
      <c r="N969" t="s">
        <v>102</v>
      </c>
      <c r="O969" t="s">
        <v>102</v>
      </c>
      <c r="P969" t="s">
        <v>102</v>
      </c>
      <c r="Q969" t="s">
        <v>102</v>
      </c>
      <c r="R969" t="s">
        <v>102</v>
      </c>
      <c r="S969" t="s">
        <v>102</v>
      </c>
      <c r="T969" t="s">
        <v>102</v>
      </c>
      <c r="U969" s="26">
        <v>1.6050000000000001E-3</v>
      </c>
      <c r="V969" t="s">
        <v>102</v>
      </c>
      <c r="W969" t="s">
        <v>102</v>
      </c>
      <c r="X969">
        <v>1.6050000000000001E-3</v>
      </c>
    </row>
    <row r="970" spans="1:24" x14ac:dyDescent="0.35">
      <c r="A970" t="s">
        <v>145</v>
      </c>
      <c r="B970" t="s">
        <v>477</v>
      </c>
      <c r="C970" t="s">
        <v>21</v>
      </c>
      <c r="D970" t="s">
        <v>28</v>
      </c>
      <c r="E970" t="s">
        <v>470</v>
      </c>
      <c r="J970" t="s">
        <v>102</v>
      </c>
      <c r="K970" t="s">
        <v>102</v>
      </c>
      <c r="L970" t="s">
        <v>102</v>
      </c>
      <c r="M970" t="s">
        <v>102</v>
      </c>
      <c r="N970" t="s">
        <v>102</v>
      </c>
      <c r="O970" t="s">
        <v>102</v>
      </c>
      <c r="P970" t="s">
        <v>102</v>
      </c>
      <c r="Q970" t="s">
        <v>102</v>
      </c>
      <c r="R970" t="s">
        <v>102</v>
      </c>
      <c r="S970" t="s">
        <v>102</v>
      </c>
      <c r="T970" s="26">
        <v>-8.2870000000000004E-6</v>
      </c>
      <c r="U970" s="26">
        <v>1.7080000000000001E-3</v>
      </c>
      <c r="V970" t="s">
        <v>102</v>
      </c>
      <c r="W970" t="s">
        <v>102</v>
      </c>
      <c r="X970">
        <v>1.699713E-3</v>
      </c>
    </row>
    <row r="971" spans="1:24" x14ac:dyDescent="0.35">
      <c r="A971" t="s">
        <v>145</v>
      </c>
      <c r="B971" t="s">
        <v>477</v>
      </c>
      <c r="C971" t="s">
        <v>21</v>
      </c>
      <c r="D971" t="s">
        <v>31</v>
      </c>
      <c r="J971" t="s">
        <v>102</v>
      </c>
      <c r="K971" t="s">
        <v>102</v>
      </c>
      <c r="L971" t="s">
        <v>102</v>
      </c>
      <c r="M971" t="s">
        <v>102</v>
      </c>
      <c r="N971" t="s">
        <v>102</v>
      </c>
      <c r="O971" t="s">
        <v>102</v>
      </c>
      <c r="P971" t="s">
        <v>102</v>
      </c>
      <c r="Q971" t="s">
        <v>102</v>
      </c>
      <c r="R971" t="s">
        <v>102</v>
      </c>
      <c r="S971" t="s">
        <v>102</v>
      </c>
      <c r="T971" s="26">
        <v>-4.282E-5</v>
      </c>
      <c r="U971" s="26">
        <v>3.5729999999999998E-2</v>
      </c>
      <c r="V971" t="s">
        <v>102</v>
      </c>
      <c r="W971" t="s">
        <v>102</v>
      </c>
      <c r="X971">
        <v>3.5687179999999999E-2</v>
      </c>
    </row>
    <row r="972" spans="1:24" x14ac:dyDescent="0.35">
      <c r="A972" t="s">
        <v>145</v>
      </c>
      <c r="B972" t="s">
        <v>477</v>
      </c>
      <c r="C972" t="s">
        <v>21</v>
      </c>
      <c r="D972" t="s">
        <v>31</v>
      </c>
      <c r="E972" t="s">
        <v>465</v>
      </c>
      <c r="J972" t="s">
        <v>102</v>
      </c>
      <c r="K972" t="s">
        <v>102</v>
      </c>
      <c r="L972" t="s">
        <v>102</v>
      </c>
      <c r="M972" t="s">
        <v>102</v>
      </c>
      <c r="N972" t="s">
        <v>102</v>
      </c>
      <c r="O972" t="s">
        <v>102</v>
      </c>
      <c r="P972" t="s">
        <v>102</v>
      </c>
      <c r="Q972" t="s">
        <v>102</v>
      </c>
      <c r="R972" t="s">
        <v>102</v>
      </c>
      <c r="S972" t="s">
        <v>102</v>
      </c>
      <c r="T972" t="s">
        <v>102</v>
      </c>
      <c r="U972" s="26">
        <v>1.2509999999999999E-3</v>
      </c>
      <c r="V972" t="s">
        <v>102</v>
      </c>
      <c r="W972" t="s">
        <v>102</v>
      </c>
      <c r="X972">
        <v>1.2509999999999999E-3</v>
      </c>
    </row>
    <row r="973" spans="1:24" x14ac:dyDescent="0.35">
      <c r="A973" t="s">
        <v>145</v>
      </c>
      <c r="B973" t="s">
        <v>477</v>
      </c>
      <c r="C973" t="s">
        <v>21</v>
      </c>
      <c r="D973" t="s">
        <v>31</v>
      </c>
      <c r="E973" t="s">
        <v>410</v>
      </c>
      <c r="J973" t="s">
        <v>102</v>
      </c>
      <c r="K973" t="s">
        <v>102</v>
      </c>
      <c r="L973" t="s">
        <v>102</v>
      </c>
      <c r="M973" t="s">
        <v>102</v>
      </c>
      <c r="N973" t="s">
        <v>102</v>
      </c>
      <c r="O973" t="s">
        <v>102</v>
      </c>
      <c r="P973" t="s">
        <v>102</v>
      </c>
      <c r="Q973" t="s">
        <v>102</v>
      </c>
      <c r="R973" t="s">
        <v>102</v>
      </c>
      <c r="S973" t="s">
        <v>102</v>
      </c>
      <c r="T973" t="s">
        <v>102</v>
      </c>
      <c r="U973" s="26">
        <v>9.1100000000000003E-4</v>
      </c>
      <c r="V973" t="s">
        <v>102</v>
      </c>
      <c r="W973" t="s">
        <v>102</v>
      </c>
      <c r="X973">
        <v>9.1100000000000003E-4</v>
      </c>
    </row>
    <row r="974" spans="1:24" x14ac:dyDescent="0.35">
      <c r="A974" t="s">
        <v>145</v>
      </c>
      <c r="B974" t="s">
        <v>477</v>
      </c>
      <c r="C974" t="s">
        <v>21</v>
      </c>
      <c r="D974" t="s">
        <v>31</v>
      </c>
      <c r="E974" t="s">
        <v>466</v>
      </c>
      <c r="J974" t="s">
        <v>102</v>
      </c>
      <c r="K974" t="s">
        <v>102</v>
      </c>
      <c r="L974" t="s">
        <v>102</v>
      </c>
      <c r="M974" t="s">
        <v>102</v>
      </c>
      <c r="N974" t="s">
        <v>102</v>
      </c>
      <c r="O974" t="s">
        <v>102</v>
      </c>
      <c r="P974" t="s">
        <v>102</v>
      </c>
      <c r="Q974" t="s">
        <v>102</v>
      </c>
      <c r="R974" t="s">
        <v>102</v>
      </c>
      <c r="S974" t="s">
        <v>102</v>
      </c>
      <c r="T974" t="s">
        <v>102</v>
      </c>
      <c r="U974" s="26">
        <v>1.1689999999999999E-3</v>
      </c>
      <c r="V974" t="s">
        <v>102</v>
      </c>
      <c r="W974" t="s">
        <v>102</v>
      </c>
      <c r="X974">
        <v>1.1689999999999999E-3</v>
      </c>
    </row>
    <row r="975" spans="1:24" x14ac:dyDescent="0.35">
      <c r="A975" t="s">
        <v>145</v>
      </c>
      <c r="B975" t="s">
        <v>477</v>
      </c>
      <c r="C975" t="s">
        <v>21</v>
      </c>
      <c r="D975" t="s">
        <v>31</v>
      </c>
      <c r="E975" t="s">
        <v>467</v>
      </c>
      <c r="J975" t="s">
        <v>102</v>
      </c>
      <c r="K975" t="s">
        <v>102</v>
      </c>
      <c r="L975" t="s">
        <v>102</v>
      </c>
      <c r="M975" t="s">
        <v>102</v>
      </c>
      <c r="N975" t="s">
        <v>102</v>
      </c>
      <c r="O975" t="s">
        <v>102</v>
      </c>
      <c r="P975" t="s">
        <v>102</v>
      </c>
      <c r="Q975" t="s">
        <v>102</v>
      </c>
      <c r="R975" t="s">
        <v>102</v>
      </c>
      <c r="S975" t="s">
        <v>102</v>
      </c>
      <c r="T975" t="s">
        <v>102</v>
      </c>
      <c r="U975" s="26">
        <v>1.621E-3</v>
      </c>
      <c r="V975" t="s">
        <v>102</v>
      </c>
      <c r="W975" t="s">
        <v>102</v>
      </c>
      <c r="X975">
        <v>1.621E-3</v>
      </c>
    </row>
    <row r="976" spans="1:24" x14ac:dyDescent="0.35">
      <c r="A976" t="s">
        <v>145</v>
      </c>
      <c r="B976" t="s">
        <v>477</v>
      </c>
      <c r="C976" t="s">
        <v>21</v>
      </c>
      <c r="D976" t="s">
        <v>31</v>
      </c>
      <c r="E976" t="s">
        <v>468</v>
      </c>
      <c r="J976" t="s">
        <v>102</v>
      </c>
      <c r="K976" t="s">
        <v>102</v>
      </c>
      <c r="L976" t="s">
        <v>102</v>
      </c>
      <c r="M976" t="s">
        <v>102</v>
      </c>
      <c r="N976" t="s">
        <v>102</v>
      </c>
      <c r="O976" t="s">
        <v>102</v>
      </c>
      <c r="P976" t="s">
        <v>102</v>
      </c>
      <c r="Q976" t="s">
        <v>102</v>
      </c>
      <c r="R976" t="s">
        <v>102</v>
      </c>
      <c r="S976" t="s">
        <v>102</v>
      </c>
      <c r="T976" t="s">
        <v>102</v>
      </c>
      <c r="U976" s="26">
        <v>2.6909999999999998E-3</v>
      </c>
      <c r="V976" t="s">
        <v>102</v>
      </c>
      <c r="W976" t="s">
        <v>102</v>
      </c>
      <c r="X976">
        <v>2.6909999999999998E-3</v>
      </c>
    </row>
    <row r="977" spans="1:24" x14ac:dyDescent="0.35">
      <c r="A977" t="s">
        <v>145</v>
      </c>
      <c r="B977" t="s">
        <v>477</v>
      </c>
      <c r="C977" t="s">
        <v>21</v>
      </c>
      <c r="D977" t="s">
        <v>31</v>
      </c>
      <c r="E977" t="s">
        <v>469</v>
      </c>
      <c r="J977" t="s">
        <v>102</v>
      </c>
      <c r="K977" t="s">
        <v>102</v>
      </c>
      <c r="L977" t="s">
        <v>102</v>
      </c>
      <c r="M977" t="s">
        <v>102</v>
      </c>
      <c r="N977" t="s">
        <v>102</v>
      </c>
      <c r="O977" t="s">
        <v>102</v>
      </c>
      <c r="P977" t="s">
        <v>102</v>
      </c>
      <c r="Q977" t="s">
        <v>102</v>
      </c>
      <c r="R977" t="s">
        <v>102</v>
      </c>
      <c r="S977" t="s">
        <v>102</v>
      </c>
      <c r="T977" t="s">
        <v>102</v>
      </c>
      <c r="U977" s="26">
        <v>1.6069999999999999E-3</v>
      </c>
      <c r="V977" t="s">
        <v>102</v>
      </c>
      <c r="W977" t="s">
        <v>102</v>
      </c>
      <c r="X977">
        <v>1.6069999999999999E-3</v>
      </c>
    </row>
    <row r="978" spans="1:24" x14ac:dyDescent="0.35">
      <c r="A978" t="s">
        <v>145</v>
      </c>
      <c r="B978" t="s">
        <v>477</v>
      </c>
      <c r="C978" t="s">
        <v>21</v>
      </c>
      <c r="D978" t="s">
        <v>31</v>
      </c>
      <c r="E978" t="s">
        <v>470</v>
      </c>
      <c r="J978" t="s">
        <v>102</v>
      </c>
      <c r="K978" t="s">
        <v>102</v>
      </c>
      <c r="L978" t="s">
        <v>102</v>
      </c>
      <c r="M978" t="s">
        <v>102</v>
      </c>
      <c r="N978" t="s">
        <v>102</v>
      </c>
      <c r="O978" t="s">
        <v>102</v>
      </c>
      <c r="P978" t="s">
        <v>102</v>
      </c>
      <c r="Q978" t="s">
        <v>102</v>
      </c>
      <c r="R978" t="s">
        <v>102</v>
      </c>
      <c r="S978" t="s">
        <v>102</v>
      </c>
      <c r="T978" s="26">
        <v>-1.027E-5</v>
      </c>
      <c r="U978" s="26">
        <v>1.637E-3</v>
      </c>
      <c r="V978" t="s">
        <v>102</v>
      </c>
      <c r="W978" t="s">
        <v>102</v>
      </c>
      <c r="X978">
        <v>1.6267300000000001E-3</v>
      </c>
    </row>
    <row r="979" spans="1:24" x14ac:dyDescent="0.35">
      <c r="A979" t="s">
        <v>145</v>
      </c>
      <c r="B979" t="s">
        <v>477</v>
      </c>
      <c r="C979" t="s">
        <v>21</v>
      </c>
      <c r="D979" t="s">
        <v>30</v>
      </c>
      <c r="J979" t="s">
        <v>102</v>
      </c>
      <c r="K979" t="s">
        <v>102</v>
      </c>
      <c r="L979" t="s">
        <v>102</v>
      </c>
      <c r="M979" t="s">
        <v>102</v>
      </c>
      <c r="N979" t="s">
        <v>102</v>
      </c>
      <c r="O979" t="s">
        <v>102</v>
      </c>
      <c r="P979" t="s">
        <v>102</v>
      </c>
      <c r="Q979" t="s">
        <v>102</v>
      </c>
      <c r="R979" s="26">
        <v>2.4689999999999998E-4</v>
      </c>
      <c r="S979" t="s">
        <v>102</v>
      </c>
      <c r="T979" s="26">
        <v>4.7340000000000004E-3</v>
      </c>
      <c r="U979" s="26">
        <v>2.2360000000000001E-3</v>
      </c>
      <c r="V979" t="s">
        <v>102</v>
      </c>
      <c r="W979" t="s">
        <v>102</v>
      </c>
      <c r="X979">
        <v>7.2169000000000001E-3</v>
      </c>
    </row>
    <row r="980" spans="1:24" x14ac:dyDescent="0.35">
      <c r="A980" t="s">
        <v>145</v>
      </c>
      <c r="B980" t="s">
        <v>477</v>
      </c>
      <c r="C980" t="s">
        <v>21</v>
      </c>
      <c r="D980" t="s">
        <v>30</v>
      </c>
      <c r="E980" t="s">
        <v>471</v>
      </c>
      <c r="J980" t="s">
        <v>102</v>
      </c>
      <c r="K980" t="s">
        <v>102</v>
      </c>
      <c r="L980" t="s">
        <v>102</v>
      </c>
      <c r="M980" t="s">
        <v>102</v>
      </c>
      <c r="N980" t="s">
        <v>102</v>
      </c>
      <c r="O980" t="s">
        <v>102</v>
      </c>
      <c r="P980" t="s">
        <v>102</v>
      </c>
      <c r="Q980" t="s">
        <v>102</v>
      </c>
      <c r="R980" t="s">
        <v>102</v>
      </c>
      <c r="S980" t="s">
        <v>102</v>
      </c>
      <c r="T980" s="26">
        <v>3.5720000000000001E-3</v>
      </c>
      <c r="U980" s="26">
        <v>2.2360000000000001E-3</v>
      </c>
      <c r="V980" t="s">
        <v>102</v>
      </c>
      <c r="W980" t="s">
        <v>102</v>
      </c>
      <c r="X980">
        <v>5.8079999999999998E-3</v>
      </c>
    </row>
    <row r="981" spans="1:24" x14ac:dyDescent="0.35">
      <c r="A981" t="s">
        <v>145</v>
      </c>
      <c r="B981" t="s">
        <v>477</v>
      </c>
      <c r="C981" t="s">
        <v>21</v>
      </c>
      <c r="D981" t="s">
        <v>30</v>
      </c>
      <c r="E981" t="s">
        <v>472</v>
      </c>
      <c r="J981" t="s">
        <v>102</v>
      </c>
      <c r="K981" t="s">
        <v>102</v>
      </c>
      <c r="L981" t="s">
        <v>102</v>
      </c>
      <c r="M981" t="s">
        <v>102</v>
      </c>
      <c r="N981" t="s">
        <v>102</v>
      </c>
      <c r="O981" t="s">
        <v>102</v>
      </c>
      <c r="P981" t="s">
        <v>102</v>
      </c>
      <c r="Q981" t="s">
        <v>102</v>
      </c>
      <c r="R981" s="26">
        <v>2.1379999999999999E-4</v>
      </c>
      <c r="S981" t="s">
        <v>102</v>
      </c>
      <c r="T981" s="26">
        <v>1.1620000000000001E-3</v>
      </c>
      <c r="U981" t="s">
        <v>102</v>
      </c>
      <c r="V981" t="s">
        <v>102</v>
      </c>
      <c r="W981" t="s">
        <v>102</v>
      </c>
      <c r="X981">
        <v>1.3757999999999999E-3</v>
      </c>
    </row>
    <row r="982" spans="1:24" x14ac:dyDescent="0.35">
      <c r="A982" t="s">
        <v>145</v>
      </c>
      <c r="B982" t="s">
        <v>477</v>
      </c>
      <c r="C982" t="s">
        <v>21</v>
      </c>
      <c r="D982" t="s">
        <v>33</v>
      </c>
      <c r="J982" t="s">
        <v>102</v>
      </c>
      <c r="K982" t="s">
        <v>102</v>
      </c>
      <c r="L982" t="s">
        <v>102</v>
      </c>
      <c r="M982" t="s">
        <v>102</v>
      </c>
      <c r="N982" t="s">
        <v>102</v>
      </c>
      <c r="O982" t="s">
        <v>102</v>
      </c>
      <c r="P982" t="s">
        <v>102</v>
      </c>
      <c r="Q982" s="26">
        <v>5.7170000000000003E-5</v>
      </c>
      <c r="R982" t="s">
        <v>102</v>
      </c>
      <c r="S982" t="s">
        <v>102</v>
      </c>
      <c r="T982" s="26">
        <v>3.8679999999999999E-3</v>
      </c>
      <c r="U982" s="26">
        <v>0.29749999999999999</v>
      </c>
      <c r="V982" t="s">
        <v>102</v>
      </c>
      <c r="W982" s="26">
        <v>2.851E-5</v>
      </c>
      <c r="X982">
        <v>0.30145368</v>
      </c>
    </row>
    <row r="983" spans="1:24" x14ac:dyDescent="0.35">
      <c r="A983" t="s">
        <v>145</v>
      </c>
      <c r="B983" t="s">
        <v>477</v>
      </c>
      <c r="C983" t="s">
        <v>21</v>
      </c>
      <c r="D983" t="s">
        <v>33</v>
      </c>
      <c r="E983" t="s">
        <v>471</v>
      </c>
      <c r="J983" t="s">
        <v>102</v>
      </c>
      <c r="K983" t="s">
        <v>102</v>
      </c>
      <c r="L983" t="s">
        <v>102</v>
      </c>
      <c r="M983" t="s">
        <v>102</v>
      </c>
      <c r="N983" t="s">
        <v>102</v>
      </c>
      <c r="O983" t="s">
        <v>102</v>
      </c>
      <c r="P983" t="s">
        <v>102</v>
      </c>
      <c r="Q983" t="s">
        <v>102</v>
      </c>
      <c r="R983" t="s">
        <v>102</v>
      </c>
      <c r="S983" t="s">
        <v>102</v>
      </c>
      <c r="T983" s="26">
        <v>2.1909999999999998E-3</v>
      </c>
      <c r="U983" s="26">
        <v>2.245E-3</v>
      </c>
      <c r="V983" t="s">
        <v>102</v>
      </c>
      <c r="W983" t="s">
        <v>102</v>
      </c>
      <c r="X983">
        <v>4.4359999999999998E-3</v>
      </c>
    </row>
    <row r="984" spans="1:24" x14ac:dyDescent="0.35">
      <c r="A984" t="s">
        <v>145</v>
      </c>
      <c r="B984" t="s">
        <v>477</v>
      </c>
      <c r="C984" t="s">
        <v>21</v>
      </c>
      <c r="D984" t="s">
        <v>33</v>
      </c>
      <c r="E984" t="s">
        <v>473</v>
      </c>
      <c r="J984" t="s">
        <v>102</v>
      </c>
      <c r="K984" t="s">
        <v>102</v>
      </c>
      <c r="L984" t="s">
        <v>102</v>
      </c>
      <c r="M984" t="s">
        <v>102</v>
      </c>
      <c r="N984" t="s">
        <v>102</v>
      </c>
      <c r="O984" t="s">
        <v>102</v>
      </c>
      <c r="P984" t="s">
        <v>102</v>
      </c>
      <c r="Q984" s="26">
        <v>5.7170000000000003E-5</v>
      </c>
      <c r="R984" t="s">
        <v>102</v>
      </c>
      <c r="S984" t="s">
        <v>102</v>
      </c>
      <c r="T984" s="26">
        <v>1.6770000000000001E-3</v>
      </c>
      <c r="U984" t="s">
        <v>102</v>
      </c>
      <c r="V984" t="s">
        <v>102</v>
      </c>
      <c r="W984" s="26">
        <v>2.851E-5</v>
      </c>
      <c r="X984">
        <v>1.76268E-3</v>
      </c>
    </row>
    <row r="985" spans="1:24" x14ac:dyDescent="0.35">
      <c r="A985" t="s">
        <v>145</v>
      </c>
      <c r="B985" t="s">
        <v>477</v>
      </c>
      <c r="C985" t="s">
        <v>21</v>
      </c>
      <c r="D985" t="s">
        <v>32</v>
      </c>
      <c r="J985" t="s">
        <v>102</v>
      </c>
      <c r="K985" t="s">
        <v>102</v>
      </c>
      <c r="L985" t="s">
        <v>102</v>
      </c>
      <c r="M985" t="s">
        <v>102</v>
      </c>
      <c r="N985" t="s">
        <v>102</v>
      </c>
      <c r="O985" t="s">
        <v>102</v>
      </c>
      <c r="P985" t="s">
        <v>102</v>
      </c>
      <c r="Q985" t="s">
        <v>102</v>
      </c>
      <c r="R985" t="s">
        <v>102</v>
      </c>
      <c r="S985" t="s">
        <v>102</v>
      </c>
      <c r="T985" s="26">
        <v>2.0500000000000002E-3</v>
      </c>
      <c r="U985" s="26">
        <v>0.54139999999999999</v>
      </c>
      <c r="V985" t="s">
        <v>102</v>
      </c>
      <c r="W985" t="s">
        <v>102</v>
      </c>
      <c r="X985">
        <v>0.54344999999999999</v>
      </c>
    </row>
    <row r="986" spans="1:24" x14ac:dyDescent="0.35">
      <c r="A986" t="s">
        <v>145</v>
      </c>
      <c r="B986" t="s">
        <v>477</v>
      </c>
      <c r="C986" t="s">
        <v>21</v>
      </c>
      <c r="D986" t="s">
        <v>32</v>
      </c>
      <c r="E986" t="s">
        <v>474</v>
      </c>
      <c r="J986" t="s">
        <v>102</v>
      </c>
      <c r="K986" t="s">
        <v>102</v>
      </c>
      <c r="L986" t="s">
        <v>102</v>
      </c>
      <c r="M986" t="s">
        <v>102</v>
      </c>
      <c r="N986" t="s">
        <v>102</v>
      </c>
      <c r="O986" t="s">
        <v>102</v>
      </c>
      <c r="P986" t="s">
        <v>102</v>
      </c>
      <c r="Q986" t="s">
        <v>102</v>
      </c>
      <c r="R986" t="s">
        <v>102</v>
      </c>
      <c r="S986" t="s">
        <v>102</v>
      </c>
      <c r="T986" t="s">
        <v>102</v>
      </c>
      <c r="U986" t="s">
        <v>170</v>
      </c>
      <c r="V986" t="s">
        <v>102</v>
      </c>
      <c r="W986" t="s">
        <v>102</v>
      </c>
      <c r="X986">
        <v>0</v>
      </c>
    </row>
    <row r="987" spans="1:24" x14ac:dyDescent="0.35">
      <c r="A987" t="s">
        <v>145</v>
      </c>
      <c r="B987" t="s">
        <v>477</v>
      </c>
      <c r="C987" t="s">
        <v>21</v>
      </c>
      <c r="D987" t="s">
        <v>32</v>
      </c>
      <c r="E987" t="s">
        <v>475</v>
      </c>
      <c r="J987" t="s">
        <v>102</v>
      </c>
      <c r="K987" t="s">
        <v>102</v>
      </c>
      <c r="L987" t="s">
        <v>102</v>
      </c>
      <c r="M987" t="s">
        <v>102</v>
      </c>
      <c r="N987" t="s">
        <v>102</v>
      </c>
      <c r="O987" t="s">
        <v>102</v>
      </c>
      <c r="P987" t="s">
        <v>102</v>
      </c>
      <c r="Q987" t="s">
        <v>102</v>
      </c>
      <c r="R987" t="s">
        <v>102</v>
      </c>
      <c r="S987" t="s">
        <v>102</v>
      </c>
      <c r="T987" t="s">
        <v>102</v>
      </c>
      <c r="U987" s="26">
        <v>3.4619999999999998E-2</v>
      </c>
      <c r="V987" t="s">
        <v>102</v>
      </c>
      <c r="W987" t="s">
        <v>102</v>
      </c>
      <c r="X987">
        <v>3.4619999999999998E-2</v>
      </c>
    </row>
    <row r="988" spans="1:24" x14ac:dyDescent="0.35">
      <c r="A988" t="s">
        <v>145</v>
      </c>
      <c r="B988" t="s">
        <v>477</v>
      </c>
      <c r="C988" t="s">
        <v>21</v>
      </c>
      <c r="D988" t="s">
        <v>32</v>
      </c>
      <c r="E988" t="s">
        <v>411</v>
      </c>
      <c r="J988" t="s">
        <v>102</v>
      </c>
      <c r="K988" t="s">
        <v>102</v>
      </c>
      <c r="L988" t="s">
        <v>102</v>
      </c>
      <c r="M988" t="s">
        <v>102</v>
      </c>
      <c r="N988" t="s">
        <v>102</v>
      </c>
      <c r="O988" t="s">
        <v>102</v>
      </c>
      <c r="P988" t="s">
        <v>102</v>
      </c>
      <c r="Q988" t="s">
        <v>102</v>
      </c>
      <c r="R988" t="s">
        <v>102</v>
      </c>
      <c r="S988" t="s">
        <v>102</v>
      </c>
      <c r="T988" t="s">
        <v>102</v>
      </c>
      <c r="U988" t="s">
        <v>170</v>
      </c>
      <c r="V988" t="s">
        <v>102</v>
      </c>
      <c r="W988" t="s">
        <v>102</v>
      </c>
      <c r="X988">
        <v>0</v>
      </c>
    </row>
    <row r="989" spans="1:24" x14ac:dyDescent="0.35">
      <c r="A989" t="s">
        <v>145</v>
      </c>
      <c r="B989" t="s">
        <v>477</v>
      </c>
      <c r="C989" t="s">
        <v>21</v>
      </c>
      <c r="D989" t="s">
        <v>25</v>
      </c>
      <c r="J989" t="s">
        <v>102</v>
      </c>
      <c r="K989" t="s">
        <v>102</v>
      </c>
      <c r="L989" t="s">
        <v>102</v>
      </c>
      <c r="M989" t="s">
        <v>102</v>
      </c>
      <c r="N989" s="26">
        <v>-0.35759999999999997</v>
      </c>
      <c r="O989" t="s">
        <v>102</v>
      </c>
      <c r="P989" t="s">
        <v>102</v>
      </c>
      <c r="Q989" s="26">
        <v>1.2789999999999999</v>
      </c>
      <c r="R989" t="s">
        <v>102</v>
      </c>
      <c r="S989" t="s">
        <v>102</v>
      </c>
      <c r="T989" s="26">
        <v>8.5699999999999998E-2</v>
      </c>
      <c r="U989" s="26">
        <v>0.15559999999999999</v>
      </c>
      <c r="V989" t="s">
        <v>102</v>
      </c>
      <c r="W989" s="26">
        <v>1.2999999999999999E-3</v>
      </c>
      <c r="X989">
        <v>1.1639999999999999</v>
      </c>
    </row>
    <row r="990" spans="1:24" x14ac:dyDescent="0.35">
      <c r="A990" t="s">
        <v>145</v>
      </c>
      <c r="B990" t="s">
        <v>477</v>
      </c>
      <c r="C990" t="s">
        <v>21</v>
      </c>
      <c r="D990" t="s">
        <v>25</v>
      </c>
      <c r="E990" t="s">
        <v>476</v>
      </c>
      <c r="J990" t="s">
        <v>102</v>
      </c>
      <c r="K990" t="s">
        <v>102</v>
      </c>
      <c r="L990" t="s">
        <v>102</v>
      </c>
      <c r="M990" t="s">
        <v>102</v>
      </c>
      <c r="N990" t="s">
        <v>102</v>
      </c>
      <c r="O990" t="s">
        <v>102</v>
      </c>
      <c r="P990" t="s">
        <v>102</v>
      </c>
      <c r="Q990" s="26">
        <v>0.92100000000000004</v>
      </c>
      <c r="R990" t="s">
        <v>102</v>
      </c>
      <c r="S990" t="s">
        <v>102</v>
      </c>
      <c r="T990" s="26">
        <v>8.5699999999999998E-2</v>
      </c>
      <c r="U990" s="26">
        <v>0.15559999999999999</v>
      </c>
      <c r="V990" t="s">
        <v>102</v>
      </c>
      <c r="W990" s="26">
        <v>1.261E-3</v>
      </c>
      <c r="X990">
        <v>1.1635610000000001</v>
      </c>
    </row>
    <row r="991" spans="1:24" x14ac:dyDescent="0.35">
      <c r="A991" t="s">
        <v>681</v>
      </c>
      <c r="J991" s="26">
        <v>1.56E-3</v>
      </c>
      <c r="K991" t="s">
        <v>102</v>
      </c>
      <c r="L991" s="26">
        <v>4.7069999999999999</v>
      </c>
      <c r="M991" s="26">
        <v>2.246</v>
      </c>
      <c r="N991" s="26">
        <v>-2.91</v>
      </c>
      <c r="O991" s="26">
        <v>-0.29430000000000001</v>
      </c>
      <c r="P991" s="26">
        <v>13.42</v>
      </c>
      <c r="Q991" s="26">
        <v>27.04</v>
      </c>
      <c r="R991" s="26">
        <v>60.3</v>
      </c>
      <c r="S991" s="26">
        <v>6.625</v>
      </c>
      <c r="T991" s="26">
        <v>0.86140000000000005</v>
      </c>
      <c r="U991" s="26">
        <v>13.48</v>
      </c>
      <c r="V991" s="26">
        <v>3.1210000000000002E-2</v>
      </c>
      <c r="W991" s="26">
        <v>8.673</v>
      </c>
      <c r="X991">
        <v>134.18087</v>
      </c>
    </row>
    <row r="992" spans="1:24" x14ac:dyDescent="0.35">
      <c r="A992" t="s">
        <v>681</v>
      </c>
      <c r="B992" t="s">
        <v>394</v>
      </c>
      <c r="J992" s="26">
        <v>0.35799999999999998</v>
      </c>
      <c r="K992" t="s">
        <v>102</v>
      </c>
      <c r="L992" s="26">
        <v>0.87309999999999999</v>
      </c>
      <c r="M992" s="26">
        <v>0.23699999999999999</v>
      </c>
      <c r="N992" s="26">
        <v>-0.35420000000000001</v>
      </c>
      <c r="O992" s="26">
        <v>4.2810000000000001E-2</v>
      </c>
      <c r="P992" s="26">
        <v>6.681</v>
      </c>
      <c r="Q992" s="26">
        <v>5.7530000000000001</v>
      </c>
      <c r="R992" s="26">
        <v>10.69</v>
      </c>
      <c r="S992" s="26">
        <v>2.1259999999999999</v>
      </c>
      <c r="T992" s="26">
        <v>0.24249999999999999</v>
      </c>
      <c r="U992" s="26">
        <v>4.383</v>
      </c>
      <c r="V992" s="26">
        <v>1.5599999999999999E-2</v>
      </c>
      <c r="W992" s="26">
        <v>4.0819999999999999</v>
      </c>
      <c r="X992">
        <v>35.129809999999999</v>
      </c>
    </row>
    <row r="993" spans="1:24" x14ac:dyDescent="0.35">
      <c r="A993" t="s">
        <v>681</v>
      </c>
      <c r="B993" t="s">
        <v>394</v>
      </c>
      <c r="C993" t="s">
        <v>46</v>
      </c>
      <c r="J993" t="s">
        <v>102</v>
      </c>
      <c r="K993" t="s">
        <v>102</v>
      </c>
      <c r="L993" t="s">
        <v>102</v>
      </c>
      <c r="M993" t="s">
        <v>102</v>
      </c>
      <c r="N993" t="s">
        <v>102</v>
      </c>
      <c r="O993" t="s">
        <v>102</v>
      </c>
      <c r="P993" t="s">
        <v>102</v>
      </c>
      <c r="Q993" t="s">
        <v>102</v>
      </c>
      <c r="R993" t="s">
        <v>102</v>
      </c>
      <c r="S993" t="s">
        <v>102</v>
      </c>
      <c r="T993" s="26">
        <v>-3.1239999999999999E-5</v>
      </c>
      <c r="U993" s="26">
        <v>-5.6380000000000004E-4</v>
      </c>
      <c r="V993" t="s">
        <v>102</v>
      </c>
      <c r="W993" t="s">
        <v>102</v>
      </c>
      <c r="X993">
        <v>-5.9504000000000002E-4</v>
      </c>
    </row>
    <row r="994" spans="1:24" x14ac:dyDescent="0.35">
      <c r="A994" t="s">
        <v>681</v>
      </c>
      <c r="B994" t="s">
        <v>394</v>
      </c>
      <c r="C994" t="s">
        <v>45</v>
      </c>
      <c r="J994" t="s">
        <v>102</v>
      </c>
      <c r="K994" t="s">
        <v>102</v>
      </c>
      <c r="L994" t="s">
        <v>102</v>
      </c>
      <c r="M994" t="s">
        <v>102</v>
      </c>
      <c r="N994" t="s">
        <v>102</v>
      </c>
      <c r="O994" t="s">
        <v>102</v>
      </c>
      <c r="P994" t="s">
        <v>102</v>
      </c>
      <c r="Q994" s="26">
        <v>1.618E-4</v>
      </c>
      <c r="R994" t="s">
        <v>102</v>
      </c>
      <c r="S994" t="s">
        <v>102</v>
      </c>
      <c r="T994" t="s">
        <v>102</v>
      </c>
      <c r="U994" t="s">
        <v>102</v>
      </c>
      <c r="V994" t="s">
        <v>102</v>
      </c>
      <c r="W994" t="s">
        <v>102</v>
      </c>
      <c r="X994">
        <v>1.618E-4</v>
      </c>
    </row>
    <row r="995" spans="1:24" x14ac:dyDescent="0.35">
      <c r="A995" t="s">
        <v>681</v>
      </c>
      <c r="B995" t="s">
        <v>394</v>
      </c>
      <c r="C995" t="s">
        <v>44</v>
      </c>
      <c r="J995" t="s">
        <v>102</v>
      </c>
      <c r="K995" t="s">
        <v>102</v>
      </c>
      <c r="L995" t="s">
        <v>102</v>
      </c>
      <c r="M995" t="s">
        <v>102</v>
      </c>
      <c r="N995" t="s">
        <v>102</v>
      </c>
      <c r="O995" t="s">
        <v>102</v>
      </c>
      <c r="P995" t="s">
        <v>102</v>
      </c>
      <c r="Q995" t="s">
        <v>102</v>
      </c>
      <c r="R995" t="s">
        <v>102</v>
      </c>
      <c r="S995" t="s">
        <v>102</v>
      </c>
      <c r="T995" t="s">
        <v>102</v>
      </c>
      <c r="U995" s="26">
        <v>6.8409999999999999E-3</v>
      </c>
      <c r="V995" s="26">
        <v>1.5820000000000001E-2</v>
      </c>
      <c r="W995" t="s">
        <v>102</v>
      </c>
      <c r="X995">
        <v>2.2661000000000001E-2</v>
      </c>
    </row>
    <row r="996" spans="1:24" x14ac:dyDescent="0.35">
      <c r="A996" t="s">
        <v>681</v>
      </c>
      <c r="B996" t="s">
        <v>394</v>
      </c>
      <c r="C996" t="s">
        <v>38</v>
      </c>
      <c r="J996" t="s">
        <v>102</v>
      </c>
      <c r="K996" t="s">
        <v>102</v>
      </c>
      <c r="L996" t="s">
        <v>102</v>
      </c>
      <c r="M996" t="s">
        <v>102</v>
      </c>
      <c r="N996" t="s">
        <v>102</v>
      </c>
      <c r="O996" t="s">
        <v>102</v>
      </c>
      <c r="P996" t="s">
        <v>102</v>
      </c>
      <c r="Q996" t="s">
        <v>102</v>
      </c>
      <c r="R996" s="26">
        <v>0.40610000000000002</v>
      </c>
      <c r="S996" t="s">
        <v>102</v>
      </c>
      <c r="T996" t="s">
        <v>102</v>
      </c>
      <c r="U996" t="s">
        <v>102</v>
      </c>
      <c r="V996" t="s">
        <v>102</v>
      </c>
      <c r="W996" t="s">
        <v>102</v>
      </c>
      <c r="X996">
        <v>0.40610000000000002</v>
      </c>
    </row>
    <row r="997" spans="1:24" x14ac:dyDescent="0.35">
      <c r="A997" t="s">
        <v>681</v>
      </c>
      <c r="B997" t="s">
        <v>394</v>
      </c>
      <c r="C997" t="s">
        <v>40</v>
      </c>
      <c r="J997" t="s">
        <v>102</v>
      </c>
      <c r="K997" t="s">
        <v>102</v>
      </c>
      <c r="L997" t="s">
        <v>102</v>
      </c>
      <c r="M997" t="s">
        <v>102</v>
      </c>
      <c r="N997" t="s">
        <v>102</v>
      </c>
      <c r="O997" t="s">
        <v>102</v>
      </c>
      <c r="P997" t="s">
        <v>102</v>
      </c>
      <c r="Q997" t="s">
        <v>102</v>
      </c>
      <c r="R997" s="26">
        <v>-5.5539999999999996E-10</v>
      </c>
      <c r="S997" t="s">
        <v>102</v>
      </c>
      <c r="T997" s="26">
        <v>-2.9110000000000001E-5</v>
      </c>
      <c r="U997" s="26">
        <v>0.151</v>
      </c>
      <c r="V997" t="s">
        <v>102</v>
      </c>
      <c r="W997" s="26">
        <v>1.2799999999999999E-5</v>
      </c>
      <c r="X997">
        <v>0.1509836894446</v>
      </c>
    </row>
    <row r="998" spans="1:24" x14ac:dyDescent="0.35">
      <c r="A998" t="s">
        <v>681</v>
      </c>
      <c r="B998" t="s">
        <v>394</v>
      </c>
      <c r="C998" t="s">
        <v>40</v>
      </c>
      <c r="D998" t="s">
        <v>395</v>
      </c>
      <c r="J998" t="s">
        <v>102</v>
      </c>
      <c r="K998" t="s">
        <v>102</v>
      </c>
      <c r="L998" t="s">
        <v>102</v>
      </c>
      <c r="M998" t="s">
        <v>102</v>
      </c>
      <c r="N998" t="s">
        <v>102</v>
      </c>
      <c r="O998" t="s">
        <v>102</v>
      </c>
      <c r="P998" t="s">
        <v>102</v>
      </c>
      <c r="Q998" t="s">
        <v>102</v>
      </c>
      <c r="R998" t="s">
        <v>102</v>
      </c>
      <c r="S998" t="s">
        <v>102</v>
      </c>
      <c r="T998" s="26">
        <v>-3.078E-5</v>
      </c>
      <c r="U998" s="26">
        <v>8.3850000000000001E-3</v>
      </c>
      <c r="V998" t="s">
        <v>102</v>
      </c>
      <c r="W998" t="s">
        <v>102</v>
      </c>
      <c r="X998">
        <v>8.3542200000000007E-3</v>
      </c>
    </row>
    <row r="999" spans="1:24" x14ac:dyDescent="0.35">
      <c r="A999" t="s">
        <v>681</v>
      </c>
      <c r="B999" t="s">
        <v>394</v>
      </c>
      <c r="C999" t="s">
        <v>41</v>
      </c>
      <c r="J999" t="s">
        <v>102</v>
      </c>
      <c r="K999" t="s">
        <v>102</v>
      </c>
      <c r="L999" t="s">
        <v>102</v>
      </c>
      <c r="M999" t="s">
        <v>102</v>
      </c>
      <c r="N999" t="s">
        <v>102</v>
      </c>
      <c r="O999" t="s">
        <v>102</v>
      </c>
      <c r="P999" t="s">
        <v>102</v>
      </c>
      <c r="Q999" t="s">
        <v>102</v>
      </c>
      <c r="R999" s="26">
        <v>-5.6109999999999995E-10</v>
      </c>
      <c r="S999" t="s">
        <v>102</v>
      </c>
      <c r="T999" s="26">
        <v>-2.8719999999999999E-5</v>
      </c>
      <c r="U999" s="26">
        <v>0.1479</v>
      </c>
      <c r="V999" t="s">
        <v>102</v>
      </c>
      <c r="W999" s="26">
        <v>1.3159999999999999E-5</v>
      </c>
      <c r="X999">
        <v>0.14788443943890001</v>
      </c>
    </row>
    <row r="1000" spans="1:24" x14ac:dyDescent="0.35">
      <c r="A1000" t="s">
        <v>681</v>
      </c>
      <c r="B1000" t="s">
        <v>394</v>
      </c>
      <c r="C1000" t="s">
        <v>41</v>
      </c>
      <c r="D1000" t="s">
        <v>395</v>
      </c>
      <c r="J1000" t="s">
        <v>102</v>
      </c>
      <c r="K1000" t="s">
        <v>102</v>
      </c>
      <c r="L1000" t="s">
        <v>102</v>
      </c>
      <c r="M1000" t="s">
        <v>102</v>
      </c>
      <c r="N1000" t="s">
        <v>102</v>
      </c>
      <c r="O1000" t="s">
        <v>102</v>
      </c>
      <c r="P1000" t="s">
        <v>102</v>
      </c>
      <c r="Q1000" t="s">
        <v>102</v>
      </c>
      <c r="R1000" t="s">
        <v>102</v>
      </c>
      <c r="S1000" t="s">
        <v>102</v>
      </c>
      <c r="T1000" s="26">
        <v>-3.0750000000000002E-5</v>
      </c>
      <c r="U1000" s="26">
        <v>8.3850000000000001E-3</v>
      </c>
      <c r="V1000" t="s">
        <v>102</v>
      </c>
      <c r="W1000" t="s">
        <v>102</v>
      </c>
      <c r="X1000">
        <v>8.3542500000000006E-3</v>
      </c>
    </row>
    <row r="1001" spans="1:24" x14ac:dyDescent="0.35">
      <c r="A1001" t="s">
        <v>681</v>
      </c>
      <c r="B1001" t="s">
        <v>394</v>
      </c>
      <c r="C1001" t="s">
        <v>22</v>
      </c>
      <c r="J1001" t="s">
        <v>102</v>
      </c>
      <c r="K1001" t="s">
        <v>102</v>
      </c>
      <c r="L1001" t="s">
        <v>102</v>
      </c>
      <c r="M1001" t="s">
        <v>102</v>
      </c>
      <c r="N1001" t="s">
        <v>102</v>
      </c>
      <c r="O1001" t="s">
        <v>102</v>
      </c>
      <c r="P1001" t="s">
        <v>102</v>
      </c>
      <c r="Q1001" s="26">
        <v>1.8939999999999999</v>
      </c>
      <c r="R1001" t="s">
        <v>102</v>
      </c>
      <c r="S1001" t="s">
        <v>102</v>
      </c>
      <c r="T1001" s="26">
        <v>0.20369999999999999</v>
      </c>
      <c r="U1001" s="26">
        <v>0.34599999999999997</v>
      </c>
      <c r="V1001" t="s">
        <v>102</v>
      </c>
      <c r="W1001" s="26">
        <v>2.281E-3</v>
      </c>
      <c r="X1001">
        <v>2.4459810000000002</v>
      </c>
    </row>
    <row r="1002" spans="1:24" x14ac:dyDescent="0.35">
      <c r="A1002" t="s">
        <v>681</v>
      </c>
      <c r="B1002" t="s">
        <v>394</v>
      </c>
      <c r="C1002" t="s">
        <v>22</v>
      </c>
      <c r="D1002" t="s">
        <v>396</v>
      </c>
      <c r="J1002" t="s">
        <v>102</v>
      </c>
      <c r="K1002" t="s">
        <v>102</v>
      </c>
      <c r="L1002" t="s">
        <v>102</v>
      </c>
      <c r="M1002" t="s">
        <v>102</v>
      </c>
      <c r="N1002" t="s">
        <v>102</v>
      </c>
      <c r="O1002" t="s">
        <v>102</v>
      </c>
      <c r="P1002" t="s">
        <v>102</v>
      </c>
      <c r="Q1002" t="s">
        <v>102</v>
      </c>
      <c r="R1002" t="s">
        <v>102</v>
      </c>
      <c r="S1002" t="s">
        <v>102</v>
      </c>
      <c r="T1002" s="26">
        <v>4.2620000000000001E-4</v>
      </c>
      <c r="U1002" s="26">
        <v>1.2160000000000001E-2</v>
      </c>
      <c r="V1002" t="s">
        <v>102</v>
      </c>
      <c r="W1002" t="s">
        <v>102</v>
      </c>
      <c r="X1002">
        <v>1.2586200000000001E-2</v>
      </c>
    </row>
    <row r="1003" spans="1:24" x14ac:dyDescent="0.35">
      <c r="A1003" t="s">
        <v>681</v>
      </c>
      <c r="B1003" t="s">
        <v>394</v>
      </c>
      <c r="C1003" t="s">
        <v>22</v>
      </c>
      <c r="D1003" t="s">
        <v>397</v>
      </c>
      <c r="J1003" t="s">
        <v>102</v>
      </c>
      <c r="K1003" t="s">
        <v>102</v>
      </c>
      <c r="L1003" t="s">
        <v>102</v>
      </c>
      <c r="M1003" t="s">
        <v>102</v>
      </c>
      <c r="N1003" t="s">
        <v>102</v>
      </c>
      <c r="O1003" t="s">
        <v>102</v>
      </c>
      <c r="P1003" t="s">
        <v>102</v>
      </c>
      <c r="Q1003" s="26">
        <v>0.72450000000000003</v>
      </c>
      <c r="R1003" t="s">
        <v>102</v>
      </c>
      <c r="S1003" t="s">
        <v>102</v>
      </c>
      <c r="T1003" s="26">
        <v>9.7839999999999996E-2</v>
      </c>
      <c r="U1003" s="26">
        <v>0.16239999999999999</v>
      </c>
      <c r="V1003" t="s">
        <v>102</v>
      </c>
      <c r="W1003" s="26">
        <v>1.158E-3</v>
      </c>
      <c r="X1003">
        <v>0.98589800000000005</v>
      </c>
    </row>
    <row r="1004" spans="1:24" x14ac:dyDescent="0.35">
      <c r="A1004" t="s">
        <v>681</v>
      </c>
      <c r="B1004" t="s">
        <v>394</v>
      </c>
      <c r="C1004" t="s">
        <v>22</v>
      </c>
      <c r="D1004" t="s">
        <v>398</v>
      </c>
      <c r="J1004" t="s">
        <v>102</v>
      </c>
      <c r="K1004" t="s">
        <v>102</v>
      </c>
      <c r="L1004" t="s">
        <v>102</v>
      </c>
      <c r="M1004" t="s">
        <v>102</v>
      </c>
      <c r="N1004" t="s">
        <v>102</v>
      </c>
      <c r="O1004" t="s">
        <v>102</v>
      </c>
      <c r="P1004" t="s">
        <v>102</v>
      </c>
      <c r="Q1004" s="26">
        <v>0.78879999999999995</v>
      </c>
      <c r="R1004" t="s">
        <v>102</v>
      </c>
      <c r="S1004" t="s">
        <v>102</v>
      </c>
      <c r="T1004" s="26">
        <v>0.1055</v>
      </c>
      <c r="U1004" s="26">
        <v>0.1714</v>
      </c>
      <c r="V1004" t="s">
        <v>102</v>
      </c>
      <c r="W1004" s="26">
        <v>1.1739999999999999E-3</v>
      </c>
      <c r="X1004">
        <v>1.0668740000000001</v>
      </c>
    </row>
    <row r="1005" spans="1:24" x14ac:dyDescent="0.35">
      <c r="A1005" t="s">
        <v>681</v>
      </c>
      <c r="B1005" t="s">
        <v>394</v>
      </c>
      <c r="C1005" t="s">
        <v>47</v>
      </c>
      <c r="J1005" t="s">
        <v>102</v>
      </c>
      <c r="K1005" t="s">
        <v>102</v>
      </c>
      <c r="L1005" t="s">
        <v>102</v>
      </c>
      <c r="M1005" t="s">
        <v>102</v>
      </c>
      <c r="N1005" t="s">
        <v>102</v>
      </c>
      <c r="O1005" t="s">
        <v>102</v>
      </c>
      <c r="P1005" t="s">
        <v>102</v>
      </c>
      <c r="Q1005" t="s">
        <v>102</v>
      </c>
      <c r="R1005" t="s">
        <v>102</v>
      </c>
      <c r="S1005" t="s">
        <v>102</v>
      </c>
      <c r="T1005" t="s">
        <v>102</v>
      </c>
      <c r="U1005" t="s">
        <v>102</v>
      </c>
      <c r="V1005" t="s">
        <v>102</v>
      </c>
      <c r="W1005" t="s">
        <v>102</v>
      </c>
      <c r="X1005">
        <v>0</v>
      </c>
    </row>
    <row r="1006" spans="1:24" x14ac:dyDescent="0.35">
      <c r="A1006" t="s">
        <v>681</v>
      </c>
      <c r="B1006" t="s">
        <v>394</v>
      </c>
      <c r="C1006" t="s">
        <v>42</v>
      </c>
      <c r="J1006" t="s">
        <v>102</v>
      </c>
      <c r="K1006" t="s">
        <v>102</v>
      </c>
      <c r="L1006" t="s">
        <v>102</v>
      </c>
      <c r="M1006" t="s">
        <v>102</v>
      </c>
      <c r="N1006" t="s">
        <v>102</v>
      </c>
      <c r="O1006" t="s">
        <v>102</v>
      </c>
      <c r="P1006" t="s">
        <v>102</v>
      </c>
      <c r="Q1006" s="26">
        <v>1.446</v>
      </c>
      <c r="R1006" t="s">
        <v>102</v>
      </c>
      <c r="S1006" t="s">
        <v>102</v>
      </c>
      <c r="T1006" s="26">
        <v>0.30520000000000003</v>
      </c>
      <c r="U1006" s="26">
        <v>0.1226</v>
      </c>
      <c r="V1006" t="s">
        <v>102</v>
      </c>
      <c r="W1006" s="26">
        <v>2.5990000000000002E-3</v>
      </c>
      <c r="X1006">
        <v>1.8763989999999999</v>
      </c>
    </row>
    <row r="1007" spans="1:24" x14ac:dyDescent="0.35">
      <c r="A1007" t="s">
        <v>681</v>
      </c>
      <c r="B1007" t="s">
        <v>394</v>
      </c>
      <c r="C1007" t="s">
        <v>399</v>
      </c>
      <c r="J1007" s="26">
        <v>-0.10199999999999999</v>
      </c>
      <c r="K1007" t="s">
        <v>102</v>
      </c>
      <c r="L1007" t="s">
        <v>102</v>
      </c>
      <c r="M1007" t="s">
        <v>102</v>
      </c>
      <c r="N1007" t="s">
        <v>102</v>
      </c>
      <c r="O1007" t="s">
        <v>102</v>
      </c>
      <c r="P1007" t="s">
        <v>102</v>
      </c>
      <c r="Q1007" s="26">
        <v>0.1023</v>
      </c>
      <c r="R1007" t="s">
        <v>102</v>
      </c>
      <c r="S1007" t="s">
        <v>102</v>
      </c>
      <c r="T1007" t="s">
        <v>102</v>
      </c>
      <c r="U1007" t="s">
        <v>102</v>
      </c>
      <c r="V1007" t="s">
        <v>102</v>
      </c>
      <c r="W1007" s="26">
        <v>2.4219999999999999E-6</v>
      </c>
      <c r="X1007">
        <v>3.0242199999999501E-4</v>
      </c>
    </row>
    <row r="1008" spans="1:24" x14ac:dyDescent="0.35">
      <c r="A1008" t="s">
        <v>681</v>
      </c>
      <c r="B1008" t="s">
        <v>394</v>
      </c>
      <c r="C1008" t="s">
        <v>43</v>
      </c>
      <c r="J1008" t="s">
        <v>102</v>
      </c>
      <c r="K1008" t="s">
        <v>102</v>
      </c>
      <c r="L1008" t="s">
        <v>102</v>
      </c>
      <c r="M1008" t="s">
        <v>102</v>
      </c>
      <c r="N1008" t="s">
        <v>102</v>
      </c>
      <c r="O1008" t="s">
        <v>102</v>
      </c>
      <c r="P1008" t="s">
        <v>102</v>
      </c>
      <c r="Q1008" s="26">
        <v>2.5929999999999998E-3</v>
      </c>
      <c r="R1008" s="26">
        <v>2.639E-2</v>
      </c>
      <c r="S1008" t="s">
        <v>102</v>
      </c>
      <c r="T1008" s="26">
        <v>5.3449999999999999E-3</v>
      </c>
      <c r="U1008" t="s">
        <v>102</v>
      </c>
      <c r="V1008" t="s">
        <v>102</v>
      </c>
      <c r="W1008" s="26">
        <v>6.8099999999999994E-2</v>
      </c>
      <c r="X1008">
        <v>0.10242800000000001</v>
      </c>
    </row>
    <row r="1009" spans="1:24" x14ac:dyDescent="0.35">
      <c r="A1009" t="s">
        <v>681</v>
      </c>
      <c r="B1009" t="s">
        <v>394</v>
      </c>
      <c r="C1009" t="s">
        <v>43</v>
      </c>
      <c r="D1009" t="s">
        <v>400</v>
      </c>
      <c r="J1009" t="s">
        <v>102</v>
      </c>
      <c r="K1009" t="s">
        <v>102</v>
      </c>
      <c r="L1009" t="s">
        <v>102</v>
      </c>
      <c r="M1009" t="s">
        <v>102</v>
      </c>
      <c r="N1009" t="s">
        <v>102</v>
      </c>
      <c r="O1009" t="s">
        <v>102</v>
      </c>
      <c r="P1009" t="s">
        <v>102</v>
      </c>
      <c r="Q1009" s="26">
        <v>-1.2670000000000001E-5</v>
      </c>
      <c r="R1009" t="s">
        <v>102</v>
      </c>
      <c r="S1009" t="s">
        <v>102</v>
      </c>
      <c r="T1009" t="s">
        <v>102</v>
      </c>
      <c r="U1009" t="s">
        <v>102</v>
      </c>
      <c r="V1009" t="s">
        <v>102</v>
      </c>
      <c r="W1009" s="26">
        <v>4.7419999999999997E-8</v>
      </c>
      <c r="X1009" s="26">
        <v>-1.262258E-5</v>
      </c>
    </row>
    <row r="1010" spans="1:24" x14ac:dyDescent="0.35">
      <c r="A1010" t="s">
        <v>681</v>
      </c>
      <c r="B1010" t="s">
        <v>394</v>
      </c>
      <c r="C1010" t="s">
        <v>43</v>
      </c>
      <c r="D1010" t="s">
        <v>401</v>
      </c>
      <c r="J1010" t="s">
        <v>102</v>
      </c>
      <c r="K1010" t="s">
        <v>102</v>
      </c>
      <c r="L1010" t="s">
        <v>102</v>
      </c>
      <c r="M1010" t="s">
        <v>102</v>
      </c>
      <c r="N1010" t="s">
        <v>102</v>
      </c>
      <c r="O1010" t="s">
        <v>102</v>
      </c>
      <c r="P1010" t="s">
        <v>102</v>
      </c>
      <c r="Q1010" s="26">
        <v>6.0330000000000001E-7</v>
      </c>
      <c r="R1010" t="s">
        <v>102</v>
      </c>
      <c r="S1010" t="s">
        <v>102</v>
      </c>
      <c r="T1010" t="s">
        <v>102</v>
      </c>
      <c r="U1010" t="s">
        <v>102</v>
      </c>
      <c r="V1010" t="s">
        <v>102</v>
      </c>
      <c r="W1010" s="26">
        <v>4.7419999999999997E-8</v>
      </c>
      <c r="X1010" s="26">
        <v>6.5071999999999999E-7</v>
      </c>
    </row>
    <row r="1011" spans="1:24" x14ac:dyDescent="0.35">
      <c r="A1011" t="s">
        <v>681</v>
      </c>
      <c r="B1011" t="s">
        <v>394</v>
      </c>
      <c r="C1011" t="s">
        <v>43</v>
      </c>
      <c r="D1011" t="s">
        <v>402</v>
      </c>
      <c r="J1011" t="s">
        <v>102</v>
      </c>
      <c r="K1011" t="s">
        <v>102</v>
      </c>
      <c r="L1011" t="s">
        <v>102</v>
      </c>
      <c r="M1011" t="s">
        <v>102</v>
      </c>
      <c r="N1011" t="s">
        <v>102</v>
      </c>
      <c r="O1011" t="s">
        <v>102</v>
      </c>
      <c r="P1011" t="s">
        <v>102</v>
      </c>
      <c r="Q1011" s="26">
        <v>2.33E-3</v>
      </c>
      <c r="R1011" t="s">
        <v>102</v>
      </c>
      <c r="S1011" t="s">
        <v>102</v>
      </c>
      <c r="T1011" s="26">
        <v>7.5119999999999996E-3</v>
      </c>
      <c r="U1011" t="s">
        <v>102</v>
      </c>
      <c r="V1011" t="s">
        <v>102</v>
      </c>
      <c r="W1011" s="26">
        <v>6.8140000000000006E-2</v>
      </c>
      <c r="X1011">
        <v>7.7981999999999996E-2</v>
      </c>
    </row>
    <row r="1012" spans="1:24" x14ac:dyDescent="0.35">
      <c r="A1012" t="s">
        <v>681</v>
      </c>
      <c r="B1012" t="s">
        <v>394</v>
      </c>
      <c r="C1012" t="s">
        <v>43</v>
      </c>
      <c r="D1012" t="s">
        <v>403</v>
      </c>
      <c r="J1012" t="s">
        <v>102</v>
      </c>
      <c r="K1012" t="s">
        <v>102</v>
      </c>
      <c r="L1012" t="s">
        <v>102</v>
      </c>
      <c r="M1012" t="s">
        <v>102</v>
      </c>
      <c r="N1012" t="s">
        <v>102</v>
      </c>
      <c r="O1012" t="s">
        <v>102</v>
      </c>
      <c r="P1012" t="s">
        <v>102</v>
      </c>
      <c r="Q1012" s="26">
        <v>2.7549999999999997E-4</v>
      </c>
      <c r="R1012" t="s">
        <v>102</v>
      </c>
      <c r="S1012" t="s">
        <v>102</v>
      </c>
      <c r="T1012" s="26">
        <v>-2.7829999999999999E-6</v>
      </c>
      <c r="U1012" t="s">
        <v>102</v>
      </c>
      <c r="V1012" t="s">
        <v>102</v>
      </c>
      <c r="W1012" s="26">
        <v>-4.1659999999999998E-5</v>
      </c>
      <c r="X1012">
        <v>2.3105700000000001E-4</v>
      </c>
    </row>
    <row r="1013" spans="1:24" x14ac:dyDescent="0.35">
      <c r="A1013" t="s">
        <v>681</v>
      </c>
      <c r="B1013" t="s">
        <v>394</v>
      </c>
      <c r="C1013" t="s">
        <v>43</v>
      </c>
      <c r="D1013" t="s">
        <v>404</v>
      </c>
      <c r="J1013" t="s">
        <v>102</v>
      </c>
      <c r="K1013" t="s">
        <v>102</v>
      </c>
      <c r="L1013" t="s">
        <v>102</v>
      </c>
      <c r="M1013" t="s">
        <v>102</v>
      </c>
      <c r="N1013" t="s">
        <v>102</v>
      </c>
      <c r="O1013" t="s">
        <v>102</v>
      </c>
      <c r="P1013" t="s">
        <v>102</v>
      </c>
      <c r="Q1013" t="s">
        <v>102</v>
      </c>
      <c r="R1013" s="26">
        <v>5.7450000000000001E-3</v>
      </c>
      <c r="S1013" t="s">
        <v>102</v>
      </c>
      <c r="T1013" s="26">
        <v>-2.163E-3</v>
      </c>
      <c r="U1013" t="s">
        <v>102</v>
      </c>
      <c r="V1013" t="s">
        <v>102</v>
      </c>
      <c r="W1013" t="s">
        <v>102</v>
      </c>
      <c r="X1013">
        <v>3.5820000000000001E-3</v>
      </c>
    </row>
    <row r="1014" spans="1:24" x14ac:dyDescent="0.35">
      <c r="A1014" t="s">
        <v>681</v>
      </c>
      <c r="B1014" t="s">
        <v>394</v>
      </c>
      <c r="C1014" t="s">
        <v>43</v>
      </c>
      <c r="D1014" t="s">
        <v>405</v>
      </c>
      <c r="J1014" t="s">
        <v>102</v>
      </c>
      <c r="K1014" t="s">
        <v>102</v>
      </c>
      <c r="L1014" t="s">
        <v>102</v>
      </c>
      <c r="M1014" t="s">
        <v>102</v>
      </c>
      <c r="N1014" t="s">
        <v>102</v>
      </c>
      <c r="O1014" t="s">
        <v>102</v>
      </c>
      <c r="P1014" t="s">
        <v>102</v>
      </c>
      <c r="Q1014" t="s">
        <v>102</v>
      </c>
      <c r="R1014" s="26">
        <v>3.6449999999999998E-6</v>
      </c>
      <c r="S1014" t="s">
        <v>102</v>
      </c>
      <c r="T1014" s="26">
        <v>-7.3939999999999996E-7</v>
      </c>
      <c r="U1014" t="s">
        <v>102</v>
      </c>
      <c r="V1014" t="s">
        <v>102</v>
      </c>
      <c r="W1014" t="s">
        <v>102</v>
      </c>
      <c r="X1014" s="26">
        <v>2.9056000000000002E-6</v>
      </c>
    </row>
    <row r="1015" spans="1:24" x14ac:dyDescent="0.35">
      <c r="A1015" t="s">
        <v>681</v>
      </c>
      <c r="B1015" t="s">
        <v>394</v>
      </c>
      <c r="C1015" t="s">
        <v>43</v>
      </c>
      <c r="D1015" t="s">
        <v>406</v>
      </c>
      <c r="J1015" t="s">
        <v>102</v>
      </c>
      <c r="K1015" t="s">
        <v>102</v>
      </c>
      <c r="L1015" t="s">
        <v>102</v>
      </c>
      <c r="M1015" t="s">
        <v>102</v>
      </c>
      <c r="N1015" t="s">
        <v>102</v>
      </c>
      <c r="O1015" t="s">
        <v>102</v>
      </c>
      <c r="P1015" t="s">
        <v>102</v>
      </c>
      <c r="Q1015" t="s">
        <v>102</v>
      </c>
      <c r="R1015" s="26">
        <v>2.044E-2</v>
      </c>
      <c r="S1015" t="s">
        <v>102</v>
      </c>
      <c r="T1015" t="s">
        <v>102</v>
      </c>
      <c r="U1015" t="s">
        <v>102</v>
      </c>
      <c r="V1015" t="s">
        <v>102</v>
      </c>
      <c r="W1015" t="s">
        <v>102</v>
      </c>
      <c r="X1015">
        <v>2.044E-2</v>
      </c>
    </row>
    <row r="1016" spans="1:24" x14ac:dyDescent="0.35">
      <c r="A1016" t="s">
        <v>681</v>
      </c>
      <c r="B1016" t="s">
        <v>394</v>
      </c>
      <c r="C1016" t="s">
        <v>43</v>
      </c>
      <c r="D1016" t="s">
        <v>407</v>
      </c>
      <c r="J1016" t="s">
        <v>102</v>
      </c>
      <c r="K1016" t="s">
        <v>102</v>
      </c>
      <c r="L1016" t="s">
        <v>102</v>
      </c>
      <c r="M1016" t="s">
        <v>102</v>
      </c>
      <c r="N1016" t="s">
        <v>102</v>
      </c>
      <c r="O1016" t="s">
        <v>102</v>
      </c>
      <c r="P1016" t="s">
        <v>102</v>
      </c>
      <c r="Q1016" t="s">
        <v>102</v>
      </c>
      <c r="R1016" s="26">
        <v>2.0049999999999999E-4</v>
      </c>
      <c r="S1016" t="s">
        <v>102</v>
      </c>
      <c r="T1016" t="s">
        <v>102</v>
      </c>
      <c r="U1016" t="s">
        <v>102</v>
      </c>
      <c r="V1016" t="s">
        <v>102</v>
      </c>
      <c r="W1016" t="s">
        <v>102</v>
      </c>
      <c r="X1016">
        <v>2.0049999999999999E-4</v>
      </c>
    </row>
    <row r="1017" spans="1:24" x14ac:dyDescent="0.35">
      <c r="A1017" t="s">
        <v>681</v>
      </c>
      <c r="B1017" t="s">
        <v>394</v>
      </c>
      <c r="C1017" t="s">
        <v>39</v>
      </c>
      <c r="J1017" s="26">
        <v>0.45240000000000002</v>
      </c>
      <c r="K1017" t="s">
        <v>102</v>
      </c>
      <c r="L1017" t="s">
        <v>102</v>
      </c>
      <c r="M1017" t="s">
        <v>102</v>
      </c>
      <c r="N1017" t="s">
        <v>102</v>
      </c>
      <c r="O1017" t="s">
        <v>102</v>
      </c>
      <c r="P1017" t="s">
        <v>102</v>
      </c>
      <c r="Q1017" s="26">
        <v>-2.0829999999999999E-4</v>
      </c>
      <c r="R1017" t="s">
        <v>102</v>
      </c>
      <c r="S1017" t="s">
        <v>102</v>
      </c>
      <c r="T1017" s="26">
        <v>-1.0619999999999999E-2</v>
      </c>
      <c r="U1017" t="s">
        <v>102</v>
      </c>
      <c r="V1017" t="s">
        <v>102</v>
      </c>
      <c r="W1017" s="26">
        <v>-0.13120000000000001</v>
      </c>
      <c r="X1017">
        <v>0.31037169999999997</v>
      </c>
    </row>
    <row r="1018" spans="1:24" x14ac:dyDescent="0.35">
      <c r="A1018" t="s">
        <v>681</v>
      </c>
      <c r="B1018" t="s">
        <v>394</v>
      </c>
      <c r="C1018" t="s">
        <v>21</v>
      </c>
      <c r="J1018" t="s">
        <v>102</v>
      </c>
      <c r="K1018" t="s">
        <v>102</v>
      </c>
      <c r="L1018" s="26">
        <v>0.87309999999999999</v>
      </c>
      <c r="M1018" s="26">
        <v>0.23699999999999999</v>
      </c>
      <c r="N1018" s="26">
        <v>-0.35639999999999999</v>
      </c>
      <c r="O1018" s="26">
        <v>3.925E-2</v>
      </c>
      <c r="P1018" s="26">
        <v>6.681</v>
      </c>
      <c r="Q1018" s="26">
        <v>2.3069999999999999</v>
      </c>
      <c r="R1018" s="26">
        <v>10.199999999999999</v>
      </c>
      <c r="S1018" s="26">
        <v>2.1259999999999999</v>
      </c>
      <c r="T1018" s="26">
        <v>-0.26129999999999998</v>
      </c>
      <c r="U1018" s="26">
        <v>3.5830000000000002</v>
      </c>
      <c r="V1018" t="s">
        <v>102</v>
      </c>
      <c r="W1018" s="26">
        <v>4.1420000000000003</v>
      </c>
      <c r="X1018">
        <v>29.570650000000001</v>
      </c>
    </row>
    <row r="1019" spans="1:24" x14ac:dyDescent="0.35">
      <c r="A1019" t="s">
        <v>681</v>
      </c>
      <c r="B1019" t="s">
        <v>394</v>
      </c>
      <c r="C1019" t="s">
        <v>21</v>
      </c>
      <c r="D1019" t="s">
        <v>24</v>
      </c>
      <c r="J1019" t="s">
        <v>102</v>
      </c>
      <c r="K1019" t="s">
        <v>102</v>
      </c>
      <c r="L1019" t="s">
        <v>102</v>
      </c>
      <c r="M1019" t="s">
        <v>102</v>
      </c>
      <c r="N1019" t="s">
        <v>102</v>
      </c>
      <c r="O1019" t="s">
        <v>102</v>
      </c>
      <c r="P1019" t="s">
        <v>102</v>
      </c>
      <c r="Q1019" t="s">
        <v>102</v>
      </c>
      <c r="R1019" s="26">
        <v>1.429</v>
      </c>
      <c r="S1019" t="s">
        <v>102</v>
      </c>
      <c r="T1019" s="26">
        <v>-0.26329999999999998</v>
      </c>
      <c r="U1019" s="26">
        <v>9.3990000000000004E-2</v>
      </c>
      <c r="V1019" t="s">
        <v>102</v>
      </c>
      <c r="W1019" s="26">
        <v>0.38590000000000002</v>
      </c>
      <c r="X1019">
        <v>1.6455900000000001</v>
      </c>
    </row>
    <row r="1020" spans="1:24" x14ac:dyDescent="0.35">
      <c r="A1020" t="s">
        <v>681</v>
      </c>
      <c r="B1020" t="s">
        <v>394</v>
      </c>
      <c r="C1020" t="s">
        <v>21</v>
      </c>
      <c r="D1020" t="s">
        <v>24</v>
      </c>
      <c r="E1020" t="s">
        <v>408</v>
      </c>
      <c r="J1020" t="s">
        <v>102</v>
      </c>
      <c r="K1020" t="s">
        <v>102</v>
      </c>
      <c r="L1020" t="s">
        <v>102</v>
      </c>
      <c r="M1020" t="s">
        <v>102</v>
      </c>
      <c r="N1020" t="s">
        <v>102</v>
      </c>
      <c r="O1020" t="s">
        <v>102</v>
      </c>
      <c r="P1020" t="s">
        <v>102</v>
      </c>
      <c r="Q1020" t="s">
        <v>102</v>
      </c>
      <c r="R1020" t="s">
        <v>102</v>
      </c>
      <c r="S1020" t="s">
        <v>102</v>
      </c>
      <c r="T1020" s="26">
        <v>2.7189999999999999E-5</v>
      </c>
      <c r="U1020" s="26">
        <v>3.9219999999999998E-2</v>
      </c>
      <c r="V1020" t="s">
        <v>102</v>
      </c>
      <c r="W1020" s="26">
        <v>0.22700000000000001</v>
      </c>
      <c r="X1020">
        <v>0.26624719000000002</v>
      </c>
    </row>
    <row r="1021" spans="1:24" x14ac:dyDescent="0.35">
      <c r="A1021" t="s">
        <v>681</v>
      </c>
      <c r="B1021" t="s">
        <v>394</v>
      </c>
      <c r="C1021" t="s">
        <v>21</v>
      </c>
      <c r="D1021" t="s">
        <v>24</v>
      </c>
      <c r="E1021" t="s">
        <v>409</v>
      </c>
      <c r="J1021" t="s">
        <v>102</v>
      </c>
      <c r="K1021" t="s">
        <v>102</v>
      </c>
      <c r="L1021" t="s">
        <v>102</v>
      </c>
      <c r="M1021" t="s">
        <v>102</v>
      </c>
      <c r="N1021" t="s">
        <v>102</v>
      </c>
      <c r="O1021" t="s">
        <v>102</v>
      </c>
      <c r="P1021" t="s">
        <v>102</v>
      </c>
      <c r="Q1021" t="s">
        <v>102</v>
      </c>
      <c r="R1021" s="26">
        <v>0.81489999999999996</v>
      </c>
      <c r="S1021" t="s">
        <v>102</v>
      </c>
      <c r="T1021" s="26">
        <v>-1.738E-5</v>
      </c>
      <c r="U1021" s="26">
        <v>3.4680000000000002E-2</v>
      </c>
      <c r="V1021" t="s">
        <v>102</v>
      </c>
      <c r="W1021" t="s">
        <v>102</v>
      </c>
      <c r="X1021">
        <v>0.84956262000000005</v>
      </c>
    </row>
    <row r="1022" spans="1:24" x14ac:dyDescent="0.35">
      <c r="A1022" t="s">
        <v>681</v>
      </c>
      <c r="B1022" t="s">
        <v>394</v>
      </c>
      <c r="C1022" t="s">
        <v>21</v>
      </c>
      <c r="D1022" t="s">
        <v>29</v>
      </c>
      <c r="J1022" t="s">
        <v>102</v>
      </c>
      <c r="K1022" t="s">
        <v>102</v>
      </c>
      <c r="L1022" t="s">
        <v>102</v>
      </c>
      <c r="M1022" t="s">
        <v>102</v>
      </c>
      <c r="N1022" t="s">
        <v>102</v>
      </c>
      <c r="O1022" t="s">
        <v>102</v>
      </c>
      <c r="P1022" t="s">
        <v>102</v>
      </c>
      <c r="Q1022" t="s">
        <v>102</v>
      </c>
      <c r="R1022" t="s">
        <v>102</v>
      </c>
      <c r="S1022" t="s">
        <v>102</v>
      </c>
      <c r="T1022" s="26">
        <v>1.358E-3</v>
      </c>
      <c r="U1022" s="26">
        <v>0.68810000000000004</v>
      </c>
      <c r="V1022" t="s">
        <v>102</v>
      </c>
      <c r="W1022" t="s">
        <v>102</v>
      </c>
      <c r="X1022">
        <v>0.68945800000000002</v>
      </c>
    </row>
    <row r="1023" spans="1:24" x14ac:dyDescent="0.35">
      <c r="A1023" t="s">
        <v>681</v>
      </c>
      <c r="B1023" t="s">
        <v>394</v>
      </c>
      <c r="C1023" t="s">
        <v>21</v>
      </c>
      <c r="D1023" t="s">
        <v>29</v>
      </c>
      <c r="E1023" t="s">
        <v>319</v>
      </c>
      <c r="J1023" t="s">
        <v>102</v>
      </c>
      <c r="K1023" t="s">
        <v>102</v>
      </c>
      <c r="L1023" t="s">
        <v>102</v>
      </c>
      <c r="M1023" t="s">
        <v>102</v>
      </c>
      <c r="N1023" t="s">
        <v>102</v>
      </c>
      <c r="O1023" t="s">
        <v>102</v>
      </c>
      <c r="P1023" t="s">
        <v>102</v>
      </c>
      <c r="Q1023" t="s">
        <v>102</v>
      </c>
      <c r="R1023" t="s">
        <v>102</v>
      </c>
      <c r="S1023" t="s">
        <v>102</v>
      </c>
      <c r="T1023" t="s">
        <v>102</v>
      </c>
      <c r="U1023" s="26">
        <v>1.2529999999999999E-2</v>
      </c>
      <c r="V1023" t="s">
        <v>102</v>
      </c>
      <c r="W1023" t="s">
        <v>102</v>
      </c>
      <c r="X1023">
        <v>1.2529999999999999E-2</v>
      </c>
    </row>
    <row r="1024" spans="1:24" x14ac:dyDescent="0.35">
      <c r="A1024" t="s">
        <v>681</v>
      </c>
      <c r="B1024" t="s">
        <v>394</v>
      </c>
      <c r="C1024" t="s">
        <v>21</v>
      </c>
      <c r="D1024" t="s">
        <v>29</v>
      </c>
      <c r="E1024" t="s">
        <v>323</v>
      </c>
      <c r="J1024" t="s">
        <v>102</v>
      </c>
      <c r="K1024" t="s">
        <v>102</v>
      </c>
      <c r="L1024" t="s">
        <v>102</v>
      </c>
      <c r="M1024" t="s">
        <v>102</v>
      </c>
      <c r="N1024" t="s">
        <v>102</v>
      </c>
      <c r="O1024" t="s">
        <v>102</v>
      </c>
      <c r="P1024" t="s">
        <v>102</v>
      </c>
      <c r="Q1024" t="s">
        <v>102</v>
      </c>
      <c r="R1024" t="s">
        <v>102</v>
      </c>
      <c r="S1024" t="s">
        <v>102</v>
      </c>
      <c r="T1024" t="s">
        <v>102</v>
      </c>
      <c r="U1024" s="26">
        <v>1.222E-3</v>
      </c>
      <c r="V1024" t="s">
        <v>102</v>
      </c>
      <c r="W1024" t="s">
        <v>102</v>
      </c>
      <c r="X1024">
        <v>1.222E-3</v>
      </c>
    </row>
    <row r="1025" spans="1:24" x14ac:dyDescent="0.35">
      <c r="A1025" t="s">
        <v>681</v>
      </c>
      <c r="B1025" t="s">
        <v>394</v>
      </c>
      <c r="C1025" t="s">
        <v>21</v>
      </c>
      <c r="D1025" t="s">
        <v>29</v>
      </c>
      <c r="E1025" t="s">
        <v>410</v>
      </c>
      <c r="J1025" t="s">
        <v>102</v>
      </c>
      <c r="K1025" t="s">
        <v>102</v>
      </c>
      <c r="L1025" t="s">
        <v>102</v>
      </c>
      <c r="M1025" t="s">
        <v>102</v>
      </c>
      <c r="N1025" t="s">
        <v>102</v>
      </c>
      <c r="O1025" t="s">
        <v>102</v>
      </c>
      <c r="P1025" t="s">
        <v>102</v>
      </c>
      <c r="Q1025" t="s">
        <v>102</v>
      </c>
      <c r="R1025" t="s">
        <v>102</v>
      </c>
      <c r="S1025" t="s">
        <v>102</v>
      </c>
      <c r="T1025" t="s">
        <v>102</v>
      </c>
      <c r="U1025" s="26">
        <v>4.1270000000000001E-2</v>
      </c>
      <c r="V1025" t="s">
        <v>102</v>
      </c>
      <c r="W1025" t="s">
        <v>102</v>
      </c>
      <c r="X1025">
        <v>4.1270000000000001E-2</v>
      </c>
    </row>
    <row r="1026" spans="1:24" x14ac:dyDescent="0.35">
      <c r="A1026" t="s">
        <v>681</v>
      </c>
      <c r="B1026" t="s">
        <v>394</v>
      </c>
      <c r="C1026" t="s">
        <v>21</v>
      </c>
      <c r="D1026" t="s">
        <v>29</v>
      </c>
      <c r="E1026" t="s">
        <v>411</v>
      </c>
      <c r="J1026" t="s">
        <v>102</v>
      </c>
      <c r="K1026" t="s">
        <v>102</v>
      </c>
      <c r="L1026" t="s">
        <v>102</v>
      </c>
      <c r="M1026" t="s">
        <v>102</v>
      </c>
      <c r="N1026" t="s">
        <v>102</v>
      </c>
      <c r="O1026" t="s">
        <v>102</v>
      </c>
      <c r="P1026" t="s">
        <v>102</v>
      </c>
      <c r="Q1026" t="s">
        <v>102</v>
      </c>
      <c r="R1026" t="s">
        <v>102</v>
      </c>
      <c r="S1026" t="s">
        <v>102</v>
      </c>
      <c r="T1026" t="s">
        <v>102</v>
      </c>
      <c r="U1026" s="26">
        <v>3.8879999999999998E-2</v>
      </c>
      <c r="V1026" t="s">
        <v>102</v>
      </c>
      <c r="W1026" t="s">
        <v>102</v>
      </c>
      <c r="X1026">
        <v>3.8879999999999998E-2</v>
      </c>
    </row>
    <row r="1027" spans="1:24" x14ac:dyDescent="0.35">
      <c r="A1027" t="s">
        <v>681</v>
      </c>
      <c r="B1027" t="s">
        <v>394</v>
      </c>
      <c r="C1027" t="s">
        <v>21</v>
      </c>
      <c r="D1027" t="s">
        <v>27</v>
      </c>
      <c r="J1027" t="s">
        <v>102</v>
      </c>
      <c r="K1027" t="s">
        <v>102</v>
      </c>
      <c r="L1027" t="s">
        <v>102</v>
      </c>
      <c r="M1027" t="s">
        <v>102</v>
      </c>
      <c r="N1027" t="s">
        <v>102</v>
      </c>
      <c r="O1027" t="s">
        <v>102</v>
      </c>
      <c r="P1027" t="s">
        <v>102</v>
      </c>
      <c r="Q1027" t="s">
        <v>102</v>
      </c>
      <c r="R1027" s="26">
        <v>1.7440000000000001E-3</v>
      </c>
      <c r="S1027" t="s">
        <v>102</v>
      </c>
      <c r="T1027" s="26">
        <v>2.9770000000000001E-8</v>
      </c>
      <c r="U1027" s="26">
        <v>2.5579999999999999E-3</v>
      </c>
      <c r="V1027" t="s">
        <v>102</v>
      </c>
      <c r="W1027" t="s">
        <v>102</v>
      </c>
      <c r="X1027">
        <v>4.3020297700000001E-3</v>
      </c>
    </row>
    <row r="1028" spans="1:24" x14ac:dyDescent="0.35">
      <c r="A1028" t="s">
        <v>681</v>
      </c>
      <c r="B1028" t="s">
        <v>394</v>
      </c>
      <c r="C1028" t="s">
        <v>21</v>
      </c>
      <c r="D1028" t="s">
        <v>27</v>
      </c>
      <c r="E1028" t="s">
        <v>412</v>
      </c>
      <c r="J1028" t="s">
        <v>102</v>
      </c>
      <c r="K1028" t="s">
        <v>102</v>
      </c>
      <c r="L1028" t="s">
        <v>102</v>
      </c>
      <c r="M1028" t="s">
        <v>102</v>
      </c>
      <c r="N1028" t="s">
        <v>102</v>
      </c>
      <c r="O1028" t="s">
        <v>102</v>
      </c>
      <c r="P1028" t="s">
        <v>102</v>
      </c>
      <c r="Q1028" t="s">
        <v>102</v>
      </c>
      <c r="R1028" s="26">
        <v>1.653E-3</v>
      </c>
      <c r="S1028" t="s">
        <v>102</v>
      </c>
      <c r="T1028" s="26">
        <v>2.9770000000000001E-8</v>
      </c>
      <c r="U1028" s="26">
        <v>2.3749999999999999E-3</v>
      </c>
      <c r="V1028" t="s">
        <v>102</v>
      </c>
      <c r="W1028" t="s">
        <v>102</v>
      </c>
      <c r="X1028">
        <v>4.0280297700000002E-3</v>
      </c>
    </row>
    <row r="1029" spans="1:24" x14ac:dyDescent="0.35">
      <c r="A1029" t="s">
        <v>681</v>
      </c>
      <c r="B1029" t="s">
        <v>394</v>
      </c>
      <c r="C1029" t="s">
        <v>21</v>
      </c>
      <c r="D1029" t="s">
        <v>23</v>
      </c>
      <c r="J1029" t="s">
        <v>102</v>
      </c>
      <c r="K1029" t="s">
        <v>102</v>
      </c>
      <c r="L1029" t="s">
        <v>102</v>
      </c>
      <c r="M1029" t="s">
        <v>102</v>
      </c>
      <c r="N1029" t="s">
        <v>102</v>
      </c>
      <c r="O1029" t="s">
        <v>102</v>
      </c>
      <c r="P1029" t="s">
        <v>102</v>
      </c>
      <c r="Q1029" t="s">
        <v>102</v>
      </c>
      <c r="R1029" s="26">
        <v>8.7710000000000008</v>
      </c>
      <c r="S1029" t="s">
        <v>102</v>
      </c>
      <c r="T1029" s="26">
        <v>-0.1186</v>
      </c>
      <c r="U1029" s="26">
        <v>0.46110000000000001</v>
      </c>
      <c r="V1029" t="s">
        <v>102</v>
      </c>
      <c r="W1029" s="26">
        <v>3.7519999999999998</v>
      </c>
      <c r="X1029">
        <v>12.865500000000001</v>
      </c>
    </row>
    <row r="1030" spans="1:24" x14ac:dyDescent="0.35">
      <c r="A1030" t="s">
        <v>681</v>
      </c>
      <c r="B1030" t="s">
        <v>394</v>
      </c>
      <c r="C1030" t="s">
        <v>21</v>
      </c>
      <c r="D1030" t="s">
        <v>23</v>
      </c>
      <c r="E1030" t="s">
        <v>413</v>
      </c>
      <c r="J1030" t="s">
        <v>102</v>
      </c>
      <c r="K1030" t="s">
        <v>102</v>
      </c>
      <c r="L1030" t="s">
        <v>102</v>
      </c>
      <c r="M1030" t="s">
        <v>102</v>
      </c>
      <c r="N1030" t="s">
        <v>102</v>
      </c>
      <c r="O1030" t="s">
        <v>102</v>
      </c>
      <c r="P1030" t="s">
        <v>102</v>
      </c>
      <c r="Q1030" t="s">
        <v>102</v>
      </c>
      <c r="R1030" t="s">
        <v>170</v>
      </c>
      <c r="S1030" t="s">
        <v>102</v>
      </c>
      <c r="T1030" t="s">
        <v>102</v>
      </c>
      <c r="U1030" t="s">
        <v>102</v>
      </c>
      <c r="V1030" t="s">
        <v>102</v>
      </c>
      <c r="W1030" t="s">
        <v>102</v>
      </c>
      <c r="X1030">
        <v>0</v>
      </c>
    </row>
    <row r="1031" spans="1:24" x14ac:dyDescent="0.35">
      <c r="A1031" t="s">
        <v>681</v>
      </c>
      <c r="B1031" t="s">
        <v>394</v>
      </c>
      <c r="C1031" t="s">
        <v>21</v>
      </c>
      <c r="D1031" t="s">
        <v>23</v>
      </c>
      <c r="E1031" t="s">
        <v>414</v>
      </c>
      <c r="J1031" t="s">
        <v>102</v>
      </c>
      <c r="K1031" t="s">
        <v>102</v>
      </c>
      <c r="L1031" t="s">
        <v>102</v>
      </c>
      <c r="M1031" t="s">
        <v>102</v>
      </c>
      <c r="N1031" t="s">
        <v>102</v>
      </c>
      <c r="O1031" t="s">
        <v>102</v>
      </c>
      <c r="P1031" t="s">
        <v>102</v>
      </c>
      <c r="Q1031" t="s">
        <v>102</v>
      </c>
      <c r="R1031" s="26">
        <v>3.4740000000000002</v>
      </c>
      <c r="S1031" t="s">
        <v>102</v>
      </c>
      <c r="T1031" t="s">
        <v>102</v>
      </c>
      <c r="U1031" t="s">
        <v>102</v>
      </c>
      <c r="V1031" t="s">
        <v>102</v>
      </c>
      <c r="W1031" t="s">
        <v>102</v>
      </c>
      <c r="X1031">
        <v>3.4740000000000002</v>
      </c>
    </row>
    <row r="1032" spans="1:24" x14ac:dyDescent="0.35">
      <c r="A1032" t="s">
        <v>681</v>
      </c>
      <c r="B1032" t="s">
        <v>394</v>
      </c>
      <c r="C1032" t="s">
        <v>21</v>
      </c>
      <c r="D1032" t="s">
        <v>23</v>
      </c>
      <c r="E1032" t="s">
        <v>415</v>
      </c>
      <c r="J1032" t="s">
        <v>102</v>
      </c>
      <c r="K1032" t="s">
        <v>102</v>
      </c>
      <c r="L1032" t="s">
        <v>102</v>
      </c>
      <c r="M1032" t="s">
        <v>102</v>
      </c>
      <c r="N1032" t="s">
        <v>102</v>
      </c>
      <c r="O1032" t="s">
        <v>102</v>
      </c>
      <c r="P1032" t="s">
        <v>102</v>
      </c>
      <c r="Q1032" t="s">
        <v>102</v>
      </c>
      <c r="R1032" s="26">
        <v>4.6810000000000003E-3</v>
      </c>
      <c r="S1032" t="s">
        <v>102</v>
      </c>
      <c r="T1032" t="s">
        <v>102</v>
      </c>
      <c r="U1032" t="s">
        <v>102</v>
      </c>
      <c r="V1032" t="s">
        <v>102</v>
      </c>
      <c r="W1032" t="s">
        <v>102</v>
      </c>
      <c r="X1032">
        <v>4.6810000000000003E-3</v>
      </c>
    </row>
    <row r="1033" spans="1:24" x14ac:dyDescent="0.35">
      <c r="A1033" t="s">
        <v>681</v>
      </c>
      <c r="B1033" t="s">
        <v>394</v>
      </c>
      <c r="C1033" t="s">
        <v>21</v>
      </c>
      <c r="D1033" t="s">
        <v>23</v>
      </c>
      <c r="E1033" t="s">
        <v>416</v>
      </c>
      <c r="J1033" t="s">
        <v>102</v>
      </c>
      <c r="K1033" t="s">
        <v>102</v>
      </c>
      <c r="L1033" t="s">
        <v>102</v>
      </c>
      <c r="M1033" t="s">
        <v>102</v>
      </c>
      <c r="N1033" t="s">
        <v>102</v>
      </c>
      <c r="O1033" t="s">
        <v>102</v>
      </c>
      <c r="P1033" t="s">
        <v>102</v>
      </c>
      <c r="Q1033" t="s">
        <v>102</v>
      </c>
      <c r="R1033" s="26">
        <v>4.6769999999999997E-3</v>
      </c>
      <c r="S1033" t="s">
        <v>102</v>
      </c>
      <c r="T1033" t="s">
        <v>102</v>
      </c>
      <c r="U1033" t="s">
        <v>102</v>
      </c>
      <c r="V1033" t="s">
        <v>102</v>
      </c>
      <c r="W1033" t="s">
        <v>102</v>
      </c>
      <c r="X1033">
        <v>4.6769999999999997E-3</v>
      </c>
    </row>
    <row r="1034" spans="1:24" x14ac:dyDescent="0.35">
      <c r="A1034" t="s">
        <v>681</v>
      </c>
      <c r="B1034" t="s">
        <v>394</v>
      </c>
      <c r="C1034" t="s">
        <v>21</v>
      </c>
      <c r="D1034" t="s">
        <v>23</v>
      </c>
      <c r="E1034" t="s">
        <v>417</v>
      </c>
      <c r="J1034" t="s">
        <v>102</v>
      </c>
      <c r="K1034" t="s">
        <v>102</v>
      </c>
      <c r="L1034" t="s">
        <v>102</v>
      </c>
      <c r="M1034" t="s">
        <v>102</v>
      </c>
      <c r="N1034" t="s">
        <v>102</v>
      </c>
      <c r="O1034" t="s">
        <v>102</v>
      </c>
      <c r="P1034" t="s">
        <v>102</v>
      </c>
      <c r="Q1034" t="s">
        <v>102</v>
      </c>
      <c r="R1034" s="26">
        <v>4.6750000000000003E-3</v>
      </c>
      <c r="S1034" t="s">
        <v>102</v>
      </c>
      <c r="T1034" t="s">
        <v>102</v>
      </c>
      <c r="U1034" t="s">
        <v>102</v>
      </c>
      <c r="V1034" t="s">
        <v>102</v>
      </c>
      <c r="W1034" t="s">
        <v>102</v>
      </c>
      <c r="X1034">
        <v>4.6750000000000003E-3</v>
      </c>
    </row>
    <row r="1035" spans="1:24" x14ac:dyDescent="0.35">
      <c r="A1035" t="s">
        <v>681</v>
      </c>
      <c r="B1035" t="s">
        <v>394</v>
      </c>
      <c r="C1035" t="s">
        <v>21</v>
      </c>
      <c r="D1035" t="s">
        <v>23</v>
      </c>
      <c r="E1035" t="s">
        <v>418</v>
      </c>
      <c r="J1035" t="s">
        <v>102</v>
      </c>
      <c r="K1035" t="s">
        <v>102</v>
      </c>
      <c r="L1035" t="s">
        <v>102</v>
      </c>
      <c r="M1035" t="s">
        <v>102</v>
      </c>
      <c r="N1035" t="s">
        <v>102</v>
      </c>
      <c r="O1035" t="s">
        <v>102</v>
      </c>
      <c r="P1035" t="s">
        <v>102</v>
      </c>
      <c r="Q1035" t="s">
        <v>102</v>
      </c>
      <c r="R1035" t="s">
        <v>170</v>
      </c>
      <c r="S1035" t="s">
        <v>102</v>
      </c>
      <c r="T1035" t="s">
        <v>102</v>
      </c>
      <c r="U1035" t="s">
        <v>102</v>
      </c>
      <c r="V1035" t="s">
        <v>102</v>
      </c>
      <c r="W1035" t="s">
        <v>102</v>
      </c>
      <c r="X1035">
        <v>0</v>
      </c>
    </row>
    <row r="1036" spans="1:24" x14ac:dyDescent="0.35">
      <c r="A1036" t="s">
        <v>681</v>
      </c>
      <c r="B1036" t="s">
        <v>394</v>
      </c>
      <c r="C1036" t="s">
        <v>21</v>
      </c>
      <c r="D1036" t="s">
        <v>23</v>
      </c>
      <c r="E1036" t="s">
        <v>419</v>
      </c>
      <c r="J1036" t="s">
        <v>102</v>
      </c>
      <c r="K1036" t="s">
        <v>102</v>
      </c>
      <c r="L1036" t="s">
        <v>102</v>
      </c>
      <c r="M1036" t="s">
        <v>102</v>
      </c>
      <c r="N1036" t="s">
        <v>102</v>
      </c>
      <c r="O1036" t="s">
        <v>102</v>
      </c>
      <c r="P1036" t="s">
        <v>102</v>
      </c>
      <c r="Q1036" t="s">
        <v>102</v>
      </c>
      <c r="R1036" t="s">
        <v>170</v>
      </c>
      <c r="S1036" t="s">
        <v>102</v>
      </c>
      <c r="T1036" t="s">
        <v>102</v>
      </c>
      <c r="U1036" t="s">
        <v>102</v>
      </c>
      <c r="V1036" t="s">
        <v>102</v>
      </c>
      <c r="W1036" t="s">
        <v>102</v>
      </c>
      <c r="X1036">
        <v>0</v>
      </c>
    </row>
    <row r="1037" spans="1:24" x14ac:dyDescent="0.35">
      <c r="A1037" t="s">
        <v>681</v>
      </c>
      <c r="B1037" t="s">
        <v>394</v>
      </c>
      <c r="C1037" t="s">
        <v>21</v>
      </c>
      <c r="D1037" t="s">
        <v>23</v>
      </c>
      <c r="E1037" t="s">
        <v>420</v>
      </c>
      <c r="J1037" t="s">
        <v>102</v>
      </c>
      <c r="K1037" t="s">
        <v>102</v>
      </c>
      <c r="L1037" t="s">
        <v>102</v>
      </c>
      <c r="M1037" t="s">
        <v>102</v>
      </c>
      <c r="N1037" t="s">
        <v>102</v>
      </c>
      <c r="O1037" t="s">
        <v>102</v>
      </c>
      <c r="P1037" t="s">
        <v>102</v>
      </c>
      <c r="Q1037" t="s">
        <v>102</v>
      </c>
      <c r="R1037" t="s">
        <v>170</v>
      </c>
      <c r="S1037" t="s">
        <v>102</v>
      </c>
      <c r="T1037" t="s">
        <v>102</v>
      </c>
      <c r="U1037" t="s">
        <v>102</v>
      </c>
      <c r="V1037" t="s">
        <v>102</v>
      </c>
      <c r="W1037" t="s">
        <v>102</v>
      </c>
      <c r="X1037">
        <v>0</v>
      </c>
    </row>
    <row r="1038" spans="1:24" x14ac:dyDescent="0.35">
      <c r="A1038" t="s">
        <v>681</v>
      </c>
      <c r="B1038" t="s">
        <v>394</v>
      </c>
      <c r="C1038" t="s">
        <v>21</v>
      </c>
      <c r="D1038" t="s">
        <v>23</v>
      </c>
      <c r="E1038" t="s">
        <v>421</v>
      </c>
      <c r="J1038" t="s">
        <v>102</v>
      </c>
      <c r="K1038" t="s">
        <v>102</v>
      </c>
      <c r="L1038" t="s">
        <v>102</v>
      </c>
      <c r="M1038" t="s">
        <v>102</v>
      </c>
      <c r="N1038" t="s">
        <v>102</v>
      </c>
      <c r="O1038" t="s">
        <v>102</v>
      </c>
      <c r="P1038" t="s">
        <v>102</v>
      </c>
      <c r="Q1038" t="s">
        <v>102</v>
      </c>
      <c r="R1038" s="26">
        <v>2.656E-4</v>
      </c>
      <c r="S1038" t="s">
        <v>102</v>
      </c>
      <c r="T1038" t="s">
        <v>102</v>
      </c>
      <c r="U1038" t="s">
        <v>102</v>
      </c>
      <c r="V1038" t="s">
        <v>102</v>
      </c>
      <c r="W1038" t="s">
        <v>102</v>
      </c>
      <c r="X1038">
        <v>2.656E-4</v>
      </c>
    </row>
    <row r="1039" spans="1:24" x14ac:dyDescent="0.35">
      <c r="A1039" t="s">
        <v>681</v>
      </c>
      <c r="B1039" t="s">
        <v>394</v>
      </c>
      <c r="C1039" t="s">
        <v>21</v>
      </c>
      <c r="D1039" t="s">
        <v>23</v>
      </c>
      <c r="E1039" t="s">
        <v>422</v>
      </c>
      <c r="J1039" t="s">
        <v>102</v>
      </c>
      <c r="K1039" t="s">
        <v>102</v>
      </c>
      <c r="L1039" t="s">
        <v>102</v>
      </c>
      <c r="M1039" t="s">
        <v>102</v>
      </c>
      <c r="N1039" t="s">
        <v>102</v>
      </c>
      <c r="O1039" t="s">
        <v>102</v>
      </c>
      <c r="P1039" t="s">
        <v>102</v>
      </c>
      <c r="Q1039" t="s">
        <v>102</v>
      </c>
      <c r="R1039" t="s">
        <v>170</v>
      </c>
      <c r="S1039" t="s">
        <v>102</v>
      </c>
      <c r="T1039" t="s">
        <v>102</v>
      </c>
      <c r="U1039" t="s">
        <v>102</v>
      </c>
      <c r="V1039" t="s">
        <v>102</v>
      </c>
      <c r="W1039" t="s">
        <v>102</v>
      </c>
      <c r="X1039">
        <v>0</v>
      </c>
    </row>
    <row r="1040" spans="1:24" x14ac:dyDescent="0.35">
      <c r="A1040" t="s">
        <v>681</v>
      </c>
      <c r="B1040" t="s">
        <v>394</v>
      </c>
      <c r="C1040" t="s">
        <v>21</v>
      </c>
      <c r="D1040" t="s">
        <v>23</v>
      </c>
      <c r="E1040" t="s">
        <v>423</v>
      </c>
      <c r="J1040" t="s">
        <v>102</v>
      </c>
      <c r="K1040" t="s">
        <v>102</v>
      </c>
      <c r="L1040" t="s">
        <v>102</v>
      </c>
      <c r="M1040" t="s">
        <v>102</v>
      </c>
      <c r="N1040" t="s">
        <v>102</v>
      </c>
      <c r="O1040" t="s">
        <v>102</v>
      </c>
      <c r="P1040" t="s">
        <v>102</v>
      </c>
      <c r="Q1040" t="s">
        <v>102</v>
      </c>
      <c r="R1040" s="26">
        <v>-3.7030000000000001E-3</v>
      </c>
      <c r="S1040" t="s">
        <v>102</v>
      </c>
      <c r="T1040" t="s">
        <v>102</v>
      </c>
      <c r="U1040" t="s">
        <v>102</v>
      </c>
      <c r="V1040" t="s">
        <v>102</v>
      </c>
      <c r="W1040" t="s">
        <v>102</v>
      </c>
      <c r="X1040">
        <v>-3.7030000000000001E-3</v>
      </c>
    </row>
    <row r="1041" spans="1:24" x14ac:dyDescent="0.35">
      <c r="A1041" t="s">
        <v>681</v>
      </c>
      <c r="B1041" t="s">
        <v>394</v>
      </c>
      <c r="C1041" t="s">
        <v>21</v>
      </c>
      <c r="D1041" t="s">
        <v>23</v>
      </c>
      <c r="E1041" t="s">
        <v>424</v>
      </c>
      <c r="J1041" t="s">
        <v>102</v>
      </c>
      <c r="K1041" t="s">
        <v>102</v>
      </c>
      <c r="L1041" t="s">
        <v>102</v>
      </c>
      <c r="M1041" t="s">
        <v>102</v>
      </c>
      <c r="N1041" t="s">
        <v>102</v>
      </c>
      <c r="O1041" t="s">
        <v>102</v>
      </c>
      <c r="P1041" t="s">
        <v>102</v>
      </c>
      <c r="Q1041" t="s">
        <v>102</v>
      </c>
      <c r="R1041" s="26">
        <v>3.9430000000000002E-6</v>
      </c>
      <c r="S1041" t="s">
        <v>102</v>
      </c>
      <c r="T1041" t="s">
        <v>102</v>
      </c>
      <c r="U1041" t="s">
        <v>102</v>
      </c>
      <c r="V1041" t="s">
        <v>102</v>
      </c>
      <c r="W1041" t="s">
        <v>102</v>
      </c>
      <c r="X1041" s="26">
        <v>3.9430000000000002E-6</v>
      </c>
    </row>
    <row r="1042" spans="1:24" x14ac:dyDescent="0.35">
      <c r="A1042" t="s">
        <v>681</v>
      </c>
      <c r="B1042" t="s">
        <v>394</v>
      </c>
      <c r="C1042" t="s">
        <v>21</v>
      </c>
      <c r="D1042" t="s">
        <v>23</v>
      </c>
      <c r="E1042" t="s">
        <v>425</v>
      </c>
      <c r="J1042" t="s">
        <v>102</v>
      </c>
      <c r="K1042" t="s">
        <v>102</v>
      </c>
      <c r="L1042" t="s">
        <v>102</v>
      </c>
      <c r="M1042" t="s">
        <v>102</v>
      </c>
      <c r="N1042" t="s">
        <v>102</v>
      </c>
      <c r="O1042" t="s">
        <v>102</v>
      </c>
      <c r="P1042" t="s">
        <v>102</v>
      </c>
      <c r="Q1042" t="s">
        <v>102</v>
      </c>
      <c r="R1042" s="26">
        <v>2.849E-5</v>
      </c>
      <c r="S1042" t="s">
        <v>102</v>
      </c>
      <c r="T1042" t="s">
        <v>102</v>
      </c>
      <c r="U1042" t="s">
        <v>102</v>
      </c>
      <c r="V1042" t="s">
        <v>102</v>
      </c>
      <c r="W1042" t="s">
        <v>102</v>
      </c>
      <c r="X1042" s="26">
        <v>2.849E-5</v>
      </c>
    </row>
    <row r="1043" spans="1:24" x14ac:dyDescent="0.35">
      <c r="A1043" t="s">
        <v>681</v>
      </c>
      <c r="B1043" t="s">
        <v>394</v>
      </c>
      <c r="C1043" t="s">
        <v>21</v>
      </c>
      <c r="D1043" t="s">
        <v>23</v>
      </c>
      <c r="E1043" t="s">
        <v>426</v>
      </c>
      <c r="J1043" t="s">
        <v>102</v>
      </c>
      <c r="K1043" t="s">
        <v>102</v>
      </c>
      <c r="L1043" t="s">
        <v>102</v>
      </c>
      <c r="M1043" t="s">
        <v>102</v>
      </c>
      <c r="N1043" t="s">
        <v>102</v>
      </c>
      <c r="O1043" t="s">
        <v>102</v>
      </c>
      <c r="P1043" t="s">
        <v>102</v>
      </c>
      <c r="Q1043" t="s">
        <v>102</v>
      </c>
      <c r="R1043" s="26">
        <v>1.6459999999999999E-3</v>
      </c>
      <c r="S1043" t="s">
        <v>102</v>
      </c>
      <c r="T1043" s="26">
        <v>-1.629E-6</v>
      </c>
      <c r="U1043" s="26">
        <v>2.1310000000000001E-3</v>
      </c>
      <c r="V1043" t="s">
        <v>102</v>
      </c>
      <c r="W1043" t="s">
        <v>102</v>
      </c>
      <c r="X1043">
        <v>3.775371E-3</v>
      </c>
    </row>
    <row r="1044" spans="1:24" x14ac:dyDescent="0.35">
      <c r="A1044" t="s">
        <v>681</v>
      </c>
      <c r="B1044" t="s">
        <v>394</v>
      </c>
      <c r="C1044" t="s">
        <v>21</v>
      </c>
      <c r="D1044" t="s">
        <v>23</v>
      </c>
      <c r="E1044" t="s">
        <v>335</v>
      </c>
      <c r="J1044" t="s">
        <v>102</v>
      </c>
      <c r="K1044" t="s">
        <v>102</v>
      </c>
      <c r="L1044" t="s">
        <v>102</v>
      </c>
      <c r="M1044" t="s">
        <v>102</v>
      </c>
      <c r="N1044" t="s">
        <v>102</v>
      </c>
      <c r="O1044" t="s">
        <v>102</v>
      </c>
      <c r="P1044" t="s">
        <v>102</v>
      </c>
      <c r="Q1044" t="s">
        <v>102</v>
      </c>
      <c r="R1044" t="s">
        <v>102</v>
      </c>
      <c r="S1044" t="s">
        <v>102</v>
      </c>
      <c r="T1044" t="s">
        <v>102</v>
      </c>
      <c r="U1044" s="26">
        <v>1.4080000000000001E-2</v>
      </c>
      <c r="V1044" t="s">
        <v>102</v>
      </c>
      <c r="W1044" t="s">
        <v>102</v>
      </c>
      <c r="X1044">
        <v>1.4080000000000001E-2</v>
      </c>
    </row>
    <row r="1045" spans="1:24" x14ac:dyDescent="0.35">
      <c r="A1045" t="s">
        <v>681</v>
      </c>
      <c r="B1045" t="s">
        <v>394</v>
      </c>
      <c r="C1045" t="s">
        <v>21</v>
      </c>
      <c r="D1045" t="s">
        <v>23</v>
      </c>
      <c r="E1045" t="s">
        <v>427</v>
      </c>
      <c r="J1045" t="s">
        <v>102</v>
      </c>
      <c r="K1045" t="s">
        <v>102</v>
      </c>
      <c r="L1045" t="s">
        <v>102</v>
      </c>
      <c r="M1045" t="s">
        <v>102</v>
      </c>
      <c r="N1045" t="s">
        <v>102</v>
      </c>
      <c r="O1045" t="s">
        <v>102</v>
      </c>
      <c r="P1045" t="s">
        <v>102</v>
      </c>
      <c r="Q1045" t="s">
        <v>102</v>
      </c>
      <c r="R1045" s="26">
        <v>0.63480000000000003</v>
      </c>
      <c r="S1045" t="s">
        <v>102</v>
      </c>
      <c r="T1045" s="26">
        <v>-3.4809999999999998E-6</v>
      </c>
      <c r="U1045" s="26">
        <v>2.9270000000000001E-2</v>
      </c>
      <c r="V1045" t="s">
        <v>102</v>
      </c>
      <c r="W1045" t="s">
        <v>102</v>
      </c>
      <c r="X1045">
        <v>0.66406651900000002</v>
      </c>
    </row>
    <row r="1046" spans="1:24" x14ac:dyDescent="0.35">
      <c r="A1046" t="s">
        <v>681</v>
      </c>
      <c r="B1046" t="s">
        <v>394</v>
      </c>
      <c r="C1046" t="s">
        <v>21</v>
      </c>
      <c r="D1046" t="s">
        <v>23</v>
      </c>
      <c r="E1046" t="s">
        <v>428</v>
      </c>
      <c r="J1046" t="s">
        <v>102</v>
      </c>
      <c r="K1046" t="s">
        <v>102</v>
      </c>
      <c r="L1046" t="s">
        <v>102</v>
      </c>
      <c r="M1046" t="s">
        <v>102</v>
      </c>
      <c r="N1046" t="s">
        <v>102</v>
      </c>
      <c r="O1046" t="s">
        <v>102</v>
      </c>
      <c r="P1046" t="s">
        <v>102</v>
      </c>
      <c r="Q1046" t="s">
        <v>102</v>
      </c>
      <c r="R1046" s="26">
        <v>1.652E-3</v>
      </c>
      <c r="S1046" t="s">
        <v>102</v>
      </c>
      <c r="T1046" s="26">
        <v>2.9749999999999998E-8</v>
      </c>
      <c r="U1046" s="26">
        <v>2.3739999999999998E-3</v>
      </c>
      <c r="V1046" t="s">
        <v>102</v>
      </c>
      <c r="W1046" t="s">
        <v>102</v>
      </c>
      <c r="X1046">
        <v>4.02602975E-3</v>
      </c>
    </row>
    <row r="1047" spans="1:24" x14ac:dyDescent="0.35">
      <c r="A1047" t="s">
        <v>681</v>
      </c>
      <c r="B1047" t="s">
        <v>394</v>
      </c>
      <c r="C1047" t="s">
        <v>21</v>
      </c>
      <c r="D1047" t="s">
        <v>23</v>
      </c>
      <c r="E1047" t="s">
        <v>429</v>
      </c>
      <c r="J1047" t="s">
        <v>102</v>
      </c>
      <c r="K1047" t="s">
        <v>102</v>
      </c>
      <c r="L1047" t="s">
        <v>102</v>
      </c>
      <c r="M1047" t="s">
        <v>102</v>
      </c>
      <c r="N1047" t="s">
        <v>102</v>
      </c>
      <c r="O1047" t="s">
        <v>102</v>
      </c>
      <c r="P1047" t="s">
        <v>102</v>
      </c>
      <c r="Q1047" t="s">
        <v>102</v>
      </c>
      <c r="R1047" s="26">
        <v>1.6429999999999999E-3</v>
      </c>
      <c r="S1047" t="s">
        <v>102</v>
      </c>
      <c r="T1047" s="26">
        <v>8.5129999999999995E-8</v>
      </c>
      <c r="U1047" s="26">
        <v>2.1410000000000001E-3</v>
      </c>
      <c r="V1047" t="s">
        <v>102</v>
      </c>
      <c r="W1047" t="s">
        <v>102</v>
      </c>
      <c r="X1047">
        <v>3.7840851299999999E-3</v>
      </c>
    </row>
    <row r="1048" spans="1:24" x14ac:dyDescent="0.35">
      <c r="A1048" t="s">
        <v>681</v>
      </c>
      <c r="B1048" t="s">
        <v>394</v>
      </c>
      <c r="C1048" t="s">
        <v>21</v>
      </c>
      <c r="D1048" t="s">
        <v>23</v>
      </c>
      <c r="E1048" t="s">
        <v>430</v>
      </c>
      <c r="J1048" t="s">
        <v>102</v>
      </c>
      <c r="K1048" t="s">
        <v>102</v>
      </c>
      <c r="L1048" t="s">
        <v>102</v>
      </c>
      <c r="M1048" t="s">
        <v>102</v>
      </c>
      <c r="N1048" t="s">
        <v>102</v>
      </c>
      <c r="O1048" t="s">
        <v>102</v>
      </c>
      <c r="P1048" t="s">
        <v>102</v>
      </c>
      <c r="Q1048" t="s">
        <v>102</v>
      </c>
      <c r="R1048" s="26">
        <v>0.55889999999999995</v>
      </c>
      <c r="S1048" t="s">
        <v>102</v>
      </c>
      <c r="T1048" s="26">
        <v>-4.0049999999999998E-5</v>
      </c>
      <c r="U1048" s="26">
        <v>3.1280000000000002E-2</v>
      </c>
      <c r="V1048" t="s">
        <v>102</v>
      </c>
      <c r="W1048" t="s">
        <v>102</v>
      </c>
      <c r="X1048">
        <v>0.59013994999999997</v>
      </c>
    </row>
    <row r="1049" spans="1:24" x14ac:dyDescent="0.35">
      <c r="A1049" t="s">
        <v>681</v>
      </c>
      <c r="B1049" t="s">
        <v>394</v>
      </c>
      <c r="C1049" t="s">
        <v>21</v>
      </c>
      <c r="D1049" t="s">
        <v>23</v>
      </c>
      <c r="E1049" t="s">
        <v>431</v>
      </c>
      <c r="J1049" t="s">
        <v>102</v>
      </c>
      <c r="K1049" t="s">
        <v>102</v>
      </c>
      <c r="L1049" t="s">
        <v>102</v>
      </c>
      <c r="M1049" t="s">
        <v>102</v>
      </c>
      <c r="N1049" t="s">
        <v>102</v>
      </c>
      <c r="O1049" t="s">
        <v>102</v>
      </c>
      <c r="P1049" t="s">
        <v>102</v>
      </c>
      <c r="Q1049" t="s">
        <v>102</v>
      </c>
      <c r="R1049" s="26">
        <v>0.55059999999999998</v>
      </c>
      <c r="S1049" t="s">
        <v>102</v>
      </c>
      <c r="T1049" s="26">
        <v>1.9179999999999999E-5</v>
      </c>
      <c r="U1049" s="26">
        <v>2.827E-2</v>
      </c>
      <c r="V1049" t="s">
        <v>102</v>
      </c>
      <c r="W1049" t="s">
        <v>102</v>
      </c>
      <c r="X1049">
        <v>0.57888918</v>
      </c>
    </row>
    <row r="1050" spans="1:24" x14ac:dyDescent="0.35">
      <c r="A1050" t="s">
        <v>681</v>
      </c>
      <c r="B1050" t="s">
        <v>394</v>
      </c>
      <c r="C1050" t="s">
        <v>21</v>
      </c>
      <c r="D1050" t="s">
        <v>23</v>
      </c>
      <c r="E1050" t="s">
        <v>432</v>
      </c>
      <c r="J1050" t="s">
        <v>102</v>
      </c>
      <c r="K1050" t="s">
        <v>102</v>
      </c>
      <c r="L1050" t="s">
        <v>102</v>
      </c>
      <c r="M1050" t="s">
        <v>102</v>
      </c>
      <c r="N1050" t="s">
        <v>102</v>
      </c>
      <c r="O1050" t="s">
        <v>102</v>
      </c>
      <c r="P1050" t="s">
        <v>102</v>
      </c>
      <c r="Q1050" t="s">
        <v>102</v>
      </c>
      <c r="R1050" s="26">
        <v>1.6869999999999999E-3</v>
      </c>
      <c r="S1050" t="s">
        <v>102</v>
      </c>
      <c r="T1050" s="26">
        <v>1.4320000000000001E-7</v>
      </c>
      <c r="U1050" s="26">
        <v>2.2309999999999999E-3</v>
      </c>
      <c r="V1050" t="s">
        <v>102</v>
      </c>
      <c r="W1050" t="s">
        <v>102</v>
      </c>
      <c r="X1050">
        <v>3.9181431999999999E-3</v>
      </c>
    </row>
    <row r="1051" spans="1:24" x14ac:dyDescent="0.35">
      <c r="A1051" t="s">
        <v>681</v>
      </c>
      <c r="B1051" t="s">
        <v>394</v>
      </c>
      <c r="C1051" t="s">
        <v>21</v>
      </c>
      <c r="D1051" t="s">
        <v>23</v>
      </c>
      <c r="E1051" t="s">
        <v>433</v>
      </c>
      <c r="J1051" t="s">
        <v>102</v>
      </c>
      <c r="K1051" t="s">
        <v>102</v>
      </c>
      <c r="L1051" t="s">
        <v>102</v>
      </c>
      <c r="M1051" t="s">
        <v>102</v>
      </c>
      <c r="N1051" t="s">
        <v>102</v>
      </c>
      <c r="O1051" t="s">
        <v>102</v>
      </c>
      <c r="P1051" t="s">
        <v>102</v>
      </c>
      <c r="Q1051" t="s">
        <v>102</v>
      </c>
      <c r="R1051" s="26">
        <v>1.652E-3</v>
      </c>
      <c r="S1051" t="s">
        <v>102</v>
      </c>
      <c r="T1051" s="26">
        <v>1.4000000000000001E-7</v>
      </c>
      <c r="U1051" s="26">
        <v>2.2309999999999999E-3</v>
      </c>
      <c r="V1051" t="s">
        <v>102</v>
      </c>
      <c r="W1051" t="s">
        <v>102</v>
      </c>
      <c r="X1051">
        <v>3.8831400000000002E-3</v>
      </c>
    </row>
    <row r="1052" spans="1:24" x14ac:dyDescent="0.35">
      <c r="A1052" t="s">
        <v>681</v>
      </c>
      <c r="B1052" t="s">
        <v>394</v>
      </c>
      <c r="C1052" t="s">
        <v>21</v>
      </c>
      <c r="D1052" t="s">
        <v>23</v>
      </c>
      <c r="E1052" t="s">
        <v>434</v>
      </c>
      <c r="J1052" t="s">
        <v>102</v>
      </c>
      <c r="K1052" t="s">
        <v>102</v>
      </c>
      <c r="L1052" t="s">
        <v>102</v>
      </c>
      <c r="M1052" t="s">
        <v>102</v>
      </c>
      <c r="N1052" t="s">
        <v>102</v>
      </c>
      <c r="O1052" t="s">
        <v>102</v>
      </c>
      <c r="P1052" t="s">
        <v>102</v>
      </c>
      <c r="Q1052" t="s">
        <v>102</v>
      </c>
      <c r="R1052" s="26">
        <v>1.653E-3</v>
      </c>
      <c r="S1052" t="s">
        <v>102</v>
      </c>
      <c r="T1052" s="26">
        <v>4.6310000000000002E-8</v>
      </c>
      <c r="U1052" s="26">
        <v>2.3709999999999998E-3</v>
      </c>
      <c r="V1052" t="s">
        <v>102</v>
      </c>
      <c r="W1052" t="s">
        <v>102</v>
      </c>
      <c r="X1052">
        <v>4.0240463100000004E-3</v>
      </c>
    </row>
    <row r="1053" spans="1:24" x14ac:dyDescent="0.35">
      <c r="A1053" t="s">
        <v>681</v>
      </c>
      <c r="B1053" t="s">
        <v>394</v>
      </c>
      <c r="C1053" t="s">
        <v>21</v>
      </c>
      <c r="D1053" t="s">
        <v>23</v>
      </c>
      <c r="E1053" t="s">
        <v>435</v>
      </c>
      <c r="J1053" t="s">
        <v>102</v>
      </c>
      <c r="K1053" t="s">
        <v>102</v>
      </c>
      <c r="L1053" t="s">
        <v>102</v>
      </c>
      <c r="M1053" t="s">
        <v>102</v>
      </c>
      <c r="N1053" t="s">
        <v>102</v>
      </c>
      <c r="O1053" t="s">
        <v>102</v>
      </c>
      <c r="P1053" t="s">
        <v>102</v>
      </c>
      <c r="Q1053" t="s">
        <v>102</v>
      </c>
      <c r="R1053" s="26">
        <v>1.652E-3</v>
      </c>
      <c r="S1053" t="s">
        <v>102</v>
      </c>
      <c r="T1053" s="26">
        <v>2.9720000000000001E-8</v>
      </c>
      <c r="U1053" s="26">
        <v>2.372E-3</v>
      </c>
      <c r="V1053" t="s">
        <v>102</v>
      </c>
      <c r="W1053" t="s">
        <v>102</v>
      </c>
      <c r="X1053">
        <v>4.0240297199999999E-3</v>
      </c>
    </row>
    <row r="1054" spans="1:24" x14ac:dyDescent="0.35">
      <c r="A1054" t="s">
        <v>681</v>
      </c>
      <c r="B1054" t="s">
        <v>394</v>
      </c>
      <c r="C1054" t="s">
        <v>21</v>
      </c>
      <c r="D1054" t="s">
        <v>23</v>
      </c>
      <c r="E1054" t="s">
        <v>436</v>
      </c>
      <c r="J1054" t="s">
        <v>102</v>
      </c>
      <c r="K1054" t="s">
        <v>102</v>
      </c>
      <c r="L1054" t="s">
        <v>102</v>
      </c>
      <c r="M1054" t="s">
        <v>102</v>
      </c>
      <c r="N1054" t="s">
        <v>102</v>
      </c>
      <c r="O1054" t="s">
        <v>102</v>
      </c>
      <c r="P1054" t="s">
        <v>102</v>
      </c>
      <c r="Q1054" t="s">
        <v>102</v>
      </c>
      <c r="R1054" s="26">
        <v>2.1240000000000001</v>
      </c>
      <c r="S1054" t="s">
        <v>102</v>
      </c>
      <c r="T1054" s="26">
        <v>9.4810000000000001E-4</v>
      </c>
      <c r="U1054" s="26">
        <v>0.2112</v>
      </c>
      <c r="V1054" t="s">
        <v>102</v>
      </c>
      <c r="W1054" s="26">
        <v>8.6610000000000003E-3</v>
      </c>
      <c r="X1054">
        <v>2.3448091</v>
      </c>
    </row>
    <row r="1055" spans="1:24" x14ac:dyDescent="0.35">
      <c r="A1055" t="s">
        <v>681</v>
      </c>
      <c r="B1055" t="s">
        <v>394</v>
      </c>
      <c r="C1055" t="s">
        <v>21</v>
      </c>
      <c r="D1055" t="s">
        <v>23</v>
      </c>
      <c r="E1055" t="s">
        <v>436</v>
      </c>
      <c r="F1055" t="s">
        <v>323</v>
      </c>
      <c r="J1055" t="s">
        <v>102</v>
      </c>
      <c r="K1055" t="s">
        <v>102</v>
      </c>
      <c r="L1055" t="s">
        <v>102</v>
      </c>
      <c r="M1055" t="s">
        <v>102</v>
      </c>
      <c r="N1055" t="s">
        <v>102</v>
      </c>
      <c r="O1055" t="s">
        <v>102</v>
      </c>
      <c r="P1055" t="s">
        <v>102</v>
      </c>
      <c r="Q1055" t="s">
        <v>102</v>
      </c>
      <c r="R1055" t="s">
        <v>102</v>
      </c>
      <c r="S1055" t="s">
        <v>102</v>
      </c>
      <c r="T1055" t="s">
        <v>102</v>
      </c>
      <c r="U1055" s="26">
        <v>2.7959999999999999E-2</v>
      </c>
      <c r="V1055" t="s">
        <v>102</v>
      </c>
      <c r="W1055" t="s">
        <v>102</v>
      </c>
      <c r="X1055">
        <v>2.7959999999999999E-2</v>
      </c>
    </row>
    <row r="1056" spans="1:24" x14ac:dyDescent="0.35">
      <c r="A1056" t="s">
        <v>681</v>
      </c>
      <c r="B1056" t="s">
        <v>394</v>
      </c>
      <c r="C1056" t="s">
        <v>21</v>
      </c>
      <c r="D1056" t="s">
        <v>23</v>
      </c>
      <c r="E1056" t="s">
        <v>436</v>
      </c>
      <c r="F1056" t="s">
        <v>103</v>
      </c>
      <c r="J1056" t="s">
        <v>102</v>
      </c>
      <c r="K1056" t="s">
        <v>102</v>
      </c>
      <c r="L1056" t="s">
        <v>102</v>
      </c>
      <c r="M1056" t="s">
        <v>102</v>
      </c>
      <c r="N1056" t="s">
        <v>102</v>
      </c>
      <c r="O1056" t="s">
        <v>102</v>
      </c>
      <c r="P1056" t="s">
        <v>102</v>
      </c>
      <c r="Q1056" t="s">
        <v>102</v>
      </c>
      <c r="R1056" s="26">
        <v>-1.566E-2</v>
      </c>
      <c r="S1056" t="s">
        <v>102</v>
      </c>
      <c r="T1056" t="s">
        <v>102</v>
      </c>
      <c r="U1056" t="s">
        <v>102</v>
      </c>
      <c r="V1056" t="s">
        <v>102</v>
      </c>
      <c r="W1056" t="s">
        <v>102</v>
      </c>
      <c r="X1056">
        <v>-1.566E-2</v>
      </c>
    </row>
    <row r="1057" spans="1:24" x14ac:dyDescent="0.35">
      <c r="A1057" t="s">
        <v>681</v>
      </c>
      <c r="B1057" t="s">
        <v>394</v>
      </c>
      <c r="C1057" t="s">
        <v>21</v>
      </c>
      <c r="D1057" t="s">
        <v>23</v>
      </c>
      <c r="E1057" t="s">
        <v>436</v>
      </c>
      <c r="F1057" t="s">
        <v>437</v>
      </c>
      <c r="J1057" t="s">
        <v>102</v>
      </c>
      <c r="K1057" t="s">
        <v>102</v>
      </c>
      <c r="L1057" t="s">
        <v>102</v>
      </c>
      <c r="M1057" t="s">
        <v>102</v>
      </c>
      <c r="N1057" t="s">
        <v>102</v>
      </c>
      <c r="O1057" t="s">
        <v>102</v>
      </c>
      <c r="P1057" t="s">
        <v>102</v>
      </c>
      <c r="Q1057" t="s">
        <v>102</v>
      </c>
      <c r="R1057" t="s">
        <v>102</v>
      </c>
      <c r="S1057" t="s">
        <v>102</v>
      </c>
      <c r="T1057" s="26">
        <v>-5.4960000000000002E-5</v>
      </c>
      <c r="U1057" s="26">
        <v>1.559E-2</v>
      </c>
      <c r="V1057" t="s">
        <v>102</v>
      </c>
      <c r="W1057" t="s">
        <v>102</v>
      </c>
      <c r="X1057">
        <v>1.553504E-2</v>
      </c>
    </row>
    <row r="1058" spans="1:24" x14ac:dyDescent="0.35">
      <c r="A1058" t="s">
        <v>681</v>
      </c>
      <c r="B1058" t="s">
        <v>394</v>
      </c>
      <c r="C1058" t="s">
        <v>21</v>
      </c>
      <c r="D1058" t="s">
        <v>23</v>
      </c>
      <c r="E1058" t="s">
        <v>436</v>
      </c>
      <c r="F1058" t="s">
        <v>438</v>
      </c>
      <c r="J1058" t="s">
        <v>102</v>
      </c>
      <c r="K1058" t="s">
        <v>102</v>
      </c>
      <c r="L1058" t="s">
        <v>102</v>
      </c>
      <c r="M1058" t="s">
        <v>102</v>
      </c>
      <c r="N1058" t="s">
        <v>102</v>
      </c>
      <c r="O1058" t="s">
        <v>102</v>
      </c>
      <c r="P1058" t="s">
        <v>102</v>
      </c>
      <c r="Q1058" t="s">
        <v>102</v>
      </c>
      <c r="R1058" t="s">
        <v>102</v>
      </c>
      <c r="S1058" t="s">
        <v>102</v>
      </c>
      <c r="T1058" s="26">
        <v>-1.857E-5</v>
      </c>
      <c r="U1058" s="26">
        <v>1.0619999999999999E-2</v>
      </c>
      <c r="V1058" t="s">
        <v>102</v>
      </c>
      <c r="W1058" t="s">
        <v>102</v>
      </c>
      <c r="X1058">
        <v>1.060143E-2</v>
      </c>
    </row>
    <row r="1059" spans="1:24" x14ac:dyDescent="0.35">
      <c r="A1059" t="s">
        <v>681</v>
      </c>
      <c r="B1059" t="s">
        <v>394</v>
      </c>
      <c r="C1059" t="s">
        <v>21</v>
      </c>
      <c r="D1059" t="s">
        <v>34</v>
      </c>
      <c r="J1059" t="s">
        <v>102</v>
      </c>
      <c r="K1059" t="s">
        <v>102</v>
      </c>
      <c r="L1059" t="s">
        <v>102</v>
      </c>
      <c r="M1059" t="s">
        <v>102</v>
      </c>
      <c r="N1059" t="s">
        <v>102</v>
      </c>
      <c r="O1059" t="s">
        <v>102</v>
      </c>
      <c r="P1059" t="s">
        <v>102</v>
      </c>
      <c r="Q1059" t="s">
        <v>102</v>
      </c>
      <c r="R1059" t="s">
        <v>102</v>
      </c>
      <c r="S1059" t="s">
        <v>102</v>
      </c>
      <c r="T1059" s="26">
        <v>-1.2109999999999999E-7</v>
      </c>
      <c r="U1059" s="26">
        <v>0.42980000000000002</v>
      </c>
      <c r="V1059" t="s">
        <v>102</v>
      </c>
      <c r="W1059" t="s">
        <v>102</v>
      </c>
      <c r="X1059">
        <v>0.42979987889999999</v>
      </c>
    </row>
    <row r="1060" spans="1:24" x14ac:dyDescent="0.35">
      <c r="A1060" t="s">
        <v>681</v>
      </c>
      <c r="B1060" t="s">
        <v>394</v>
      </c>
      <c r="C1060" t="s">
        <v>21</v>
      </c>
      <c r="D1060" t="s">
        <v>34</v>
      </c>
      <c r="E1060" t="s">
        <v>439</v>
      </c>
      <c r="J1060" t="s">
        <v>102</v>
      </c>
      <c r="K1060" t="s">
        <v>102</v>
      </c>
      <c r="L1060" t="s">
        <v>102</v>
      </c>
      <c r="M1060" t="s">
        <v>102</v>
      </c>
      <c r="N1060" t="s">
        <v>102</v>
      </c>
      <c r="O1060" t="s">
        <v>102</v>
      </c>
      <c r="P1060" t="s">
        <v>102</v>
      </c>
      <c r="Q1060" t="s">
        <v>102</v>
      </c>
      <c r="R1060" t="s">
        <v>102</v>
      </c>
      <c r="S1060" t="s">
        <v>102</v>
      </c>
      <c r="T1060" s="26">
        <v>1.8519999999999999E-7</v>
      </c>
      <c r="U1060" s="26">
        <v>4.9680000000000002E-3</v>
      </c>
      <c r="V1060" t="s">
        <v>102</v>
      </c>
      <c r="W1060" t="s">
        <v>102</v>
      </c>
      <c r="X1060">
        <v>4.9681852E-3</v>
      </c>
    </row>
    <row r="1061" spans="1:24" x14ac:dyDescent="0.35">
      <c r="A1061" t="s">
        <v>681</v>
      </c>
      <c r="B1061" t="s">
        <v>394</v>
      </c>
      <c r="C1061" t="s">
        <v>21</v>
      </c>
      <c r="D1061" t="s">
        <v>34</v>
      </c>
      <c r="E1061" t="s">
        <v>440</v>
      </c>
      <c r="J1061" t="s">
        <v>102</v>
      </c>
      <c r="K1061" t="s">
        <v>102</v>
      </c>
      <c r="L1061" t="s">
        <v>102</v>
      </c>
      <c r="M1061" t="s">
        <v>102</v>
      </c>
      <c r="N1061" t="s">
        <v>102</v>
      </c>
      <c r="O1061" t="s">
        <v>102</v>
      </c>
      <c r="P1061" t="s">
        <v>102</v>
      </c>
      <c r="Q1061" t="s">
        <v>102</v>
      </c>
      <c r="R1061" t="s">
        <v>102</v>
      </c>
      <c r="S1061" t="s">
        <v>102</v>
      </c>
      <c r="T1061" s="26">
        <v>9.8140000000000004E-7</v>
      </c>
      <c r="U1061" s="26">
        <v>0.15160000000000001</v>
      </c>
      <c r="V1061" t="s">
        <v>102</v>
      </c>
      <c r="W1061" t="s">
        <v>102</v>
      </c>
      <c r="X1061">
        <v>0.1516009814</v>
      </c>
    </row>
    <row r="1062" spans="1:24" x14ac:dyDescent="0.35">
      <c r="A1062" t="s">
        <v>681</v>
      </c>
      <c r="B1062" t="s">
        <v>394</v>
      </c>
      <c r="C1062" t="s">
        <v>21</v>
      </c>
      <c r="D1062" t="s">
        <v>34</v>
      </c>
      <c r="E1062" t="s">
        <v>441</v>
      </c>
      <c r="J1062" t="s">
        <v>102</v>
      </c>
      <c r="K1062" t="s">
        <v>102</v>
      </c>
      <c r="L1062" t="s">
        <v>102</v>
      </c>
      <c r="M1062" t="s">
        <v>102</v>
      </c>
      <c r="N1062" t="s">
        <v>102</v>
      </c>
      <c r="O1062" t="s">
        <v>102</v>
      </c>
      <c r="P1062" t="s">
        <v>102</v>
      </c>
      <c r="Q1062" t="s">
        <v>102</v>
      </c>
      <c r="R1062" t="s">
        <v>102</v>
      </c>
      <c r="S1062" t="s">
        <v>102</v>
      </c>
      <c r="T1062" s="26">
        <v>9.7360000000000009E-7</v>
      </c>
      <c r="U1062" s="26">
        <v>0.15160000000000001</v>
      </c>
      <c r="V1062" t="s">
        <v>102</v>
      </c>
      <c r="W1062" t="s">
        <v>102</v>
      </c>
      <c r="X1062">
        <v>0.15160097359999999</v>
      </c>
    </row>
    <row r="1063" spans="1:24" x14ac:dyDescent="0.35">
      <c r="A1063" t="s">
        <v>681</v>
      </c>
      <c r="B1063" t="s">
        <v>394</v>
      </c>
      <c r="C1063" t="s">
        <v>21</v>
      </c>
      <c r="D1063" t="s">
        <v>34</v>
      </c>
      <c r="E1063" t="s">
        <v>442</v>
      </c>
      <c r="J1063" t="s">
        <v>102</v>
      </c>
      <c r="K1063" t="s">
        <v>102</v>
      </c>
      <c r="L1063" t="s">
        <v>102</v>
      </c>
      <c r="M1063" t="s">
        <v>102</v>
      </c>
      <c r="N1063" t="s">
        <v>102</v>
      </c>
      <c r="O1063" t="s">
        <v>102</v>
      </c>
      <c r="P1063" t="s">
        <v>102</v>
      </c>
      <c r="Q1063" t="s">
        <v>102</v>
      </c>
      <c r="R1063" t="s">
        <v>102</v>
      </c>
      <c r="S1063" t="s">
        <v>102</v>
      </c>
      <c r="T1063" t="s">
        <v>102</v>
      </c>
      <c r="U1063" s="26">
        <v>1.085E-3</v>
      </c>
      <c r="V1063" t="s">
        <v>102</v>
      </c>
      <c r="W1063" t="s">
        <v>102</v>
      </c>
      <c r="X1063">
        <v>1.085E-3</v>
      </c>
    </row>
    <row r="1064" spans="1:24" x14ac:dyDescent="0.35">
      <c r="A1064" t="s">
        <v>681</v>
      </c>
      <c r="B1064" t="s">
        <v>394</v>
      </c>
      <c r="C1064" t="s">
        <v>21</v>
      </c>
      <c r="D1064" t="s">
        <v>26</v>
      </c>
      <c r="J1064" t="s">
        <v>102</v>
      </c>
      <c r="K1064" t="s">
        <v>102</v>
      </c>
      <c r="L1064" t="s">
        <v>102</v>
      </c>
      <c r="M1064" t="s">
        <v>102</v>
      </c>
      <c r="N1064" t="s">
        <v>102</v>
      </c>
      <c r="O1064" s="26">
        <v>3.925E-2</v>
      </c>
      <c r="P1064" s="26">
        <v>6.681</v>
      </c>
      <c r="Q1064" s="26">
        <v>9.2520000000000005E-2</v>
      </c>
      <c r="R1064" t="s">
        <v>102</v>
      </c>
      <c r="S1064" t="s">
        <v>102</v>
      </c>
      <c r="T1064" s="26">
        <v>2.3290000000000002E-2</v>
      </c>
      <c r="U1064" s="26">
        <v>3.1109999999999999E-2</v>
      </c>
      <c r="V1064" t="s">
        <v>102</v>
      </c>
      <c r="W1064" s="26">
        <v>3.2490000000000002E-3</v>
      </c>
      <c r="X1064">
        <v>6.8704190000000001</v>
      </c>
    </row>
    <row r="1065" spans="1:24" x14ac:dyDescent="0.35">
      <c r="A1065" t="s">
        <v>681</v>
      </c>
      <c r="B1065" t="s">
        <v>394</v>
      </c>
      <c r="C1065" t="s">
        <v>21</v>
      </c>
      <c r="D1065" t="s">
        <v>26</v>
      </c>
      <c r="E1065" t="s">
        <v>443</v>
      </c>
      <c r="J1065" t="s">
        <v>102</v>
      </c>
      <c r="K1065" t="s">
        <v>102</v>
      </c>
      <c r="L1065" t="s">
        <v>102</v>
      </c>
      <c r="M1065" t="s">
        <v>102</v>
      </c>
      <c r="N1065" t="s">
        <v>102</v>
      </c>
      <c r="O1065" t="s">
        <v>102</v>
      </c>
      <c r="P1065" t="s">
        <v>102</v>
      </c>
      <c r="Q1065" s="26">
        <v>2.056E-5</v>
      </c>
      <c r="R1065" t="s">
        <v>102</v>
      </c>
      <c r="S1065" t="s">
        <v>102</v>
      </c>
      <c r="T1065" t="s">
        <v>102</v>
      </c>
      <c r="U1065" t="s">
        <v>102</v>
      </c>
      <c r="V1065" t="s">
        <v>102</v>
      </c>
      <c r="W1065" s="26">
        <v>2.0349999999999999E-7</v>
      </c>
      <c r="X1065" s="26">
        <v>2.0763499999999999E-5</v>
      </c>
    </row>
    <row r="1066" spans="1:24" x14ac:dyDescent="0.35">
      <c r="A1066" t="s">
        <v>681</v>
      </c>
      <c r="B1066" t="s">
        <v>394</v>
      </c>
      <c r="C1066" t="s">
        <v>21</v>
      </c>
      <c r="D1066" t="s">
        <v>26</v>
      </c>
      <c r="E1066" t="s">
        <v>444</v>
      </c>
      <c r="J1066" t="s">
        <v>102</v>
      </c>
      <c r="K1066" t="s">
        <v>102</v>
      </c>
      <c r="L1066" t="s">
        <v>102</v>
      </c>
      <c r="M1066" t="s">
        <v>102</v>
      </c>
      <c r="N1066" t="s">
        <v>102</v>
      </c>
      <c r="O1066" t="s">
        <v>102</v>
      </c>
      <c r="P1066" t="s">
        <v>102</v>
      </c>
      <c r="Q1066" t="s">
        <v>102</v>
      </c>
      <c r="R1066" t="s">
        <v>102</v>
      </c>
      <c r="S1066" t="s">
        <v>102</v>
      </c>
      <c r="T1066" t="s">
        <v>102</v>
      </c>
      <c r="U1066" t="s">
        <v>170</v>
      </c>
      <c r="V1066" t="s">
        <v>102</v>
      </c>
      <c r="W1066" t="s">
        <v>102</v>
      </c>
      <c r="X1066">
        <v>0</v>
      </c>
    </row>
    <row r="1067" spans="1:24" x14ac:dyDescent="0.35">
      <c r="A1067" t="s">
        <v>681</v>
      </c>
      <c r="B1067" t="s">
        <v>394</v>
      </c>
      <c r="C1067" t="s">
        <v>21</v>
      </c>
      <c r="D1067" t="s">
        <v>26</v>
      </c>
      <c r="E1067" t="s">
        <v>445</v>
      </c>
      <c r="J1067" t="s">
        <v>102</v>
      </c>
      <c r="K1067" t="s">
        <v>102</v>
      </c>
      <c r="L1067" t="s">
        <v>102</v>
      </c>
      <c r="M1067" t="s">
        <v>102</v>
      </c>
      <c r="N1067" t="s">
        <v>102</v>
      </c>
      <c r="O1067" t="s">
        <v>102</v>
      </c>
      <c r="P1067" t="s">
        <v>102</v>
      </c>
      <c r="Q1067" t="s">
        <v>102</v>
      </c>
      <c r="R1067" t="s">
        <v>102</v>
      </c>
      <c r="S1067" t="s">
        <v>102</v>
      </c>
      <c r="T1067" t="s">
        <v>102</v>
      </c>
      <c r="U1067" t="s">
        <v>170</v>
      </c>
      <c r="V1067" t="s">
        <v>102</v>
      </c>
      <c r="W1067" t="s">
        <v>102</v>
      </c>
      <c r="X1067">
        <v>0</v>
      </c>
    </row>
    <row r="1068" spans="1:24" x14ac:dyDescent="0.35">
      <c r="A1068" t="s">
        <v>681</v>
      </c>
      <c r="B1068" t="s">
        <v>394</v>
      </c>
      <c r="C1068" t="s">
        <v>21</v>
      </c>
      <c r="D1068" t="s">
        <v>26</v>
      </c>
      <c r="E1068" t="s">
        <v>446</v>
      </c>
      <c r="J1068" t="s">
        <v>102</v>
      </c>
      <c r="K1068" t="s">
        <v>102</v>
      </c>
      <c r="L1068" t="s">
        <v>102</v>
      </c>
      <c r="M1068" t="s">
        <v>102</v>
      </c>
      <c r="N1068" t="s">
        <v>102</v>
      </c>
      <c r="O1068" t="s">
        <v>102</v>
      </c>
      <c r="P1068" t="s">
        <v>102</v>
      </c>
      <c r="Q1068" t="s">
        <v>102</v>
      </c>
      <c r="R1068" t="s">
        <v>102</v>
      </c>
      <c r="S1068" t="s">
        <v>102</v>
      </c>
      <c r="T1068" t="s">
        <v>102</v>
      </c>
      <c r="U1068" t="s">
        <v>170</v>
      </c>
      <c r="V1068" t="s">
        <v>102</v>
      </c>
      <c r="W1068" t="s">
        <v>102</v>
      </c>
      <c r="X1068">
        <v>0</v>
      </c>
    </row>
    <row r="1069" spans="1:24" x14ac:dyDescent="0.35">
      <c r="A1069" t="s">
        <v>681</v>
      </c>
      <c r="B1069" t="s">
        <v>394</v>
      </c>
      <c r="C1069" t="s">
        <v>21</v>
      </c>
      <c r="D1069" t="s">
        <v>26</v>
      </c>
      <c r="E1069" t="s">
        <v>447</v>
      </c>
      <c r="J1069" t="s">
        <v>102</v>
      </c>
      <c r="K1069" t="s">
        <v>102</v>
      </c>
      <c r="L1069" t="s">
        <v>102</v>
      </c>
      <c r="M1069" t="s">
        <v>102</v>
      </c>
      <c r="N1069" t="s">
        <v>102</v>
      </c>
      <c r="O1069" t="s">
        <v>102</v>
      </c>
      <c r="P1069" s="26">
        <v>1.43</v>
      </c>
      <c r="Q1069" s="26">
        <v>4.1019999999999997E-5</v>
      </c>
      <c r="R1069" t="s">
        <v>102</v>
      </c>
      <c r="S1069" t="s">
        <v>102</v>
      </c>
      <c r="T1069" t="s">
        <v>102</v>
      </c>
      <c r="U1069" t="s">
        <v>102</v>
      </c>
      <c r="V1069" t="s">
        <v>102</v>
      </c>
      <c r="W1069" s="26">
        <v>4.3679999999999999E-7</v>
      </c>
      <c r="X1069">
        <v>1.4300414567999999</v>
      </c>
    </row>
    <row r="1070" spans="1:24" x14ac:dyDescent="0.35">
      <c r="A1070" t="s">
        <v>681</v>
      </c>
      <c r="B1070" t="s">
        <v>394</v>
      </c>
      <c r="C1070" t="s">
        <v>21</v>
      </c>
      <c r="D1070" t="s">
        <v>26</v>
      </c>
      <c r="E1070" t="s">
        <v>448</v>
      </c>
      <c r="J1070" t="s">
        <v>102</v>
      </c>
      <c r="K1070" t="s">
        <v>102</v>
      </c>
      <c r="L1070" t="s">
        <v>102</v>
      </c>
      <c r="M1070" t="s">
        <v>102</v>
      </c>
      <c r="N1070" t="s">
        <v>102</v>
      </c>
      <c r="O1070" t="s">
        <v>102</v>
      </c>
      <c r="P1070" s="26">
        <v>1.43</v>
      </c>
      <c r="Q1070" s="26">
        <v>4.0920000000000001E-5</v>
      </c>
      <c r="R1070" t="s">
        <v>102</v>
      </c>
      <c r="S1070" t="s">
        <v>102</v>
      </c>
      <c r="T1070" t="s">
        <v>102</v>
      </c>
      <c r="U1070" t="s">
        <v>102</v>
      </c>
      <c r="V1070" t="s">
        <v>102</v>
      </c>
      <c r="W1070" s="26">
        <v>4.3679999999999999E-7</v>
      </c>
      <c r="X1070">
        <v>1.4300413568000001</v>
      </c>
    </row>
    <row r="1071" spans="1:24" x14ac:dyDescent="0.35">
      <c r="A1071" t="s">
        <v>681</v>
      </c>
      <c r="B1071" t="s">
        <v>394</v>
      </c>
      <c r="C1071" t="s">
        <v>21</v>
      </c>
      <c r="D1071" t="s">
        <v>26</v>
      </c>
      <c r="E1071" t="s">
        <v>449</v>
      </c>
      <c r="J1071" t="s">
        <v>102</v>
      </c>
      <c r="K1071" t="s">
        <v>102</v>
      </c>
      <c r="L1071" t="s">
        <v>102</v>
      </c>
      <c r="M1071" t="s">
        <v>102</v>
      </c>
      <c r="N1071" t="s">
        <v>102</v>
      </c>
      <c r="O1071" t="s">
        <v>102</v>
      </c>
      <c r="P1071" s="26">
        <v>1.43</v>
      </c>
      <c r="Q1071" s="26">
        <v>4.1350000000000002E-5</v>
      </c>
      <c r="R1071" t="s">
        <v>102</v>
      </c>
      <c r="S1071" t="s">
        <v>102</v>
      </c>
      <c r="T1071" t="s">
        <v>102</v>
      </c>
      <c r="U1071" t="s">
        <v>102</v>
      </c>
      <c r="V1071" t="s">
        <v>102</v>
      </c>
      <c r="W1071" s="26">
        <v>4.3679999999999999E-7</v>
      </c>
      <c r="X1071">
        <v>1.4300417867999999</v>
      </c>
    </row>
    <row r="1072" spans="1:24" x14ac:dyDescent="0.35">
      <c r="A1072" t="s">
        <v>681</v>
      </c>
      <c r="B1072" t="s">
        <v>394</v>
      </c>
      <c r="C1072" t="s">
        <v>21</v>
      </c>
      <c r="D1072" t="s">
        <v>26</v>
      </c>
      <c r="E1072" t="s">
        <v>450</v>
      </c>
      <c r="J1072" t="s">
        <v>102</v>
      </c>
      <c r="K1072" t="s">
        <v>102</v>
      </c>
      <c r="L1072" t="s">
        <v>102</v>
      </c>
      <c r="M1072" t="s">
        <v>102</v>
      </c>
      <c r="N1072" t="s">
        <v>102</v>
      </c>
      <c r="O1072" t="s">
        <v>102</v>
      </c>
      <c r="P1072" s="26">
        <v>1.43</v>
      </c>
      <c r="Q1072" s="26">
        <v>4.104E-5</v>
      </c>
      <c r="R1072" t="s">
        <v>102</v>
      </c>
      <c r="S1072" t="s">
        <v>102</v>
      </c>
      <c r="T1072" t="s">
        <v>102</v>
      </c>
      <c r="U1072" t="s">
        <v>102</v>
      </c>
      <c r="V1072" t="s">
        <v>102</v>
      </c>
      <c r="W1072" s="26">
        <v>4.3679999999999999E-7</v>
      </c>
      <c r="X1072">
        <v>1.4300414768</v>
      </c>
    </row>
    <row r="1073" spans="1:24" x14ac:dyDescent="0.35">
      <c r="A1073" t="s">
        <v>681</v>
      </c>
      <c r="B1073" t="s">
        <v>394</v>
      </c>
      <c r="C1073" t="s">
        <v>21</v>
      </c>
      <c r="D1073" t="s">
        <v>26</v>
      </c>
      <c r="E1073" t="s">
        <v>451</v>
      </c>
      <c r="J1073" t="s">
        <v>102</v>
      </c>
      <c r="K1073" t="s">
        <v>102</v>
      </c>
      <c r="L1073" t="s">
        <v>102</v>
      </c>
      <c r="M1073" t="s">
        <v>102</v>
      </c>
      <c r="N1073" t="s">
        <v>102</v>
      </c>
      <c r="O1073" t="s">
        <v>102</v>
      </c>
      <c r="P1073" t="s">
        <v>102</v>
      </c>
      <c r="Q1073" t="s">
        <v>102</v>
      </c>
      <c r="R1073" t="s">
        <v>102</v>
      </c>
      <c r="S1073" t="s">
        <v>102</v>
      </c>
      <c r="T1073" t="s">
        <v>102</v>
      </c>
      <c r="U1073" t="s">
        <v>170</v>
      </c>
      <c r="V1073" t="s">
        <v>102</v>
      </c>
      <c r="W1073" t="s">
        <v>102</v>
      </c>
      <c r="X1073">
        <v>0</v>
      </c>
    </row>
    <row r="1074" spans="1:24" x14ac:dyDescent="0.35">
      <c r="A1074" t="s">
        <v>681</v>
      </c>
      <c r="B1074" t="s">
        <v>394</v>
      </c>
      <c r="C1074" t="s">
        <v>21</v>
      </c>
      <c r="D1074" t="s">
        <v>26</v>
      </c>
      <c r="E1074" t="s">
        <v>452</v>
      </c>
      <c r="J1074" t="s">
        <v>102</v>
      </c>
      <c r="K1074" t="s">
        <v>102</v>
      </c>
      <c r="L1074" t="s">
        <v>102</v>
      </c>
      <c r="M1074" t="s">
        <v>102</v>
      </c>
      <c r="N1074" t="s">
        <v>102</v>
      </c>
      <c r="O1074" t="s">
        <v>102</v>
      </c>
      <c r="P1074" t="s">
        <v>102</v>
      </c>
      <c r="Q1074" s="26">
        <v>-1.121E-3</v>
      </c>
      <c r="R1074" t="s">
        <v>102</v>
      </c>
      <c r="S1074" t="s">
        <v>102</v>
      </c>
      <c r="T1074" s="26">
        <v>-1.4909999999999999E-4</v>
      </c>
      <c r="U1074" s="26">
        <v>1.8370000000000001E-3</v>
      </c>
      <c r="V1074" t="s">
        <v>102</v>
      </c>
      <c r="W1074" s="26">
        <v>9.8549999999999997E-5</v>
      </c>
      <c r="X1074">
        <v>6.6545000000000005E-4</v>
      </c>
    </row>
    <row r="1075" spans="1:24" x14ac:dyDescent="0.35">
      <c r="A1075" t="s">
        <v>681</v>
      </c>
      <c r="B1075" t="s">
        <v>394</v>
      </c>
      <c r="C1075" t="s">
        <v>21</v>
      </c>
      <c r="D1075" t="s">
        <v>26</v>
      </c>
      <c r="E1075" t="s">
        <v>453</v>
      </c>
      <c r="J1075" t="s">
        <v>102</v>
      </c>
      <c r="K1075" t="s">
        <v>102</v>
      </c>
      <c r="L1075" t="s">
        <v>102</v>
      </c>
      <c r="M1075" t="s">
        <v>102</v>
      </c>
      <c r="N1075" t="s">
        <v>102</v>
      </c>
      <c r="O1075" t="s">
        <v>102</v>
      </c>
      <c r="P1075" t="s">
        <v>102</v>
      </c>
      <c r="Q1075" s="26">
        <v>-1.181E-4</v>
      </c>
      <c r="R1075" t="s">
        <v>102</v>
      </c>
      <c r="S1075" t="s">
        <v>102</v>
      </c>
      <c r="T1075" s="26">
        <v>-1.4909999999999999E-4</v>
      </c>
      <c r="U1075" s="26">
        <v>1.8370000000000001E-3</v>
      </c>
      <c r="V1075" t="s">
        <v>102</v>
      </c>
      <c r="W1075" s="26">
        <v>9.8510000000000004E-5</v>
      </c>
      <c r="X1075">
        <v>1.6683100000000001E-3</v>
      </c>
    </row>
    <row r="1076" spans="1:24" x14ac:dyDescent="0.35">
      <c r="A1076" t="s">
        <v>681</v>
      </c>
      <c r="B1076" t="s">
        <v>394</v>
      </c>
      <c r="C1076" t="s">
        <v>21</v>
      </c>
      <c r="D1076" t="s">
        <v>26</v>
      </c>
      <c r="E1076" t="s">
        <v>454</v>
      </c>
      <c r="J1076" t="s">
        <v>102</v>
      </c>
      <c r="K1076" t="s">
        <v>102</v>
      </c>
      <c r="L1076" t="s">
        <v>102</v>
      </c>
      <c r="M1076" t="s">
        <v>102</v>
      </c>
      <c r="N1076" t="s">
        <v>102</v>
      </c>
      <c r="O1076" t="s">
        <v>102</v>
      </c>
      <c r="P1076" t="s">
        <v>102</v>
      </c>
      <c r="Q1076" s="26">
        <v>-8.9569999999999998E-5</v>
      </c>
      <c r="R1076" t="s">
        <v>102</v>
      </c>
      <c r="S1076" t="s">
        <v>102</v>
      </c>
      <c r="T1076" s="26">
        <v>-1.4889999999999999E-4</v>
      </c>
      <c r="U1076" s="26">
        <v>1.8370000000000001E-3</v>
      </c>
      <c r="V1076" t="s">
        <v>102</v>
      </c>
      <c r="W1076" s="26">
        <v>9.8620000000000001E-5</v>
      </c>
      <c r="X1076">
        <v>1.6971499999999999E-3</v>
      </c>
    </row>
    <row r="1077" spans="1:24" x14ac:dyDescent="0.35">
      <c r="A1077" t="s">
        <v>681</v>
      </c>
      <c r="B1077" t="s">
        <v>394</v>
      </c>
      <c r="C1077" t="s">
        <v>21</v>
      </c>
      <c r="D1077" t="s">
        <v>26</v>
      </c>
      <c r="E1077" t="s">
        <v>455</v>
      </c>
      <c r="J1077" t="s">
        <v>102</v>
      </c>
      <c r="K1077" t="s">
        <v>102</v>
      </c>
      <c r="L1077" t="s">
        <v>102</v>
      </c>
      <c r="M1077" t="s">
        <v>102</v>
      </c>
      <c r="N1077" t="s">
        <v>102</v>
      </c>
      <c r="O1077" t="s">
        <v>102</v>
      </c>
      <c r="P1077" t="s">
        <v>102</v>
      </c>
      <c r="Q1077" s="26">
        <v>-1.3789999999999999E-4</v>
      </c>
      <c r="R1077" t="s">
        <v>102</v>
      </c>
      <c r="S1077" t="s">
        <v>102</v>
      </c>
      <c r="T1077" s="26">
        <v>-2.4120000000000001E-4</v>
      </c>
      <c r="U1077" s="26">
        <v>2.745E-3</v>
      </c>
      <c r="V1077" t="s">
        <v>102</v>
      </c>
      <c r="W1077" s="26">
        <v>8.6450000000000001E-5</v>
      </c>
      <c r="X1077">
        <v>2.4523499999999998E-3</v>
      </c>
    </row>
    <row r="1078" spans="1:24" x14ac:dyDescent="0.35">
      <c r="A1078" t="s">
        <v>681</v>
      </c>
      <c r="B1078" t="s">
        <v>394</v>
      </c>
      <c r="C1078" t="s">
        <v>21</v>
      </c>
      <c r="D1078" t="s">
        <v>26</v>
      </c>
      <c r="E1078" t="s">
        <v>456</v>
      </c>
      <c r="J1078" t="s">
        <v>102</v>
      </c>
      <c r="K1078" t="s">
        <v>102</v>
      </c>
      <c r="L1078" t="s">
        <v>102</v>
      </c>
      <c r="M1078" t="s">
        <v>102</v>
      </c>
      <c r="N1078" t="s">
        <v>102</v>
      </c>
      <c r="O1078" t="s">
        <v>102</v>
      </c>
      <c r="P1078" t="s">
        <v>102</v>
      </c>
      <c r="Q1078" s="26">
        <v>-1.73E-4</v>
      </c>
      <c r="R1078" t="s">
        <v>102</v>
      </c>
      <c r="S1078" t="s">
        <v>102</v>
      </c>
      <c r="T1078" s="26">
        <v>-2.7520000000000002E-4</v>
      </c>
      <c r="U1078" s="26">
        <v>2.7339999999999999E-3</v>
      </c>
      <c r="V1078" t="s">
        <v>102</v>
      </c>
      <c r="W1078" s="26">
        <v>9.2730000000000002E-5</v>
      </c>
      <c r="X1078">
        <v>2.3785299999999998E-3</v>
      </c>
    </row>
    <row r="1079" spans="1:24" x14ac:dyDescent="0.35">
      <c r="A1079" t="s">
        <v>681</v>
      </c>
      <c r="B1079" t="s">
        <v>394</v>
      </c>
      <c r="C1079" t="s">
        <v>21</v>
      </c>
      <c r="D1079" t="s">
        <v>26</v>
      </c>
      <c r="E1079" t="s">
        <v>457</v>
      </c>
      <c r="J1079" t="s">
        <v>102</v>
      </c>
      <c r="K1079" t="s">
        <v>102</v>
      </c>
      <c r="L1079" t="s">
        <v>102</v>
      </c>
      <c r="M1079" t="s">
        <v>102</v>
      </c>
      <c r="N1079" t="s">
        <v>102</v>
      </c>
      <c r="O1079" t="s">
        <v>102</v>
      </c>
      <c r="P1079" t="s">
        <v>102</v>
      </c>
      <c r="Q1079" t="s">
        <v>170</v>
      </c>
      <c r="R1079" t="s">
        <v>102</v>
      </c>
      <c r="S1079" t="s">
        <v>102</v>
      </c>
      <c r="T1079" t="s">
        <v>170</v>
      </c>
      <c r="U1079" t="s">
        <v>170</v>
      </c>
      <c r="V1079" t="s">
        <v>102</v>
      </c>
      <c r="W1079" t="s">
        <v>170</v>
      </c>
      <c r="X1079">
        <v>0</v>
      </c>
    </row>
    <row r="1080" spans="1:24" x14ac:dyDescent="0.35">
      <c r="A1080" t="s">
        <v>681</v>
      </c>
      <c r="B1080" t="s">
        <v>394</v>
      </c>
      <c r="C1080" t="s">
        <v>21</v>
      </c>
      <c r="D1080" t="s">
        <v>26</v>
      </c>
      <c r="E1080" t="s">
        <v>458</v>
      </c>
      <c r="J1080" t="s">
        <v>102</v>
      </c>
      <c r="K1080" t="s">
        <v>102</v>
      </c>
      <c r="L1080" t="s">
        <v>102</v>
      </c>
      <c r="M1080" t="s">
        <v>102</v>
      </c>
      <c r="N1080" t="s">
        <v>102</v>
      </c>
      <c r="O1080" t="s">
        <v>102</v>
      </c>
      <c r="P1080" t="s">
        <v>102</v>
      </c>
      <c r="Q1080" t="s">
        <v>170</v>
      </c>
      <c r="R1080" t="s">
        <v>102</v>
      </c>
      <c r="S1080" t="s">
        <v>102</v>
      </c>
      <c r="T1080" t="s">
        <v>170</v>
      </c>
      <c r="U1080" t="s">
        <v>170</v>
      </c>
      <c r="V1080" t="s">
        <v>102</v>
      </c>
      <c r="W1080" t="s">
        <v>170</v>
      </c>
      <c r="X1080">
        <v>0</v>
      </c>
    </row>
    <row r="1081" spans="1:24" x14ac:dyDescent="0.35">
      <c r="A1081" t="s">
        <v>681</v>
      </c>
      <c r="B1081" t="s">
        <v>394</v>
      </c>
      <c r="C1081" t="s">
        <v>21</v>
      </c>
      <c r="D1081" t="s">
        <v>26</v>
      </c>
      <c r="E1081" t="s">
        <v>459</v>
      </c>
      <c r="J1081" t="s">
        <v>102</v>
      </c>
      <c r="K1081" t="s">
        <v>102</v>
      </c>
      <c r="L1081" t="s">
        <v>102</v>
      </c>
      <c r="M1081" t="s">
        <v>102</v>
      </c>
      <c r="N1081" t="s">
        <v>102</v>
      </c>
      <c r="O1081" t="s">
        <v>102</v>
      </c>
      <c r="P1081" t="s">
        <v>102</v>
      </c>
      <c r="Q1081" t="s">
        <v>170</v>
      </c>
      <c r="R1081" t="s">
        <v>102</v>
      </c>
      <c r="S1081" t="s">
        <v>102</v>
      </c>
      <c r="T1081" t="s">
        <v>170</v>
      </c>
      <c r="U1081" t="s">
        <v>170</v>
      </c>
      <c r="V1081" t="s">
        <v>102</v>
      </c>
      <c r="W1081" t="s">
        <v>170</v>
      </c>
      <c r="X1081">
        <v>0</v>
      </c>
    </row>
    <row r="1082" spans="1:24" x14ac:dyDescent="0.35">
      <c r="A1082" t="s">
        <v>681</v>
      </c>
      <c r="B1082" t="s">
        <v>394</v>
      </c>
      <c r="C1082" t="s">
        <v>21</v>
      </c>
      <c r="D1082" t="s">
        <v>26</v>
      </c>
      <c r="E1082" t="s">
        <v>460</v>
      </c>
      <c r="J1082" t="s">
        <v>102</v>
      </c>
      <c r="K1082" t="s">
        <v>102</v>
      </c>
      <c r="L1082" t="s">
        <v>102</v>
      </c>
      <c r="M1082" t="s">
        <v>102</v>
      </c>
      <c r="N1082" t="s">
        <v>102</v>
      </c>
      <c r="O1082" t="s">
        <v>102</v>
      </c>
      <c r="P1082" t="s">
        <v>102</v>
      </c>
      <c r="Q1082" s="26">
        <v>-1.4669999999999999E-4</v>
      </c>
      <c r="R1082" t="s">
        <v>102</v>
      </c>
      <c r="S1082" t="s">
        <v>102</v>
      </c>
      <c r="T1082" s="26">
        <v>-2.3039999999999999E-4</v>
      </c>
      <c r="U1082" s="26">
        <v>2.7729999999999999E-3</v>
      </c>
      <c r="V1082" t="s">
        <v>102</v>
      </c>
      <c r="W1082" s="26">
        <v>8.5660000000000003E-5</v>
      </c>
      <c r="X1082">
        <v>2.4815599999999998E-3</v>
      </c>
    </row>
    <row r="1083" spans="1:24" x14ac:dyDescent="0.35">
      <c r="A1083" t="s">
        <v>681</v>
      </c>
      <c r="B1083" t="s">
        <v>394</v>
      </c>
      <c r="C1083" t="s">
        <v>21</v>
      </c>
      <c r="D1083" t="s">
        <v>26</v>
      </c>
      <c r="E1083" t="s">
        <v>104</v>
      </c>
      <c r="J1083" t="s">
        <v>102</v>
      </c>
      <c r="K1083" t="s">
        <v>102</v>
      </c>
      <c r="L1083" t="s">
        <v>102</v>
      </c>
      <c r="M1083" t="s">
        <v>102</v>
      </c>
      <c r="N1083" t="s">
        <v>102</v>
      </c>
      <c r="O1083" s="26">
        <v>5.8600000000000004E-4</v>
      </c>
      <c r="P1083" t="s">
        <v>102</v>
      </c>
      <c r="Q1083" t="s">
        <v>102</v>
      </c>
      <c r="R1083" t="s">
        <v>102</v>
      </c>
      <c r="S1083" t="s">
        <v>102</v>
      </c>
      <c r="T1083" t="s">
        <v>102</v>
      </c>
      <c r="U1083" t="s">
        <v>102</v>
      </c>
      <c r="V1083" t="s">
        <v>102</v>
      </c>
      <c r="W1083" s="26">
        <v>2.7920000000000001E-7</v>
      </c>
      <c r="X1083">
        <v>5.8627919999999995E-4</v>
      </c>
    </row>
    <row r="1084" spans="1:24" x14ac:dyDescent="0.35">
      <c r="A1084" t="s">
        <v>681</v>
      </c>
      <c r="B1084" t="s">
        <v>394</v>
      </c>
      <c r="C1084" t="s">
        <v>21</v>
      </c>
      <c r="D1084" t="s">
        <v>26</v>
      </c>
      <c r="E1084" t="s">
        <v>105</v>
      </c>
      <c r="J1084" t="s">
        <v>102</v>
      </c>
      <c r="K1084" t="s">
        <v>102</v>
      </c>
      <c r="L1084" t="s">
        <v>102</v>
      </c>
      <c r="M1084" t="s">
        <v>102</v>
      </c>
      <c r="N1084" t="s">
        <v>102</v>
      </c>
      <c r="O1084" s="26">
        <v>5.8589999999999998E-4</v>
      </c>
      <c r="P1084" t="s">
        <v>102</v>
      </c>
      <c r="Q1084" t="s">
        <v>102</v>
      </c>
      <c r="R1084" t="s">
        <v>102</v>
      </c>
      <c r="S1084" t="s">
        <v>102</v>
      </c>
      <c r="T1084" t="s">
        <v>102</v>
      </c>
      <c r="U1084" t="s">
        <v>102</v>
      </c>
      <c r="V1084" t="s">
        <v>102</v>
      </c>
      <c r="W1084" s="26">
        <v>2.7920000000000001E-7</v>
      </c>
      <c r="X1084">
        <v>5.861792E-4</v>
      </c>
    </row>
    <row r="1085" spans="1:24" x14ac:dyDescent="0.35">
      <c r="A1085" t="s">
        <v>681</v>
      </c>
      <c r="B1085" t="s">
        <v>394</v>
      </c>
      <c r="C1085" t="s">
        <v>21</v>
      </c>
      <c r="D1085" t="s">
        <v>26</v>
      </c>
      <c r="E1085" t="s">
        <v>106</v>
      </c>
      <c r="J1085" t="s">
        <v>102</v>
      </c>
      <c r="K1085" t="s">
        <v>102</v>
      </c>
      <c r="L1085" t="s">
        <v>102</v>
      </c>
      <c r="M1085" t="s">
        <v>102</v>
      </c>
      <c r="N1085" t="s">
        <v>102</v>
      </c>
      <c r="O1085" s="26">
        <v>5.8589999999999998E-4</v>
      </c>
      <c r="P1085" t="s">
        <v>102</v>
      </c>
      <c r="Q1085" t="s">
        <v>102</v>
      </c>
      <c r="R1085" t="s">
        <v>102</v>
      </c>
      <c r="S1085" t="s">
        <v>102</v>
      </c>
      <c r="T1085" t="s">
        <v>102</v>
      </c>
      <c r="U1085" t="s">
        <v>102</v>
      </c>
      <c r="V1085" t="s">
        <v>102</v>
      </c>
      <c r="W1085" s="26">
        <v>2.7920000000000001E-7</v>
      </c>
      <c r="X1085">
        <v>5.861792E-4</v>
      </c>
    </row>
    <row r="1086" spans="1:24" x14ac:dyDescent="0.35">
      <c r="A1086" t="s">
        <v>681</v>
      </c>
      <c r="B1086" t="s">
        <v>394</v>
      </c>
      <c r="C1086" t="s">
        <v>21</v>
      </c>
      <c r="D1086" t="s">
        <v>26</v>
      </c>
      <c r="E1086" t="s">
        <v>107</v>
      </c>
      <c r="J1086" t="s">
        <v>102</v>
      </c>
      <c r="K1086" t="s">
        <v>102</v>
      </c>
      <c r="L1086" t="s">
        <v>102</v>
      </c>
      <c r="M1086" t="s">
        <v>102</v>
      </c>
      <c r="N1086" t="s">
        <v>102</v>
      </c>
      <c r="O1086" s="26">
        <v>3.1980000000000001E-2</v>
      </c>
      <c r="P1086" t="s">
        <v>102</v>
      </c>
      <c r="Q1086" t="s">
        <v>102</v>
      </c>
      <c r="R1086" t="s">
        <v>102</v>
      </c>
      <c r="S1086" t="s">
        <v>102</v>
      </c>
      <c r="T1086" t="s">
        <v>102</v>
      </c>
      <c r="U1086" t="s">
        <v>102</v>
      </c>
      <c r="V1086" t="s">
        <v>102</v>
      </c>
      <c r="W1086" s="26">
        <v>2.7920000000000001E-7</v>
      </c>
      <c r="X1086">
        <v>3.1980279200000003E-2</v>
      </c>
    </row>
    <row r="1087" spans="1:24" x14ac:dyDescent="0.35">
      <c r="A1087" t="s">
        <v>681</v>
      </c>
      <c r="B1087" t="s">
        <v>394</v>
      </c>
      <c r="C1087" t="s">
        <v>21</v>
      </c>
      <c r="D1087" t="s">
        <v>26</v>
      </c>
      <c r="E1087" t="s">
        <v>461</v>
      </c>
      <c r="J1087" t="s">
        <v>102</v>
      </c>
      <c r="K1087" t="s">
        <v>102</v>
      </c>
      <c r="L1087" t="s">
        <v>102</v>
      </c>
      <c r="M1087" t="s">
        <v>102</v>
      </c>
      <c r="N1087" t="s">
        <v>102</v>
      </c>
      <c r="O1087" s="26">
        <v>3.8880000000000002E-4</v>
      </c>
      <c r="P1087" t="s">
        <v>102</v>
      </c>
      <c r="Q1087" t="s">
        <v>102</v>
      </c>
      <c r="R1087" t="s">
        <v>102</v>
      </c>
      <c r="S1087" t="s">
        <v>102</v>
      </c>
      <c r="T1087" t="s">
        <v>102</v>
      </c>
      <c r="U1087" t="s">
        <v>102</v>
      </c>
      <c r="V1087" t="s">
        <v>102</v>
      </c>
      <c r="W1087" s="26">
        <v>3.0629999999999998E-7</v>
      </c>
      <c r="X1087">
        <v>3.8910630000000001E-4</v>
      </c>
    </row>
    <row r="1088" spans="1:24" x14ac:dyDescent="0.35">
      <c r="A1088" t="s">
        <v>681</v>
      </c>
      <c r="B1088" t="s">
        <v>394</v>
      </c>
      <c r="C1088" t="s">
        <v>21</v>
      </c>
      <c r="D1088" t="s">
        <v>26</v>
      </c>
      <c r="E1088" t="s">
        <v>108</v>
      </c>
      <c r="J1088" t="s">
        <v>102</v>
      </c>
      <c r="K1088" t="s">
        <v>102</v>
      </c>
      <c r="L1088" t="s">
        <v>102</v>
      </c>
      <c r="M1088" t="s">
        <v>102</v>
      </c>
      <c r="N1088" t="s">
        <v>102</v>
      </c>
      <c r="O1088" s="26">
        <v>1.6249999999999999E-3</v>
      </c>
      <c r="P1088" t="s">
        <v>102</v>
      </c>
      <c r="Q1088" t="s">
        <v>102</v>
      </c>
      <c r="R1088" t="s">
        <v>102</v>
      </c>
      <c r="S1088" t="s">
        <v>102</v>
      </c>
      <c r="T1088" t="s">
        <v>102</v>
      </c>
      <c r="U1088" t="s">
        <v>102</v>
      </c>
      <c r="V1088" t="s">
        <v>102</v>
      </c>
      <c r="W1088" s="26">
        <v>5.4710000000000002E-7</v>
      </c>
      <c r="X1088">
        <v>1.6255471E-3</v>
      </c>
    </row>
    <row r="1089" spans="1:24" x14ac:dyDescent="0.35">
      <c r="A1089" t="s">
        <v>681</v>
      </c>
      <c r="B1089" t="s">
        <v>394</v>
      </c>
      <c r="C1089" t="s">
        <v>21</v>
      </c>
      <c r="D1089" t="s">
        <v>26</v>
      </c>
      <c r="E1089" t="s">
        <v>462</v>
      </c>
      <c r="J1089" t="s">
        <v>102</v>
      </c>
      <c r="K1089" t="s">
        <v>102</v>
      </c>
      <c r="L1089" t="s">
        <v>102</v>
      </c>
      <c r="M1089" t="s">
        <v>102</v>
      </c>
      <c r="N1089" t="s">
        <v>102</v>
      </c>
      <c r="O1089" s="26">
        <v>1.639E-3</v>
      </c>
      <c r="P1089" t="s">
        <v>102</v>
      </c>
      <c r="Q1089" t="s">
        <v>102</v>
      </c>
      <c r="R1089" t="s">
        <v>102</v>
      </c>
      <c r="S1089" t="s">
        <v>102</v>
      </c>
      <c r="T1089" t="s">
        <v>102</v>
      </c>
      <c r="U1089" t="s">
        <v>102</v>
      </c>
      <c r="V1089" t="s">
        <v>102</v>
      </c>
      <c r="W1089" s="26">
        <v>5.144E-7</v>
      </c>
      <c r="X1089">
        <v>1.6395144E-3</v>
      </c>
    </row>
    <row r="1090" spans="1:24" x14ac:dyDescent="0.35">
      <c r="A1090" t="s">
        <v>681</v>
      </c>
      <c r="B1090" t="s">
        <v>394</v>
      </c>
      <c r="C1090" t="s">
        <v>21</v>
      </c>
      <c r="D1090" t="s">
        <v>26</v>
      </c>
      <c r="E1090" t="s">
        <v>463</v>
      </c>
      <c r="J1090" t="s">
        <v>102</v>
      </c>
      <c r="K1090" t="s">
        <v>102</v>
      </c>
      <c r="L1090" t="s">
        <v>102</v>
      </c>
      <c r="M1090" t="s">
        <v>102</v>
      </c>
      <c r="N1090" t="s">
        <v>102</v>
      </c>
      <c r="O1090" s="26">
        <v>1.6590000000000001E-3</v>
      </c>
      <c r="P1090" t="s">
        <v>102</v>
      </c>
      <c r="Q1090" t="s">
        <v>102</v>
      </c>
      <c r="R1090" t="s">
        <v>102</v>
      </c>
      <c r="S1090" t="s">
        <v>102</v>
      </c>
      <c r="T1090" t="s">
        <v>102</v>
      </c>
      <c r="U1090" t="s">
        <v>102</v>
      </c>
      <c r="V1090" t="s">
        <v>102</v>
      </c>
      <c r="W1090" s="26">
        <v>6.4600000000000004E-7</v>
      </c>
      <c r="X1090">
        <v>1.6596460000000001E-3</v>
      </c>
    </row>
    <row r="1091" spans="1:24" x14ac:dyDescent="0.35">
      <c r="A1091" t="s">
        <v>681</v>
      </c>
      <c r="B1091" t="s">
        <v>394</v>
      </c>
      <c r="C1091" t="s">
        <v>21</v>
      </c>
      <c r="D1091" t="s">
        <v>35</v>
      </c>
      <c r="J1091" t="s">
        <v>102</v>
      </c>
      <c r="K1091" t="s">
        <v>102</v>
      </c>
      <c r="L1091" t="s">
        <v>102</v>
      </c>
      <c r="M1091" t="s">
        <v>102</v>
      </c>
      <c r="N1091" t="s">
        <v>102</v>
      </c>
      <c r="O1091" t="s">
        <v>102</v>
      </c>
      <c r="P1091" t="s">
        <v>102</v>
      </c>
      <c r="Q1091" t="s">
        <v>102</v>
      </c>
      <c r="R1091" s="26">
        <v>2.7540000000000003E-4</v>
      </c>
      <c r="S1091" s="26">
        <v>2.1259999999999999</v>
      </c>
      <c r="T1091" t="s">
        <v>102</v>
      </c>
      <c r="U1091" t="s">
        <v>102</v>
      </c>
      <c r="V1091" t="s">
        <v>102</v>
      </c>
      <c r="W1091" t="s">
        <v>102</v>
      </c>
      <c r="X1091">
        <v>2.1262753999999999</v>
      </c>
    </row>
    <row r="1092" spans="1:24" x14ac:dyDescent="0.35">
      <c r="A1092" t="s">
        <v>681</v>
      </c>
      <c r="B1092" t="s">
        <v>394</v>
      </c>
      <c r="C1092" t="s">
        <v>21</v>
      </c>
      <c r="D1092" t="s">
        <v>37</v>
      </c>
      <c r="J1092" t="s">
        <v>102</v>
      </c>
      <c r="K1092" t="s">
        <v>102</v>
      </c>
      <c r="L1092" s="26">
        <v>0.87309999999999999</v>
      </c>
      <c r="M1092" t="s">
        <v>102</v>
      </c>
      <c r="N1092" t="s">
        <v>102</v>
      </c>
      <c r="O1092" t="s">
        <v>102</v>
      </c>
      <c r="P1092" t="s">
        <v>102</v>
      </c>
      <c r="Q1092" s="26">
        <v>0.93730000000000002</v>
      </c>
      <c r="R1092" t="s">
        <v>102</v>
      </c>
      <c r="S1092" t="s">
        <v>102</v>
      </c>
      <c r="T1092" t="s">
        <v>102</v>
      </c>
      <c r="U1092" t="s">
        <v>102</v>
      </c>
      <c r="V1092" t="s">
        <v>102</v>
      </c>
      <c r="W1092" s="26">
        <v>2.6120000000000001E-6</v>
      </c>
      <c r="X1092">
        <v>1.8104026120000001</v>
      </c>
    </row>
    <row r="1093" spans="1:24" x14ac:dyDescent="0.35">
      <c r="A1093" t="s">
        <v>681</v>
      </c>
      <c r="B1093" t="s">
        <v>394</v>
      </c>
      <c r="C1093" t="s">
        <v>21</v>
      </c>
      <c r="D1093" t="s">
        <v>37</v>
      </c>
      <c r="E1093" t="s">
        <v>443</v>
      </c>
      <c r="J1093" t="s">
        <v>102</v>
      </c>
      <c r="K1093" t="s">
        <v>102</v>
      </c>
      <c r="L1093" t="s">
        <v>102</v>
      </c>
      <c r="M1093" t="s">
        <v>102</v>
      </c>
      <c r="N1093" t="s">
        <v>102</v>
      </c>
      <c r="O1093" t="s">
        <v>102</v>
      </c>
      <c r="P1093" t="s">
        <v>102</v>
      </c>
      <c r="Q1093" s="26">
        <v>-5.7799999999999997E-6</v>
      </c>
      <c r="R1093" t="s">
        <v>102</v>
      </c>
      <c r="S1093" t="s">
        <v>102</v>
      </c>
      <c r="T1093" t="s">
        <v>102</v>
      </c>
      <c r="U1093" t="s">
        <v>102</v>
      </c>
      <c r="V1093" t="s">
        <v>102</v>
      </c>
      <c r="W1093" s="26">
        <v>2.0349999999999999E-7</v>
      </c>
      <c r="X1093" s="26">
        <v>-5.5764999999999999E-6</v>
      </c>
    </row>
    <row r="1094" spans="1:24" x14ac:dyDescent="0.35">
      <c r="A1094" t="s">
        <v>681</v>
      </c>
      <c r="B1094" t="s">
        <v>394</v>
      </c>
      <c r="C1094" t="s">
        <v>21</v>
      </c>
      <c r="D1094" t="s">
        <v>37</v>
      </c>
      <c r="E1094" t="s">
        <v>464</v>
      </c>
      <c r="J1094" t="s">
        <v>102</v>
      </c>
      <c r="K1094" t="s">
        <v>102</v>
      </c>
      <c r="L1094" t="s">
        <v>102</v>
      </c>
      <c r="M1094" t="s">
        <v>102</v>
      </c>
      <c r="N1094" t="s">
        <v>102</v>
      </c>
      <c r="O1094" t="s">
        <v>102</v>
      </c>
      <c r="P1094" t="s">
        <v>102</v>
      </c>
      <c r="Q1094" s="26">
        <v>4.544E-6</v>
      </c>
      <c r="R1094" t="s">
        <v>102</v>
      </c>
      <c r="S1094" t="s">
        <v>102</v>
      </c>
      <c r="T1094" t="s">
        <v>102</v>
      </c>
      <c r="U1094" t="s">
        <v>102</v>
      </c>
      <c r="V1094" t="s">
        <v>102</v>
      </c>
      <c r="W1094" s="26">
        <v>2.0349999999999999E-7</v>
      </c>
      <c r="X1094" s="26">
        <v>4.7474999999999999E-6</v>
      </c>
    </row>
    <row r="1095" spans="1:24" x14ac:dyDescent="0.35">
      <c r="A1095" t="s">
        <v>681</v>
      </c>
      <c r="B1095" t="s">
        <v>394</v>
      </c>
      <c r="C1095" t="s">
        <v>21</v>
      </c>
      <c r="D1095" t="s">
        <v>36</v>
      </c>
      <c r="J1095" t="s">
        <v>102</v>
      </c>
      <c r="K1095" t="s">
        <v>102</v>
      </c>
      <c r="L1095" t="s">
        <v>102</v>
      </c>
      <c r="M1095" s="26">
        <v>0.23699999999999999</v>
      </c>
      <c r="N1095" s="26">
        <v>5.116E-7</v>
      </c>
      <c r="O1095" t="s">
        <v>102</v>
      </c>
      <c r="P1095" t="s">
        <v>102</v>
      </c>
      <c r="Q1095" s="26">
        <v>-3.8630000000000001E-4</v>
      </c>
      <c r="R1095" t="s">
        <v>102</v>
      </c>
      <c r="S1095" t="s">
        <v>102</v>
      </c>
      <c r="T1095" s="26">
        <v>-2.5720000000000002E-4</v>
      </c>
      <c r="U1095" s="26">
        <v>2.8889999999999999E-2</v>
      </c>
      <c r="V1095" t="s">
        <v>102</v>
      </c>
      <c r="W1095" s="26">
        <v>2.409E-4</v>
      </c>
      <c r="X1095">
        <v>0.26548791160000001</v>
      </c>
    </row>
    <row r="1096" spans="1:24" x14ac:dyDescent="0.35">
      <c r="A1096" t="s">
        <v>681</v>
      </c>
      <c r="B1096" t="s">
        <v>394</v>
      </c>
      <c r="C1096" t="s">
        <v>21</v>
      </c>
      <c r="D1096" t="s">
        <v>36</v>
      </c>
      <c r="E1096" t="s">
        <v>397</v>
      </c>
      <c r="J1096" t="s">
        <v>102</v>
      </c>
      <c r="K1096" t="s">
        <v>102</v>
      </c>
      <c r="L1096" t="s">
        <v>102</v>
      </c>
      <c r="M1096" t="s">
        <v>102</v>
      </c>
      <c r="N1096" t="s">
        <v>102</v>
      </c>
      <c r="O1096" t="s">
        <v>102</v>
      </c>
      <c r="P1096" t="s">
        <v>102</v>
      </c>
      <c r="Q1096" s="26">
        <v>-2.5329999999999998E-4</v>
      </c>
      <c r="R1096" t="s">
        <v>102</v>
      </c>
      <c r="S1096" t="s">
        <v>102</v>
      </c>
      <c r="T1096" s="26">
        <v>-4.1280000000000001E-4</v>
      </c>
      <c r="U1096" s="26">
        <v>1.3209999999999999E-3</v>
      </c>
      <c r="V1096" t="s">
        <v>102</v>
      </c>
      <c r="W1096" s="26">
        <v>1.189E-4</v>
      </c>
      <c r="X1096">
        <v>7.7380000000000005E-4</v>
      </c>
    </row>
    <row r="1097" spans="1:24" x14ac:dyDescent="0.35">
      <c r="A1097" t="s">
        <v>681</v>
      </c>
      <c r="B1097" t="s">
        <v>394</v>
      </c>
      <c r="C1097" t="s">
        <v>21</v>
      </c>
      <c r="D1097" t="s">
        <v>36</v>
      </c>
      <c r="E1097" t="s">
        <v>398</v>
      </c>
      <c r="J1097" t="s">
        <v>102</v>
      </c>
      <c r="K1097" t="s">
        <v>102</v>
      </c>
      <c r="L1097" t="s">
        <v>102</v>
      </c>
      <c r="M1097" t="s">
        <v>102</v>
      </c>
      <c r="N1097" t="s">
        <v>102</v>
      </c>
      <c r="O1097" t="s">
        <v>102</v>
      </c>
      <c r="P1097" t="s">
        <v>102</v>
      </c>
      <c r="Q1097" s="26">
        <v>-2.363E-4</v>
      </c>
      <c r="R1097" t="s">
        <v>102</v>
      </c>
      <c r="S1097" t="s">
        <v>102</v>
      </c>
      <c r="T1097" s="26">
        <v>-4.0059999999999998E-4</v>
      </c>
      <c r="U1097" s="26">
        <v>1.32E-3</v>
      </c>
      <c r="V1097" t="s">
        <v>102</v>
      </c>
      <c r="W1097" s="26">
        <v>1.167E-4</v>
      </c>
      <c r="X1097">
        <v>7.9980000000000003E-4</v>
      </c>
    </row>
    <row r="1098" spans="1:24" x14ac:dyDescent="0.35">
      <c r="A1098" t="s">
        <v>681</v>
      </c>
      <c r="B1098" t="s">
        <v>394</v>
      </c>
      <c r="C1098" t="s">
        <v>21</v>
      </c>
      <c r="D1098" t="s">
        <v>28</v>
      </c>
      <c r="J1098" t="s">
        <v>102</v>
      </c>
      <c r="K1098" t="s">
        <v>102</v>
      </c>
      <c r="L1098" t="s">
        <v>102</v>
      </c>
      <c r="M1098" t="s">
        <v>102</v>
      </c>
      <c r="N1098" t="s">
        <v>102</v>
      </c>
      <c r="O1098" t="s">
        <v>102</v>
      </c>
      <c r="P1098" t="s">
        <v>102</v>
      </c>
      <c r="Q1098" t="s">
        <v>102</v>
      </c>
      <c r="R1098" t="s">
        <v>102</v>
      </c>
      <c r="S1098" t="s">
        <v>102</v>
      </c>
      <c r="T1098" s="26">
        <v>2.603E-5</v>
      </c>
      <c r="U1098" s="26">
        <v>0.73180000000000001</v>
      </c>
      <c r="V1098" t="s">
        <v>102</v>
      </c>
      <c r="W1098" t="s">
        <v>102</v>
      </c>
      <c r="X1098">
        <v>0.73182603000000002</v>
      </c>
    </row>
    <row r="1099" spans="1:24" x14ac:dyDescent="0.35">
      <c r="A1099" t="s">
        <v>681</v>
      </c>
      <c r="B1099" t="s">
        <v>394</v>
      </c>
      <c r="C1099" t="s">
        <v>21</v>
      </c>
      <c r="D1099" t="s">
        <v>28</v>
      </c>
      <c r="E1099" t="s">
        <v>465</v>
      </c>
      <c r="J1099" t="s">
        <v>102</v>
      </c>
      <c r="K1099" t="s">
        <v>102</v>
      </c>
      <c r="L1099" t="s">
        <v>102</v>
      </c>
      <c r="M1099" t="s">
        <v>102</v>
      </c>
      <c r="N1099" t="s">
        <v>102</v>
      </c>
      <c r="O1099" t="s">
        <v>102</v>
      </c>
      <c r="P1099" t="s">
        <v>102</v>
      </c>
      <c r="Q1099" t="s">
        <v>102</v>
      </c>
      <c r="R1099" t="s">
        <v>102</v>
      </c>
      <c r="S1099" t="s">
        <v>102</v>
      </c>
      <c r="T1099" t="s">
        <v>102</v>
      </c>
      <c r="U1099" s="26">
        <v>1.253E-3</v>
      </c>
      <c r="V1099" t="s">
        <v>102</v>
      </c>
      <c r="W1099" t="s">
        <v>102</v>
      </c>
      <c r="X1099">
        <v>1.253E-3</v>
      </c>
    </row>
    <row r="1100" spans="1:24" x14ac:dyDescent="0.35">
      <c r="A1100" t="s">
        <v>681</v>
      </c>
      <c r="B1100" t="s">
        <v>394</v>
      </c>
      <c r="C1100" t="s">
        <v>21</v>
      </c>
      <c r="D1100" t="s">
        <v>28</v>
      </c>
      <c r="E1100" t="s">
        <v>410</v>
      </c>
      <c r="J1100" t="s">
        <v>102</v>
      </c>
      <c r="K1100" t="s">
        <v>102</v>
      </c>
      <c r="L1100" t="s">
        <v>102</v>
      </c>
      <c r="M1100" t="s">
        <v>102</v>
      </c>
      <c r="N1100" t="s">
        <v>102</v>
      </c>
      <c r="O1100" t="s">
        <v>102</v>
      </c>
      <c r="P1100" t="s">
        <v>102</v>
      </c>
      <c r="Q1100" t="s">
        <v>102</v>
      </c>
      <c r="R1100" t="s">
        <v>102</v>
      </c>
      <c r="S1100" t="s">
        <v>102</v>
      </c>
      <c r="T1100" t="s">
        <v>102</v>
      </c>
      <c r="U1100" s="26">
        <v>9.1100000000000003E-4</v>
      </c>
      <c r="V1100" t="s">
        <v>102</v>
      </c>
      <c r="W1100" t="s">
        <v>102</v>
      </c>
      <c r="X1100">
        <v>9.1100000000000003E-4</v>
      </c>
    </row>
    <row r="1101" spans="1:24" x14ac:dyDescent="0.35">
      <c r="A1101" t="s">
        <v>681</v>
      </c>
      <c r="B1101" t="s">
        <v>394</v>
      </c>
      <c r="C1101" t="s">
        <v>21</v>
      </c>
      <c r="D1101" t="s">
        <v>28</v>
      </c>
      <c r="E1101" t="s">
        <v>466</v>
      </c>
      <c r="J1101" t="s">
        <v>102</v>
      </c>
      <c r="K1101" t="s">
        <v>102</v>
      </c>
      <c r="L1101" t="s">
        <v>102</v>
      </c>
      <c r="M1101" t="s">
        <v>102</v>
      </c>
      <c r="N1101" t="s">
        <v>102</v>
      </c>
      <c r="O1101" t="s">
        <v>102</v>
      </c>
      <c r="P1101" t="s">
        <v>102</v>
      </c>
      <c r="Q1101" t="s">
        <v>102</v>
      </c>
      <c r="R1101" t="s">
        <v>102</v>
      </c>
      <c r="S1101" t="s">
        <v>102</v>
      </c>
      <c r="T1101" t="s">
        <v>102</v>
      </c>
      <c r="U1101" s="26">
        <v>1.168E-3</v>
      </c>
      <c r="V1101" t="s">
        <v>102</v>
      </c>
      <c r="W1101" t="s">
        <v>102</v>
      </c>
      <c r="X1101">
        <v>1.168E-3</v>
      </c>
    </row>
    <row r="1102" spans="1:24" x14ac:dyDescent="0.35">
      <c r="A1102" t="s">
        <v>681</v>
      </c>
      <c r="B1102" t="s">
        <v>394</v>
      </c>
      <c r="C1102" t="s">
        <v>21</v>
      </c>
      <c r="D1102" t="s">
        <v>28</v>
      </c>
      <c r="E1102" t="s">
        <v>467</v>
      </c>
      <c r="J1102" t="s">
        <v>102</v>
      </c>
      <c r="K1102" t="s">
        <v>102</v>
      </c>
      <c r="L1102" t="s">
        <v>102</v>
      </c>
      <c r="M1102" t="s">
        <v>102</v>
      </c>
      <c r="N1102" t="s">
        <v>102</v>
      </c>
      <c r="O1102" t="s">
        <v>102</v>
      </c>
      <c r="P1102" t="s">
        <v>102</v>
      </c>
      <c r="Q1102" t="s">
        <v>102</v>
      </c>
      <c r="R1102" t="s">
        <v>102</v>
      </c>
      <c r="S1102" t="s">
        <v>102</v>
      </c>
      <c r="T1102" t="s">
        <v>102</v>
      </c>
      <c r="U1102" s="26">
        <v>1.5200000000000001E-3</v>
      </c>
      <c r="V1102" t="s">
        <v>102</v>
      </c>
      <c r="W1102" t="s">
        <v>102</v>
      </c>
      <c r="X1102">
        <v>1.5200000000000001E-3</v>
      </c>
    </row>
    <row r="1103" spans="1:24" x14ac:dyDescent="0.35">
      <c r="A1103" t="s">
        <v>681</v>
      </c>
      <c r="B1103" t="s">
        <v>394</v>
      </c>
      <c r="C1103" t="s">
        <v>21</v>
      </c>
      <c r="D1103" t="s">
        <v>28</v>
      </c>
      <c r="E1103" t="s">
        <v>468</v>
      </c>
      <c r="J1103" t="s">
        <v>102</v>
      </c>
      <c r="K1103" t="s">
        <v>102</v>
      </c>
      <c r="L1103" t="s">
        <v>102</v>
      </c>
      <c r="M1103" t="s">
        <v>102</v>
      </c>
      <c r="N1103" t="s">
        <v>102</v>
      </c>
      <c r="O1103" t="s">
        <v>102</v>
      </c>
      <c r="P1103" t="s">
        <v>102</v>
      </c>
      <c r="Q1103" t="s">
        <v>102</v>
      </c>
      <c r="R1103" t="s">
        <v>102</v>
      </c>
      <c r="S1103" t="s">
        <v>102</v>
      </c>
      <c r="T1103" t="s">
        <v>102</v>
      </c>
      <c r="U1103" s="26">
        <v>2.7079999999999999E-3</v>
      </c>
      <c r="V1103" t="s">
        <v>102</v>
      </c>
      <c r="W1103" t="s">
        <v>102</v>
      </c>
      <c r="X1103">
        <v>2.7079999999999999E-3</v>
      </c>
    </row>
    <row r="1104" spans="1:24" x14ac:dyDescent="0.35">
      <c r="A1104" t="s">
        <v>681</v>
      </c>
      <c r="B1104" t="s">
        <v>394</v>
      </c>
      <c r="C1104" t="s">
        <v>21</v>
      </c>
      <c r="D1104" t="s">
        <v>28</v>
      </c>
      <c r="E1104" t="s">
        <v>469</v>
      </c>
      <c r="J1104" t="s">
        <v>102</v>
      </c>
      <c r="K1104" t="s">
        <v>102</v>
      </c>
      <c r="L1104" t="s">
        <v>102</v>
      </c>
      <c r="M1104" t="s">
        <v>102</v>
      </c>
      <c r="N1104" t="s">
        <v>102</v>
      </c>
      <c r="O1104" t="s">
        <v>102</v>
      </c>
      <c r="P1104" t="s">
        <v>102</v>
      </c>
      <c r="Q1104" t="s">
        <v>102</v>
      </c>
      <c r="R1104" t="s">
        <v>102</v>
      </c>
      <c r="S1104" t="s">
        <v>102</v>
      </c>
      <c r="T1104" t="s">
        <v>102</v>
      </c>
      <c r="U1104" s="26">
        <v>1.604E-3</v>
      </c>
      <c r="V1104" t="s">
        <v>102</v>
      </c>
      <c r="W1104" t="s">
        <v>102</v>
      </c>
      <c r="X1104">
        <v>1.604E-3</v>
      </c>
    </row>
    <row r="1105" spans="1:24" x14ac:dyDescent="0.35">
      <c r="A1105" t="s">
        <v>681</v>
      </c>
      <c r="B1105" t="s">
        <v>394</v>
      </c>
      <c r="C1105" t="s">
        <v>21</v>
      </c>
      <c r="D1105" t="s">
        <v>28</v>
      </c>
      <c r="E1105" t="s">
        <v>470</v>
      </c>
      <c r="J1105" t="s">
        <v>102</v>
      </c>
      <c r="K1105" t="s">
        <v>102</v>
      </c>
      <c r="L1105" t="s">
        <v>102</v>
      </c>
      <c r="M1105" t="s">
        <v>102</v>
      </c>
      <c r="N1105" t="s">
        <v>102</v>
      </c>
      <c r="O1105" t="s">
        <v>102</v>
      </c>
      <c r="P1105" t="s">
        <v>102</v>
      </c>
      <c r="Q1105" t="s">
        <v>102</v>
      </c>
      <c r="R1105" t="s">
        <v>102</v>
      </c>
      <c r="S1105" t="s">
        <v>102</v>
      </c>
      <c r="T1105" s="26">
        <v>-1.579E-5</v>
      </c>
      <c r="U1105" s="26">
        <v>1.719E-3</v>
      </c>
      <c r="V1105" t="s">
        <v>102</v>
      </c>
      <c r="W1105" t="s">
        <v>102</v>
      </c>
      <c r="X1105">
        <v>1.7032099999999999E-3</v>
      </c>
    </row>
    <row r="1106" spans="1:24" x14ac:dyDescent="0.35">
      <c r="A1106" t="s">
        <v>681</v>
      </c>
      <c r="B1106" t="s">
        <v>394</v>
      </c>
      <c r="C1106" t="s">
        <v>21</v>
      </c>
      <c r="D1106" t="s">
        <v>31</v>
      </c>
      <c r="J1106" t="s">
        <v>102</v>
      </c>
      <c r="K1106" t="s">
        <v>102</v>
      </c>
      <c r="L1106" t="s">
        <v>102</v>
      </c>
      <c r="M1106" t="s">
        <v>102</v>
      </c>
      <c r="N1106" t="s">
        <v>102</v>
      </c>
      <c r="O1106" t="s">
        <v>102</v>
      </c>
      <c r="P1106" t="s">
        <v>102</v>
      </c>
      <c r="Q1106" t="s">
        <v>102</v>
      </c>
      <c r="R1106" t="s">
        <v>102</v>
      </c>
      <c r="S1106" t="s">
        <v>102</v>
      </c>
      <c r="T1106" s="26">
        <v>-2.7849999999999999E-5</v>
      </c>
      <c r="U1106" s="26">
        <v>4.0129999999999999E-2</v>
      </c>
      <c r="V1106" t="s">
        <v>102</v>
      </c>
      <c r="W1106" t="s">
        <v>102</v>
      </c>
      <c r="X1106">
        <v>4.0102150000000003E-2</v>
      </c>
    </row>
    <row r="1107" spans="1:24" x14ac:dyDescent="0.35">
      <c r="A1107" t="s">
        <v>681</v>
      </c>
      <c r="B1107" t="s">
        <v>394</v>
      </c>
      <c r="C1107" t="s">
        <v>21</v>
      </c>
      <c r="D1107" t="s">
        <v>31</v>
      </c>
      <c r="E1107" t="s">
        <v>465</v>
      </c>
      <c r="J1107" t="s">
        <v>102</v>
      </c>
      <c r="K1107" t="s">
        <v>102</v>
      </c>
      <c r="L1107" t="s">
        <v>102</v>
      </c>
      <c r="M1107" t="s">
        <v>102</v>
      </c>
      <c r="N1107" t="s">
        <v>102</v>
      </c>
      <c r="O1107" t="s">
        <v>102</v>
      </c>
      <c r="P1107" t="s">
        <v>102</v>
      </c>
      <c r="Q1107" t="s">
        <v>102</v>
      </c>
      <c r="R1107" t="s">
        <v>102</v>
      </c>
      <c r="S1107" t="s">
        <v>102</v>
      </c>
      <c r="T1107" t="s">
        <v>102</v>
      </c>
      <c r="U1107" s="26">
        <v>1.253E-3</v>
      </c>
      <c r="V1107" t="s">
        <v>102</v>
      </c>
      <c r="W1107" t="s">
        <v>102</v>
      </c>
      <c r="X1107">
        <v>1.253E-3</v>
      </c>
    </row>
    <row r="1108" spans="1:24" x14ac:dyDescent="0.35">
      <c r="A1108" t="s">
        <v>681</v>
      </c>
      <c r="B1108" t="s">
        <v>394</v>
      </c>
      <c r="C1108" t="s">
        <v>21</v>
      </c>
      <c r="D1108" t="s">
        <v>31</v>
      </c>
      <c r="E1108" t="s">
        <v>410</v>
      </c>
      <c r="J1108" t="s">
        <v>102</v>
      </c>
      <c r="K1108" t="s">
        <v>102</v>
      </c>
      <c r="L1108" t="s">
        <v>102</v>
      </c>
      <c r="M1108" t="s">
        <v>102</v>
      </c>
      <c r="N1108" t="s">
        <v>102</v>
      </c>
      <c r="O1108" t="s">
        <v>102</v>
      </c>
      <c r="P1108" t="s">
        <v>102</v>
      </c>
      <c r="Q1108" t="s">
        <v>102</v>
      </c>
      <c r="R1108" t="s">
        <v>102</v>
      </c>
      <c r="S1108" t="s">
        <v>102</v>
      </c>
      <c r="T1108" t="s">
        <v>102</v>
      </c>
      <c r="U1108" s="26">
        <v>9.1100000000000003E-4</v>
      </c>
      <c r="V1108" t="s">
        <v>102</v>
      </c>
      <c r="W1108" t="s">
        <v>102</v>
      </c>
      <c r="X1108">
        <v>9.1100000000000003E-4</v>
      </c>
    </row>
    <row r="1109" spans="1:24" x14ac:dyDescent="0.35">
      <c r="A1109" t="s">
        <v>681</v>
      </c>
      <c r="B1109" t="s">
        <v>394</v>
      </c>
      <c r="C1109" t="s">
        <v>21</v>
      </c>
      <c r="D1109" t="s">
        <v>31</v>
      </c>
      <c r="E1109" t="s">
        <v>466</v>
      </c>
      <c r="J1109" t="s">
        <v>102</v>
      </c>
      <c r="K1109" t="s">
        <v>102</v>
      </c>
      <c r="L1109" t="s">
        <v>102</v>
      </c>
      <c r="M1109" t="s">
        <v>102</v>
      </c>
      <c r="N1109" t="s">
        <v>102</v>
      </c>
      <c r="O1109" t="s">
        <v>102</v>
      </c>
      <c r="P1109" t="s">
        <v>102</v>
      </c>
      <c r="Q1109" t="s">
        <v>102</v>
      </c>
      <c r="R1109" t="s">
        <v>102</v>
      </c>
      <c r="S1109" t="s">
        <v>102</v>
      </c>
      <c r="T1109" t="s">
        <v>102</v>
      </c>
      <c r="U1109" s="26">
        <v>1.1410000000000001E-3</v>
      </c>
      <c r="V1109" t="s">
        <v>102</v>
      </c>
      <c r="W1109" t="s">
        <v>102</v>
      </c>
      <c r="X1109">
        <v>1.1410000000000001E-3</v>
      </c>
    </row>
    <row r="1110" spans="1:24" x14ac:dyDescent="0.35">
      <c r="A1110" t="s">
        <v>681</v>
      </c>
      <c r="B1110" t="s">
        <v>394</v>
      </c>
      <c r="C1110" t="s">
        <v>21</v>
      </c>
      <c r="D1110" t="s">
        <v>31</v>
      </c>
      <c r="E1110" t="s">
        <v>467</v>
      </c>
      <c r="J1110" t="s">
        <v>102</v>
      </c>
      <c r="K1110" t="s">
        <v>102</v>
      </c>
      <c r="L1110" t="s">
        <v>102</v>
      </c>
      <c r="M1110" t="s">
        <v>102</v>
      </c>
      <c r="N1110" t="s">
        <v>102</v>
      </c>
      <c r="O1110" t="s">
        <v>102</v>
      </c>
      <c r="P1110" t="s">
        <v>102</v>
      </c>
      <c r="Q1110" t="s">
        <v>102</v>
      </c>
      <c r="R1110" t="s">
        <v>102</v>
      </c>
      <c r="S1110" t="s">
        <v>102</v>
      </c>
      <c r="T1110" t="s">
        <v>102</v>
      </c>
      <c r="U1110" s="26">
        <v>1.622E-3</v>
      </c>
      <c r="V1110" t="s">
        <v>102</v>
      </c>
      <c r="W1110" t="s">
        <v>102</v>
      </c>
      <c r="X1110">
        <v>1.622E-3</v>
      </c>
    </row>
    <row r="1111" spans="1:24" x14ac:dyDescent="0.35">
      <c r="A1111" t="s">
        <v>681</v>
      </c>
      <c r="B1111" t="s">
        <v>394</v>
      </c>
      <c r="C1111" t="s">
        <v>21</v>
      </c>
      <c r="D1111" t="s">
        <v>31</v>
      </c>
      <c r="E1111" t="s">
        <v>468</v>
      </c>
      <c r="J1111" t="s">
        <v>102</v>
      </c>
      <c r="K1111" t="s">
        <v>102</v>
      </c>
      <c r="L1111" t="s">
        <v>102</v>
      </c>
      <c r="M1111" t="s">
        <v>102</v>
      </c>
      <c r="N1111" t="s">
        <v>102</v>
      </c>
      <c r="O1111" t="s">
        <v>102</v>
      </c>
      <c r="P1111" t="s">
        <v>102</v>
      </c>
      <c r="Q1111" t="s">
        <v>102</v>
      </c>
      <c r="R1111" t="s">
        <v>102</v>
      </c>
      <c r="S1111" t="s">
        <v>102</v>
      </c>
      <c r="T1111" t="s">
        <v>102</v>
      </c>
      <c r="U1111" s="26">
        <v>2.686E-3</v>
      </c>
      <c r="V1111" t="s">
        <v>102</v>
      </c>
      <c r="W1111" t="s">
        <v>102</v>
      </c>
      <c r="X1111">
        <v>2.686E-3</v>
      </c>
    </row>
    <row r="1112" spans="1:24" x14ac:dyDescent="0.35">
      <c r="A1112" t="s">
        <v>681</v>
      </c>
      <c r="B1112" t="s">
        <v>394</v>
      </c>
      <c r="C1112" t="s">
        <v>21</v>
      </c>
      <c r="D1112" t="s">
        <v>31</v>
      </c>
      <c r="E1112" t="s">
        <v>469</v>
      </c>
      <c r="J1112" t="s">
        <v>102</v>
      </c>
      <c r="K1112" t="s">
        <v>102</v>
      </c>
      <c r="L1112" t="s">
        <v>102</v>
      </c>
      <c r="M1112" t="s">
        <v>102</v>
      </c>
      <c r="N1112" t="s">
        <v>102</v>
      </c>
      <c r="O1112" t="s">
        <v>102</v>
      </c>
      <c r="P1112" t="s">
        <v>102</v>
      </c>
      <c r="Q1112" t="s">
        <v>102</v>
      </c>
      <c r="R1112" t="s">
        <v>102</v>
      </c>
      <c r="S1112" t="s">
        <v>102</v>
      </c>
      <c r="T1112" t="s">
        <v>102</v>
      </c>
      <c r="U1112" s="26">
        <v>1.6080000000000001E-3</v>
      </c>
      <c r="V1112" t="s">
        <v>102</v>
      </c>
      <c r="W1112" t="s">
        <v>102</v>
      </c>
      <c r="X1112">
        <v>1.6080000000000001E-3</v>
      </c>
    </row>
    <row r="1113" spans="1:24" x14ac:dyDescent="0.35">
      <c r="A1113" t="s">
        <v>681</v>
      </c>
      <c r="B1113" t="s">
        <v>394</v>
      </c>
      <c r="C1113" t="s">
        <v>21</v>
      </c>
      <c r="D1113" t="s">
        <v>31</v>
      </c>
      <c r="E1113" t="s">
        <v>470</v>
      </c>
      <c r="J1113" t="s">
        <v>102</v>
      </c>
      <c r="K1113" t="s">
        <v>102</v>
      </c>
      <c r="L1113" t="s">
        <v>102</v>
      </c>
      <c r="M1113" t="s">
        <v>102</v>
      </c>
      <c r="N1113" t="s">
        <v>102</v>
      </c>
      <c r="O1113" t="s">
        <v>102</v>
      </c>
      <c r="P1113" t="s">
        <v>102</v>
      </c>
      <c r="Q1113" t="s">
        <v>102</v>
      </c>
      <c r="R1113" t="s">
        <v>102</v>
      </c>
      <c r="S1113" t="s">
        <v>102</v>
      </c>
      <c r="T1113" s="26">
        <v>-1.6220000000000001E-5</v>
      </c>
      <c r="U1113" s="26">
        <v>1.647E-3</v>
      </c>
      <c r="V1113" t="s">
        <v>102</v>
      </c>
      <c r="W1113" t="s">
        <v>102</v>
      </c>
      <c r="X1113">
        <v>1.6307800000000001E-3</v>
      </c>
    </row>
    <row r="1114" spans="1:24" x14ac:dyDescent="0.35">
      <c r="A1114" t="s">
        <v>681</v>
      </c>
      <c r="B1114" t="s">
        <v>394</v>
      </c>
      <c r="C1114" t="s">
        <v>21</v>
      </c>
      <c r="D1114" t="s">
        <v>30</v>
      </c>
      <c r="J1114" t="s">
        <v>102</v>
      </c>
      <c r="K1114" t="s">
        <v>102</v>
      </c>
      <c r="L1114" t="s">
        <v>102</v>
      </c>
      <c r="M1114" t="s">
        <v>102</v>
      </c>
      <c r="N1114" t="s">
        <v>102</v>
      </c>
      <c r="O1114" t="s">
        <v>102</v>
      </c>
      <c r="P1114" t="s">
        <v>102</v>
      </c>
      <c r="Q1114" t="s">
        <v>102</v>
      </c>
      <c r="R1114" s="26">
        <v>2.496E-4</v>
      </c>
      <c r="S1114" t="s">
        <v>102</v>
      </c>
      <c r="T1114" s="26">
        <v>4.7109999999999999E-3</v>
      </c>
      <c r="U1114" s="26">
        <v>2.2360000000000001E-3</v>
      </c>
      <c r="V1114" t="s">
        <v>102</v>
      </c>
      <c r="W1114" t="s">
        <v>102</v>
      </c>
      <c r="X1114">
        <v>7.1966E-3</v>
      </c>
    </row>
    <row r="1115" spans="1:24" x14ac:dyDescent="0.35">
      <c r="A1115" t="s">
        <v>681</v>
      </c>
      <c r="B1115" t="s">
        <v>394</v>
      </c>
      <c r="C1115" t="s">
        <v>21</v>
      </c>
      <c r="D1115" t="s">
        <v>30</v>
      </c>
      <c r="E1115" t="s">
        <v>471</v>
      </c>
      <c r="J1115" t="s">
        <v>102</v>
      </c>
      <c r="K1115" t="s">
        <v>102</v>
      </c>
      <c r="L1115" t="s">
        <v>102</v>
      </c>
      <c r="M1115" t="s">
        <v>102</v>
      </c>
      <c r="N1115" t="s">
        <v>102</v>
      </c>
      <c r="O1115" t="s">
        <v>102</v>
      </c>
      <c r="P1115" t="s">
        <v>102</v>
      </c>
      <c r="Q1115" t="s">
        <v>102</v>
      </c>
      <c r="R1115" t="s">
        <v>102</v>
      </c>
      <c r="S1115" t="s">
        <v>102</v>
      </c>
      <c r="T1115" s="26">
        <v>3.5490000000000001E-3</v>
      </c>
      <c r="U1115" s="26">
        <v>2.2360000000000001E-3</v>
      </c>
      <c r="V1115" t="s">
        <v>102</v>
      </c>
      <c r="W1115" t="s">
        <v>102</v>
      </c>
      <c r="X1115">
        <v>5.7850000000000002E-3</v>
      </c>
    </row>
    <row r="1116" spans="1:24" x14ac:dyDescent="0.35">
      <c r="A1116" t="s">
        <v>681</v>
      </c>
      <c r="B1116" t="s">
        <v>394</v>
      </c>
      <c r="C1116" t="s">
        <v>21</v>
      </c>
      <c r="D1116" t="s">
        <v>30</v>
      </c>
      <c r="E1116" t="s">
        <v>472</v>
      </c>
      <c r="J1116" t="s">
        <v>102</v>
      </c>
      <c r="K1116" t="s">
        <v>102</v>
      </c>
      <c r="L1116" t="s">
        <v>102</v>
      </c>
      <c r="M1116" t="s">
        <v>102</v>
      </c>
      <c r="N1116" t="s">
        <v>102</v>
      </c>
      <c r="O1116" t="s">
        <v>102</v>
      </c>
      <c r="P1116" t="s">
        <v>102</v>
      </c>
      <c r="Q1116" t="s">
        <v>102</v>
      </c>
      <c r="R1116" s="26">
        <v>2.1589999999999999E-4</v>
      </c>
      <c r="S1116" t="s">
        <v>102</v>
      </c>
      <c r="T1116" s="26">
        <v>1.1620000000000001E-3</v>
      </c>
      <c r="U1116" t="s">
        <v>102</v>
      </c>
      <c r="V1116" t="s">
        <v>102</v>
      </c>
      <c r="W1116" t="s">
        <v>102</v>
      </c>
      <c r="X1116">
        <v>1.3779E-3</v>
      </c>
    </row>
    <row r="1117" spans="1:24" x14ac:dyDescent="0.35">
      <c r="A1117" t="s">
        <v>681</v>
      </c>
      <c r="B1117" t="s">
        <v>394</v>
      </c>
      <c r="C1117" t="s">
        <v>21</v>
      </c>
      <c r="D1117" t="s">
        <v>33</v>
      </c>
      <c r="J1117" t="s">
        <v>102</v>
      </c>
      <c r="K1117" t="s">
        <v>102</v>
      </c>
      <c r="L1117" t="s">
        <v>102</v>
      </c>
      <c r="M1117" t="s">
        <v>102</v>
      </c>
      <c r="N1117" t="s">
        <v>102</v>
      </c>
      <c r="O1117" t="s">
        <v>102</v>
      </c>
      <c r="P1117" t="s">
        <v>102</v>
      </c>
      <c r="Q1117" s="26">
        <v>6.5590000000000001E-5</v>
      </c>
      <c r="R1117" t="s">
        <v>102</v>
      </c>
      <c r="S1117" t="s">
        <v>102</v>
      </c>
      <c r="T1117" s="26">
        <v>3.999E-3</v>
      </c>
      <c r="U1117" s="26">
        <v>0.2979</v>
      </c>
      <c r="V1117" t="s">
        <v>102</v>
      </c>
      <c r="W1117" s="26">
        <v>2.906E-5</v>
      </c>
      <c r="X1117">
        <v>0.30199365</v>
      </c>
    </row>
    <row r="1118" spans="1:24" x14ac:dyDescent="0.35">
      <c r="A1118" t="s">
        <v>681</v>
      </c>
      <c r="B1118" t="s">
        <v>394</v>
      </c>
      <c r="C1118" t="s">
        <v>21</v>
      </c>
      <c r="D1118" t="s">
        <v>33</v>
      </c>
      <c r="E1118" t="s">
        <v>471</v>
      </c>
      <c r="J1118" t="s">
        <v>102</v>
      </c>
      <c r="K1118" t="s">
        <v>102</v>
      </c>
      <c r="L1118" t="s">
        <v>102</v>
      </c>
      <c r="M1118" t="s">
        <v>102</v>
      </c>
      <c r="N1118" t="s">
        <v>102</v>
      </c>
      <c r="O1118" t="s">
        <v>102</v>
      </c>
      <c r="P1118" t="s">
        <v>102</v>
      </c>
      <c r="Q1118" t="s">
        <v>102</v>
      </c>
      <c r="R1118" t="s">
        <v>102</v>
      </c>
      <c r="S1118" t="s">
        <v>102</v>
      </c>
      <c r="T1118" s="26">
        <v>2.3050000000000002E-3</v>
      </c>
      <c r="U1118" s="26">
        <v>2.2439999999999999E-3</v>
      </c>
      <c r="V1118" t="s">
        <v>102</v>
      </c>
      <c r="W1118" t="s">
        <v>102</v>
      </c>
      <c r="X1118">
        <v>4.5490000000000001E-3</v>
      </c>
    </row>
    <row r="1119" spans="1:24" x14ac:dyDescent="0.35">
      <c r="A1119" t="s">
        <v>681</v>
      </c>
      <c r="B1119" t="s">
        <v>394</v>
      </c>
      <c r="C1119" t="s">
        <v>21</v>
      </c>
      <c r="D1119" t="s">
        <v>33</v>
      </c>
      <c r="E1119" t="s">
        <v>473</v>
      </c>
      <c r="J1119" t="s">
        <v>102</v>
      </c>
      <c r="K1119" t="s">
        <v>102</v>
      </c>
      <c r="L1119" t="s">
        <v>102</v>
      </c>
      <c r="M1119" t="s">
        <v>102</v>
      </c>
      <c r="N1119" t="s">
        <v>102</v>
      </c>
      <c r="O1119" t="s">
        <v>102</v>
      </c>
      <c r="P1119" t="s">
        <v>102</v>
      </c>
      <c r="Q1119" s="26">
        <v>6.5590000000000001E-5</v>
      </c>
      <c r="R1119" t="s">
        <v>102</v>
      </c>
      <c r="S1119" t="s">
        <v>102</v>
      </c>
      <c r="T1119" s="26">
        <v>1.6770000000000001E-3</v>
      </c>
      <c r="U1119" t="s">
        <v>102</v>
      </c>
      <c r="V1119" t="s">
        <v>102</v>
      </c>
      <c r="W1119" s="26">
        <v>2.906E-5</v>
      </c>
      <c r="X1119">
        <v>1.77165E-3</v>
      </c>
    </row>
    <row r="1120" spans="1:24" x14ac:dyDescent="0.35">
      <c r="A1120" t="s">
        <v>681</v>
      </c>
      <c r="B1120" t="s">
        <v>394</v>
      </c>
      <c r="C1120" t="s">
        <v>21</v>
      </c>
      <c r="D1120" t="s">
        <v>32</v>
      </c>
      <c r="J1120" t="s">
        <v>102</v>
      </c>
      <c r="K1120" t="s">
        <v>102</v>
      </c>
      <c r="L1120" t="s">
        <v>102</v>
      </c>
      <c r="M1120" t="s">
        <v>102</v>
      </c>
      <c r="N1120" t="s">
        <v>102</v>
      </c>
      <c r="O1120" t="s">
        <v>102</v>
      </c>
      <c r="P1120" t="s">
        <v>102</v>
      </c>
      <c r="Q1120" t="s">
        <v>102</v>
      </c>
      <c r="R1120" t="s">
        <v>102</v>
      </c>
      <c r="S1120" t="s">
        <v>102</v>
      </c>
      <c r="T1120" s="26">
        <v>2.117E-3</v>
      </c>
      <c r="U1120" s="26">
        <v>0.57979999999999998</v>
      </c>
      <c r="V1120" t="s">
        <v>102</v>
      </c>
      <c r="W1120" t="s">
        <v>102</v>
      </c>
      <c r="X1120">
        <v>0.58191700000000002</v>
      </c>
    </row>
    <row r="1121" spans="1:24" x14ac:dyDescent="0.35">
      <c r="A1121" t="s">
        <v>681</v>
      </c>
      <c r="B1121" t="s">
        <v>394</v>
      </c>
      <c r="C1121" t="s">
        <v>21</v>
      </c>
      <c r="D1121" t="s">
        <v>32</v>
      </c>
      <c r="E1121" t="s">
        <v>474</v>
      </c>
      <c r="J1121" t="s">
        <v>102</v>
      </c>
      <c r="K1121" t="s">
        <v>102</v>
      </c>
      <c r="L1121" t="s">
        <v>102</v>
      </c>
      <c r="M1121" t="s">
        <v>102</v>
      </c>
      <c r="N1121" t="s">
        <v>102</v>
      </c>
      <c r="O1121" t="s">
        <v>102</v>
      </c>
      <c r="P1121" t="s">
        <v>102</v>
      </c>
      <c r="Q1121" t="s">
        <v>102</v>
      </c>
      <c r="R1121" t="s">
        <v>102</v>
      </c>
      <c r="S1121" t="s">
        <v>102</v>
      </c>
      <c r="T1121" t="s">
        <v>102</v>
      </c>
      <c r="U1121" t="s">
        <v>170</v>
      </c>
      <c r="V1121" t="s">
        <v>102</v>
      </c>
      <c r="W1121" t="s">
        <v>102</v>
      </c>
      <c r="X1121">
        <v>0</v>
      </c>
    </row>
    <row r="1122" spans="1:24" x14ac:dyDescent="0.35">
      <c r="A1122" t="s">
        <v>681</v>
      </c>
      <c r="B1122" t="s">
        <v>394</v>
      </c>
      <c r="C1122" t="s">
        <v>21</v>
      </c>
      <c r="D1122" t="s">
        <v>32</v>
      </c>
      <c r="E1122" t="s">
        <v>475</v>
      </c>
      <c r="J1122" t="s">
        <v>102</v>
      </c>
      <c r="K1122" t="s">
        <v>102</v>
      </c>
      <c r="L1122" t="s">
        <v>102</v>
      </c>
      <c r="M1122" t="s">
        <v>102</v>
      </c>
      <c r="N1122" t="s">
        <v>102</v>
      </c>
      <c r="O1122" t="s">
        <v>102</v>
      </c>
      <c r="P1122" t="s">
        <v>102</v>
      </c>
      <c r="Q1122" t="s">
        <v>102</v>
      </c>
      <c r="R1122" t="s">
        <v>102</v>
      </c>
      <c r="S1122" t="s">
        <v>102</v>
      </c>
      <c r="T1122" t="s">
        <v>102</v>
      </c>
      <c r="U1122" s="26">
        <v>3.9210000000000002E-2</v>
      </c>
      <c r="V1122" t="s">
        <v>102</v>
      </c>
      <c r="W1122" t="s">
        <v>102</v>
      </c>
      <c r="X1122">
        <v>3.9210000000000002E-2</v>
      </c>
    </row>
    <row r="1123" spans="1:24" x14ac:dyDescent="0.35">
      <c r="A1123" t="s">
        <v>681</v>
      </c>
      <c r="B1123" t="s">
        <v>394</v>
      </c>
      <c r="C1123" t="s">
        <v>21</v>
      </c>
      <c r="D1123" t="s">
        <v>32</v>
      </c>
      <c r="E1123" t="s">
        <v>411</v>
      </c>
      <c r="J1123" t="s">
        <v>102</v>
      </c>
      <c r="K1123" t="s">
        <v>102</v>
      </c>
      <c r="L1123" t="s">
        <v>102</v>
      </c>
      <c r="M1123" t="s">
        <v>102</v>
      </c>
      <c r="N1123" t="s">
        <v>102</v>
      </c>
      <c r="O1123" t="s">
        <v>102</v>
      </c>
      <c r="P1123" t="s">
        <v>102</v>
      </c>
      <c r="Q1123" t="s">
        <v>102</v>
      </c>
      <c r="R1123" t="s">
        <v>102</v>
      </c>
      <c r="S1123" t="s">
        <v>102</v>
      </c>
      <c r="T1123" t="s">
        <v>102</v>
      </c>
      <c r="U1123" t="s">
        <v>170</v>
      </c>
      <c r="V1123" t="s">
        <v>102</v>
      </c>
      <c r="W1123" t="s">
        <v>102</v>
      </c>
      <c r="X1123">
        <v>0</v>
      </c>
    </row>
    <row r="1124" spans="1:24" x14ac:dyDescent="0.35">
      <c r="A1124" t="s">
        <v>681</v>
      </c>
      <c r="B1124" t="s">
        <v>394</v>
      </c>
      <c r="C1124" t="s">
        <v>21</v>
      </c>
      <c r="D1124" t="s">
        <v>25</v>
      </c>
      <c r="J1124" t="s">
        <v>102</v>
      </c>
      <c r="K1124" t="s">
        <v>102</v>
      </c>
      <c r="L1124" t="s">
        <v>102</v>
      </c>
      <c r="M1124" t="s">
        <v>102</v>
      </c>
      <c r="N1124" s="26">
        <v>-0.35639999999999999</v>
      </c>
      <c r="O1124" t="s">
        <v>102</v>
      </c>
      <c r="P1124" t="s">
        <v>102</v>
      </c>
      <c r="Q1124" s="26">
        <v>1.2769999999999999</v>
      </c>
      <c r="R1124" t="s">
        <v>102</v>
      </c>
      <c r="S1124" t="s">
        <v>102</v>
      </c>
      <c r="T1124" s="26">
        <v>8.5949999999999999E-2</v>
      </c>
      <c r="U1124" s="26">
        <v>0.15559999999999999</v>
      </c>
      <c r="V1124" t="s">
        <v>102</v>
      </c>
      <c r="W1124" s="26">
        <v>1.155E-3</v>
      </c>
      <c r="X1124">
        <v>1.163305</v>
      </c>
    </row>
    <row r="1125" spans="1:24" x14ac:dyDescent="0.35">
      <c r="A1125" t="s">
        <v>681</v>
      </c>
      <c r="B1125" t="s">
        <v>394</v>
      </c>
      <c r="C1125" t="s">
        <v>21</v>
      </c>
      <c r="D1125" t="s">
        <v>25</v>
      </c>
      <c r="E1125" t="s">
        <v>476</v>
      </c>
      <c r="J1125" t="s">
        <v>102</v>
      </c>
      <c r="K1125" t="s">
        <v>102</v>
      </c>
      <c r="L1125" t="s">
        <v>102</v>
      </c>
      <c r="M1125" t="s">
        <v>102</v>
      </c>
      <c r="N1125" t="s">
        <v>102</v>
      </c>
      <c r="O1125" t="s">
        <v>102</v>
      </c>
      <c r="P1125" t="s">
        <v>102</v>
      </c>
      <c r="Q1125" s="26">
        <v>0.9224</v>
      </c>
      <c r="R1125" t="s">
        <v>102</v>
      </c>
      <c r="S1125" t="s">
        <v>102</v>
      </c>
      <c r="T1125" s="26">
        <v>8.5949999999999999E-2</v>
      </c>
      <c r="U1125" s="26">
        <v>0.1555</v>
      </c>
      <c r="V1125" t="s">
        <v>102</v>
      </c>
      <c r="W1125" s="26">
        <v>1.142E-3</v>
      </c>
      <c r="X1125">
        <v>1.164992</v>
      </c>
    </row>
    <row r="1126" spans="1:24" x14ac:dyDescent="0.35">
      <c r="A1126" t="s">
        <v>681</v>
      </c>
      <c r="B1126" t="s">
        <v>477</v>
      </c>
      <c r="J1126" s="26">
        <v>0.35770000000000002</v>
      </c>
      <c r="K1126" t="s">
        <v>102</v>
      </c>
      <c r="L1126" s="26">
        <v>0.85880000000000001</v>
      </c>
      <c r="M1126" s="26">
        <v>0.23769999999999999</v>
      </c>
      <c r="N1126" s="26">
        <v>-0.35460000000000003</v>
      </c>
      <c r="O1126" s="26">
        <v>4.2930000000000003E-2</v>
      </c>
      <c r="P1126" s="26">
        <v>6.7450000000000001</v>
      </c>
      <c r="Q1126" s="26">
        <v>5.7510000000000003</v>
      </c>
      <c r="R1126" s="26">
        <v>10.88</v>
      </c>
      <c r="S1126" s="26">
        <v>2.0750000000000002</v>
      </c>
      <c r="T1126" s="26">
        <v>0.19989999999999999</v>
      </c>
      <c r="U1126" s="26">
        <v>4.22</v>
      </c>
      <c r="V1126" s="26">
        <v>1.5610000000000001E-2</v>
      </c>
      <c r="W1126" s="26">
        <v>4.1040000000000001</v>
      </c>
      <c r="X1126">
        <v>35.133040000000001</v>
      </c>
    </row>
    <row r="1127" spans="1:24" x14ac:dyDescent="0.35">
      <c r="A1127" t="s">
        <v>681</v>
      </c>
      <c r="B1127" t="s">
        <v>477</v>
      </c>
      <c r="C1127" t="s">
        <v>46</v>
      </c>
      <c r="J1127" t="s">
        <v>102</v>
      </c>
      <c r="K1127" t="s">
        <v>102</v>
      </c>
      <c r="L1127" t="s">
        <v>102</v>
      </c>
      <c r="M1127" t="s">
        <v>102</v>
      </c>
      <c r="N1127" t="s">
        <v>102</v>
      </c>
      <c r="O1127" t="s">
        <v>102</v>
      </c>
      <c r="P1127" t="s">
        <v>102</v>
      </c>
      <c r="Q1127" t="s">
        <v>102</v>
      </c>
      <c r="R1127" t="s">
        <v>102</v>
      </c>
      <c r="S1127" t="s">
        <v>102</v>
      </c>
      <c r="T1127" s="26">
        <v>-3.1130000000000002E-5</v>
      </c>
      <c r="U1127" s="26">
        <v>-5.6320000000000003E-4</v>
      </c>
      <c r="V1127" t="s">
        <v>102</v>
      </c>
      <c r="W1127" t="s">
        <v>102</v>
      </c>
      <c r="X1127">
        <v>-5.9433000000000001E-4</v>
      </c>
    </row>
    <row r="1128" spans="1:24" x14ac:dyDescent="0.35">
      <c r="A1128" t="s">
        <v>681</v>
      </c>
      <c r="B1128" t="s">
        <v>477</v>
      </c>
      <c r="C1128" t="s">
        <v>45</v>
      </c>
      <c r="J1128" t="s">
        <v>102</v>
      </c>
      <c r="K1128" t="s">
        <v>102</v>
      </c>
      <c r="L1128" t="s">
        <v>102</v>
      </c>
      <c r="M1128" t="s">
        <v>102</v>
      </c>
      <c r="N1128" t="s">
        <v>102</v>
      </c>
      <c r="O1128" t="s">
        <v>102</v>
      </c>
      <c r="P1128" t="s">
        <v>102</v>
      </c>
      <c r="Q1128" s="26">
        <v>2.4429999999999998E-4</v>
      </c>
      <c r="R1128" t="s">
        <v>102</v>
      </c>
      <c r="S1128" t="s">
        <v>102</v>
      </c>
      <c r="T1128" t="s">
        <v>102</v>
      </c>
      <c r="U1128" t="s">
        <v>102</v>
      </c>
      <c r="V1128" t="s">
        <v>102</v>
      </c>
      <c r="W1128" t="s">
        <v>102</v>
      </c>
      <c r="X1128">
        <v>2.4429999999999998E-4</v>
      </c>
    </row>
    <row r="1129" spans="1:24" x14ac:dyDescent="0.35">
      <c r="A1129" t="s">
        <v>681</v>
      </c>
      <c r="B1129" t="s">
        <v>477</v>
      </c>
      <c r="C1129" t="s">
        <v>44</v>
      </c>
      <c r="J1129" t="s">
        <v>102</v>
      </c>
      <c r="K1129" t="s">
        <v>102</v>
      </c>
      <c r="L1129" t="s">
        <v>102</v>
      </c>
      <c r="M1129" t="s">
        <v>102</v>
      </c>
      <c r="N1129" t="s">
        <v>102</v>
      </c>
      <c r="O1129" t="s">
        <v>102</v>
      </c>
      <c r="P1129" t="s">
        <v>102</v>
      </c>
      <c r="Q1129" t="s">
        <v>102</v>
      </c>
      <c r="R1129" t="s">
        <v>102</v>
      </c>
      <c r="S1129" t="s">
        <v>102</v>
      </c>
      <c r="T1129" t="s">
        <v>102</v>
      </c>
      <c r="U1129" s="26">
        <v>6.8329999999999997E-3</v>
      </c>
      <c r="V1129" s="26">
        <v>1.5820000000000001E-2</v>
      </c>
      <c r="W1129" t="s">
        <v>102</v>
      </c>
      <c r="X1129">
        <v>2.2653E-2</v>
      </c>
    </row>
    <row r="1130" spans="1:24" x14ac:dyDescent="0.35">
      <c r="A1130" t="s">
        <v>681</v>
      </c>
      <c r="B1130" t="s">
        <v>477</v>
      </c>
      <c r="C1130" t="s">
        <v>38</v>
      </c>
      <c r="J1130" t="s">
        <v>102</v>
      </c>
      <c r="K1130" t="s">
        <v>102</v>
      </c>
      <c r="L1130" t="s">
        <v>102</v>
      </c>
      <c r="M1130" t="s">
        <v>102</v>
      </c>
      <c r="N1130" t="s">
        <v>102</v>
      </c>
      <c r="O1130" t="s">
        <v>102</v>
      </c>
      <c r="P1130" t="s">
        <v>102</v>
      </c>
      <c r="Q1130" t="s">
        <v>102</v>
      </c>
      <c r="R1130" s="26">
        <v>0.4073</v>
      </c>
      <c r="S1130" t="s">
        <v>102</v>
      </c>
      <c r="T1130" t="s">
        <v>102</v>
      </c>
      <c r="U1130" t="s">
        <v>102</v>
      </c>
      <c r="V1130" t="s">
        <v>102</v>
      </c>
      <c r="W1130" t="s">
        <v>102</v>
      </c>
      <c r="X1130">
        <v>0.4073</v>
      </c>
    </row>
    <row r="1131" spans="1:24" x14ac:dyDescent="0.35">
      <c r="A1131" t="s">
        <v>681</v>
      </c>
      <c r="B1131" t="s">
        <v>477</v>
      </c>
      <c r="C1131" t="s">
        <v>40</v>
      </c>
      <c r="J1131" t="s">
        <v>102</v>
      </c>
      <c r="K1131" t="s">
        <v>102</v>
      </c>
      <c r="L1131" t="s">
        <v>102</v>
      </c>
      <c r="M1131" t="s">
        <v>102</v>
      </c>
      <c r="N1131" t="s">
        <v>102</v>
      </c>
      <c r="O1131" t="s">
        <v>102</v>
      </c>
      <c r="P1131" t="s">
        <v>102</v>
      </c>
      <c r="Q1131" t="s">
        <v>102</v>
      </c>
      <c r="R1131" s="26">
        <v>9.1510000000000002E-11</v>
      </c>
      <c r="S1131" t="s">
        <v>102</v>
      </c>
      <c r="T1131" s="26">
        <v>-4.0269999999999999E-5</v>
      </c>
      <c r="U1131" s="26">
        <v>0.15129999999999999</v>
      </c>
      <c r="V1131" t="s">
        <v>102</v>
      </c>
      <c r="W1131" s="26">
        <v>3.6839999999999998E-6</v>
      </c>
      <c r="X1131">
        <v>0.15126341409151001</v>
      </c>
    </row>
    <row r="1132" spans="1:24" x14ac:dyDescent="0.35">
      <c r="A1132" t="s">
        <v>681</v>
      </c>
      <c r="B1132" t="s">
        <v>477</v>
      </c>
      <c r="C1132" t="s">
        <v>40</v>
      </c>
      <c r="D1132" t="s">
        <v>395</v>
      </c>
      <c r="J1132" t="s">
        <v>102</v>
      </c>
      <c r="K1132" t="s">
        <v>102</v>
      </c>
      <c r="L1132" t="s">
        <v>102</v>
      </c>
      <c r="M1132" t="s">
        <v>102</v>
      </c>
      <c r="N1132" t="s">
        <v>102</v>
      </c>
      <c r="O1132" t="s">
        <v>102</v>
      </c>
      <c r="P1132" t="s">
        <v>102</v>
      </c>
      <c r="Q1132" t="s">
        <v>102</v>
      </c>
      <c r="R1132" t="s">
        <v>102</v>
      </c>
      <c r="S1132" t="s">
        <v>102</v>
      </c>
      <c r="T1132" s="26">
        <v>-3.3269999999999998E-5</v>
      </c>
      <c r="U1132" s="26">
        <v>8.4690000000000008E-3</v>
      </c>
      <c r="V1132" t="s">
        <v>102</v>
      </c>
      <c r="W1132" t="s">
        <v>102</v>
      </c>
      <c r="X1132">
        <v>8.4357300000000007E-3</v>
      </c>
    </row>
    <row r="1133" spans="1:24" x14ac:dyDescent="0.35">
      <c r="A1133" t="s">
        <v>681</v>
      </c>
      <c r="B1133" t="s">
        <v>477</v>
      </c>
      <c r="C1133" t="s">
        <v>41</v>
      </c>
      <c r="J1133" t="s">
        <v>102</v>
      </c>
      <c r="K1133" t="s">
        <v>102</v>
      </c>
      <c r="L1133" t="s">
        <v>102</v>
      </c>
      <c r="M1133" t="s">
        <v>102</v>
      </c>
      <c r="N1133" t="s">
        <v>102</v>
      </c>
      <c r="O1133" t="s">
        <v>102</v>
      </c>
      <c r="P1133" t="s">
        <v>102</v>
      </c>
      <c r="Q1133" t="s">
        <v>102</v>
      </c>
      <c r="R1133" s="26">
        <v>1.053E-10</v>
      </c>
      <c r="S1133" t="s">
        <v>102</v>
      </c>
      <c r="T1133" s="26">
        <v>-4.0280000000000001E-5</v>
      </c>
      <c r="U1133" s="26">
        <v>0.1482</v>
      </c>
      <c r="V1133" t="s">
        <v>102</v>
      </c>
      <c r="W1133" s="26">
        <v>3.416E-6</v>
      </c>
      <c r="X1133">
        <v>0.14816313610529999</v>
      </c>
    </row>
    <row r="1134" spans="1:24" x14ac:dyDescent="0.35">
      <c r="A1134" t="s">
        <v>681</v>
      </c>
      <c r="B1134" t="s">
        <v>477</v>
      </c>
      <c r="C1134" t="s">
        <v>41</v>
      </c>
      <c r="D1134" t="s">
        <v>395</v>
      </c>
      <c r="J1134" t="s">
        <v>102</v>
      </c>
      <c r="K1134" t="s">
        <v>102</v>
      </c>
      <c r="L1134" t="s">
        <v>102</v>
      </c>
      <c r="M1134" t="s">
        <v>102</v>
      </c>
      <c r="N1134" t="s">
        <v>102</v>
      </c>
      <c r="O1134" t="s">
        <v>102</v>
      </c>
      <c r="P1134" t="s">
        <v>102</v>
      </c>
      <c r="Q1134" t="s">
        <v>102</v>
      </c>
      <c r="R1134" t="s">
        <v>102</v>
      </c>
      <c r="S1134" t="s">
        <v>102</v>
      </c>
      <c r="T1134" s="26">
        <v>-3.3290000000000001E-5</v>
      </c>
      <c r="U1134" s="26">
        <v>8.4690000000000008E-3</v>
      </c>
      <c r="V1134" t="s">
        <v>102</v>
      </c>
      <c r="W1134" t="s">
        <v>102</v>
      </c>
      <c r="X1134">
        <v>8.4357100000000008E-3</v>
      </c>
    </row>
    <row r="1135" spans="1:24" x14ac:dyDescent="0.35">
      <c r="A1135" t="s">
        <v>681</v>
      </c>
      <c r="B1135" t="s">
        <v>477</v>
      </c>
      <c r="C1135" t="s">
        <v>22</v>
      </c>
      <c r="J1135" t="s">
        <v>102</v>
      </c>
      <c r="K1135" t="s">
        <v>102</v>
      </c>
      <c r="L1135" t="s">
        <v>102</v>
      </c>
      <c r="M1135" t="s">
        <v>102</v>
      </c>
      <c r="N1135" t="s">
        <v>102</v>
      </c>
      <c r="O1135" t="s">
        <v>102</v>
      </c>
      <c r="P1135" t="s">
        <v>102</v>
      </c>
      <c r="Q1135" s="26">
        <v>1.8959999999999999</v>
      </c>
      <c r="R1135" t="s">
        <v>102</v>
      </c>
      <c r="S1135" t="s">
        <v>102</v>
      </c>
      <c r="T1135" s="26">
        <v>0.2036</v>
      </c>
      <c r="U1135" s="26">
        <v>0.34100000000000003</v>
      </c>
      <c r="V1135" t="s">
        <v>102</v>
      </c>
      <c r="W1135" s="26">
        <v>3.1089999999999998E-3</v>
      </c>
      <c r="X1135">
        <v>2.4437090000000001</v>
      </c>
    </row>
    <row r="1136" spans="1:24" x14ac:dyDescent="0.35">
      <c r="A1136" t="s">
        <v>681</v>
      </c>
      <c r="B1136" t="s">
        <v>477</v>
      </c>
      <c r="C1136" t="s">
        <v>22</v>
      </c>
      <c r="D1136" t="s">
        <v>396</v>
      </c>
      <c r="J1136" t="s">
        <v>102</v>
      </c>
      <c r="K1136" t="s">
        <v>102</v>
      </c>
      <c r="L1136" t="s">
        <v>102</v>
      </c>
      <c r="M1136" t="s">
        <v>102</v>
      </c>
      <c r="N1136" t="s">
        <v>102</v>
      </c>
      <c r="O1136" t="s">
        <v>102</v>
      </c>
      <c r="P1136" t="s">
        <v>102</v>
      </c>
      <c r="Q1136" t="s">
        <v>102</v>
      </c>
      <c r="R1136" t="s">
        <v>102</v>
      </c>
      <c r="S1136" t="s">
        <v>102</v>
      </c>
      <c r="T1136" s="26">
        <v>4.3070000000000001E-4</v>
      </c>
      <c r="U1136" s="26">
        <v>7.8630000000000002E-3</v>
      </c>
      <c r="V1136" t="s">
        <v>102</v>
      </c>
      <c r="W1136" t="s">
        <v>102</v>
      </c>
      <c r="X1136">
        <v>8.2936999999999993E-3</v>
      </c>
    </row>
    <row r="1137" spans="1:24" x14ac:dyDescent="0.35">
      <c r="A1137" t="s">
        <v>681</v>
      </c>
      <c r="B1137" t="s">
        <v>477</v>
      </c>
      <c r="C1137" t="s">
        <v>22</v>
      </c>
      <c r="D1137" t="s">
        <v>397</v>
      </c>
      <c r="J1137" t="s">
        <v>102</v>
      </c>
      <c r="K1137" t="s">
        <v>102</v>
      </c>
      <c r="L1137" t="s">
        <v>102</v>
      </c>
      <c r="M1137" t="s">
        <v>102</v>
      </c>
      <c r="N1137" t="s">
        <v>102</v>
      </c>
      <c r="O1137" t="s">
        <v>102</v>
      </c>
      <c r="P1137" t="s">
        <v>102</v>
      </c>
      <c r="Q1137" s="26">
        <v>0.72399999999999998</v>
      </c>
      <c r="R1137" t="s">
        <v>102</v>
      </c>
      <c r="S1137" t="s">
        <v>102</v>
      </c>
      <c r="T1137" s="26">
        <v>9.7710000000000005E-2</v>
      </c>
      <c r="U1137" s="26">
        <v>0.16200000000000001</v>
      </c>
      <c r="V1137" t="s">
        <v>102</v>
      </c>
      <c r="W1137" s="26">
        <v>1.4419999999999999E-3</v>
      </c>
      <c r="X1137">
        <v>0.98515200000000003</v>
      </c>
    </row>
    <row r="1138" spans="1:24" x14ac:dyDescent="0.35">
      <c r="A1138" t="s">
        <v>681</v>
      </c>
      <c r="B1138" t="s">
        <v>477</v>
      </c>
      <c r="C1138" t="s">
        <v>22</v>
      </c>
      <c r="D1138" t="s">
        <v>398</v>
      </c>
      <c r="J1138" t="s">
        <v>102</v>
      </c>
      <c r="K1138" t="s">
        <v>102</v>
      </c>
      <c r="L1138" t="s">
        <v>102</v>
      </c>
      <c r="M1138" t="s">
        <v>102</v>
      </c>
      <c r="N1138" t="s">
        <v>102</v>
      </c>
      <c r="O1138" t="s">
        <v>102</v>
      </c>
      <c r="P1138" t="s">
        <v>102</v>
      </c>
      <c r="Q1138" s="26">
        <v>0.78890000000000005</v>
      </c>
      <c r="R1138" t="s">
        <v>102</v>
      </c>
      <c r="S1138" t="s">
        <v>102</v>
      </c>
      <c r="T1138" s="26">
        <v>0.1055</v>
      </c>
      <c r="U1138" s="26">
        <v>0.1711</v>
      </c>
      <c r="V1138" t="s">
        <v>102</v>
      </c>
      <c r="W1138" s="26">
        <v>1.5709999999999999E-3</v>
      </c>
      <c r="X1138">
        <v>1.0670710000000001</v>
      </c>
    </row>
    <row r="1139" spans="1:24" x14ac:dyDescent="0.35">
      <c r="A1139" t="s">
        <v>681</v>
      </c>
      <c r="B1139" t="s">
        <v>477</v>
      </c>
      <c r="C1139" t="s">
        <v>47</v>
      </c>
      <c r="J1139" t="s">
        <v>102</v>
      </c>
      <c r="K1139" t="s">
        <v>102</v>
      </c>
      <c r="L1139" t="s">
        <v>102</v>
      </c>
      <c r="M1139" t="s">
        <v>102</v>
      </c>
      <c r="N1139" t="s">
        <v>102</v>
      </c>
      <c r="O1139" t="s">
        <v>102</v>
      </c>
      <c r="P1139" t="s">
        <v>102</v>
      </c>
      <c r="Q1139" t="s">
        <v>102</v>
      </c>
      <c r="R1139" t="s">
        <v>102</v>
      </c>
      <c r="S1139" t="s">
        <v>102</v>
      </c>
      <c r="T1139" t="s">
        <v>102</v>
      </c>
      <c r="U1139" t="s">
        <v>102</v>
      </c>
      <c r="V1139" t="s">
        <v>102</v>
      </c>
      <c r="W1139" t="s">
        <v>102</v>
      </c>
      <c r="X1139">
        <v>0</v>
      </c>
    </row>
    <row r="1140" spans="1:24" x14ac:dyDescent="0.35">
      <c r="A1140" t="s">
        <v>681</v>
      </c>
      <c r="B1140" t="s">
        <v>477</v>
      </c>
      <c r="C1140" t="s">
        <v>42</v>
      </c>
      <c r="J1140" t="s">
        <v>102</v>
      </c>
      <c r="K1140" t="s">
        <v>102</v>
      </c>
      <c r="L1140" t="s">
        <v>102</v>
      </c>
      <c r="M1140" t="s">
        <v>102</v>
      </c>
      <c r="N1140" t="s">
        <v>102</v>
      </c>
      <c r="O1140" t="s">
        <v>102</v>
      </c>
      <c r="P1140" t="s">
        <v>102</v>
      </c>
      <c r="Q1140" s="26">
        <v>1.4470000000000001</v>
      </c>
      <c r="R1140" t="s">
        <v>102</v>
      </c>
      <c r="S1140" t="s">
        <v>102</v>
      </c>
      <c r="T1140" s="26">
        <v>0.30549999999999999</v>
      </c>
      <c r="U1140" s="26">
        <v>0.12239999999999999</v>
      </c>
      <c r="V1140" t="s">
        <v>102</v>
      </c>
      <c r="W1140" s="26">
        <v>2.9559999999999999E-3</v>
      </c>
      <c r="X1140">
        <v>1.877856</v>
      </c>
    </row>
    <row r="1141" spans="1:24" x14ac:dyDescent="0.35">
      <c r="A1141" t="s">
        <v>681</v>
      </c>
      <c r="B1141" t="s">
        <v>477</v>
      </c>
      <c r="C1141" t="s">
        <v>399</v>
      </c>
      <c r="J1141" s="26">
        <v>-0.10199999999999999</v>
      </c>
      <c r="K1141" t="s">
        <v>102</v>
      </c>
      <c r="L1141" t="s">
        <v>102</v>
      </c>
      <c r="M1141" t="s">
        <v>102</v>
      </c>
      <c r="N1141" t="s">
        <v>102</v>
      </c>
      <c r="O1141" t="s">
        <v>102</v>
      </c>
      <c r="P1141" t="s">
        <v>102</v>
      </c>
      <c r="Q1141" s="26">
        <v>0.1023</v>
      </c>
      <c r="R1141" t="s">
        <v>102</v>
      </c>
      <c r="S1141" t="s">
        <v>102</v>
      </c>
      <c r="T1141" t="s">
        <v>102</v>
      </c>
      <c r="U1141" t="s">
        <v>102</v>
      </c>
      <c r="V1141" t="s">
        <v>102</v>
      </c>
      <c r="W1141" s="26">
        <v>2.4219999999999999E-6</v>
      </c>
      <c r="X1141">
        <v>3.0242199999999501E-4</v>
      </c>
    </row>
    <row r="1142" spans="1:24" x14ac:dyDescent="0.35">
      <c r="A1142" t="s">
        <v>681</v>
      </c>
      <c r="B1142" t="s">
        <v>477</v>
      </c>
      <c r="C1142" t="s">
        <v>43</v>
      </c>
      <c r="J1142" t="s">
        <v>102</v>
      </c>
      <c r="K1142" t="s">
        <v>102</v>
      </c>
      <c r="L1142" t="s">
        <v>102</v>
      </c>
      <c r="M1142" t="s">
        <v>102</v>
      </c>
      <c r="N1142" t="s">
        <v>102</v>
      </c>
      <c r="O1142" t="s">
        <v>102</v>
      </c>
      <c r="P1142" t="s">
        <v>102</v>
      </c>
      <c r="Q1142" s="26">
        <v>2.8800000000000002E-3</v>
      </c>
      <c r="R1142" s="26">
        <v>2.843E-2</v>
      </c>
      <c r="S1142" t="s">
        <v>102</v>
      </c>
      <c r="T1142" s="26">
        <v>5.3379999999999999E-3</v>
      </c>
      <c r="U1142" t="s">
        <v>102</v>
      </c>
      <c r="V1142" t="s">
        <v>102</v>
      </c>
      <c r="W1142" s="26">
        <v>6.8239999999999995E-2</v>
      </c>
      <c r="X1142">
        <v>0.104888</v>
      </c>
    </row>
    <row r="1143" spans="1:24" x14ac:dyDescent="0.35">
      <c r="A1143" t="s">
        <v>681</v>
      </c>
      <c r="B1143" t="s">
        <v>477</v>
      </c>
      <c r="C1143" t="s">
        <v>43</v>
      </c>
      <c r="D1143" t="s">
        <v>400</v>
      </c>
      <c r="J1143" t="s">
        <v>102</v>
      </c>
      <c r="K1143" t="s">
        <v>102</v>
      </c>
      <c r="L1143" t="s">
        <v>102</v>
      </c>
      <c r="M1143" t="s">
        <v>102</v>
      </c>
      <c r="N1143" t="s">
        <v>102</v>
      </c>
      <c r="O1143" t="s">
        <v>102</v>
      </c>
      <c r="P1143" t="s">
        <v>102</v>
      </c>
      <c r="Q1143" s="26">
        <v>-1.163E-5</v>
      </c>
      <c r="R1143" t="s">
        <v>102</v>
      </c>
      <c r="S1143" t="s">
        <v>102</v>
      </c>
      <c r="T1143" t="s">
        <v>102</v>
      </c>
      <c r="U1143" t="s">
        <v>102</v>
      </c>
      <c r="V1143" t="s">
        <v>102</v>
      </c>
      <c r="W1143" s="26">
        <v>4.7419999999999997E-8</v>
      </c>
      <c r="X1143" s="26">
        <v>-1.158258E-5</v>
      </c>
    </row>
    <row r="1144" spans="1:24" x14ac:dyDescent="0.35">
      <c r="A1144" t="s">
        <v>681</v>
      </c>
      <c r="B1144" t="s">
        <v>477</v>
      </c>
      <c r="C1144" t="s">
        <v>43</v>
      </c>
      <c r="D1144" t="s">
        <v>401</v>
      </c>
      <c r="J1144" t="s">
        <v>102</v>
      </c>
      <c r="K1144" t="s">
        <v>102</v>
      </c>
      <c r="L1144" t="s">
        <v>102</v>
      </c>
      <c r="M1144" t="s">
        <v>102</v>
      </c>
      <c r="N1144" t="s">
        <v>102</v>
      </c>
      <c r="O1144" t="s">
        <v>102</v>
      </c>
      <c r="P1144" t="s">
        <v>102</v>
      </c>
      <c r="Q1144" s="26">
        <v>5.9699999999999996E-7</v>
      </c>
      <c r="R1144" t="s">
        <v>102</v>
      </c>
      <c r="S1144" t="s">
        <v>102</v>
      </c>
      <c r="T1144" t="s">
        <v>102</v>
      </c>
      <c r="U1144" t="s">
        <v>102</v>
      </c>
      <c r="V1144" t="s">
        <v>102</v>
      </c>
      <c r="W1144" s="26">
        <v>4.7419999999999997E-8</v>
      </c>
      <c r="X1144" s="26">
        <v>6.4442000000000005E-7</v>
      </c>
    </row>
    <row r="1145" spans="1:24" x14ac:dyDescent="0.35">
      <c r="A1145" t="s">
        <v>681</v>
      </c>
      <c r="B1145" t="s">
        <v>477</v>
      </c>
      <c r="C1145" t="s">
        <v>43</v>
      </c>
      <c r="D1145" t="s">
        <v>402</v>
      </c>
      <c r="J1145" t="s">
        <v>102</v>
      </c>
      <c r="K1145" t="s">
        <v>102</v>
      </c>
      <c r="L1145" t="s">
        <v>102</v>
      </c>
      <c r="M1145" t="s">
        <v>102</v>
      </c>
      <c r="N1145" t="s">
        <v>102</v>
      </c>
      <c r="O1145" t="s">
        <v>102</v>
      </c>
      <c r="P1145" t="s">
        <v>102</v>
      </c>
      <c r="Q1145" s="26">
        <v>2.647E-3</v>
      </c>
      <c r="R1145" t="s">
        <v>102</v>
      </c>
      <c r="S1145" t="s">
        <v>102</v>
      </c>
      <c r="T1145" s="26">
        <v>7.5170000000000002E-3</v>
      </c>
      <c r="U1145" t="s">
        <v>102</v>
      </c>
      <c r="V1145" t="s">
        <v>102</v>
      </c>
      <c r="W1145" s="26">
        <v>6.8150000000000002E-2</v>
      </c>
      <c r="X1145">
        <v>7.8313999999999995E-2</v>
      </c>
    </row>
    <row r="1146" spans="1:24" x14ac:dyDescent="0.35">
      <c r="A1146" t="s">
        <v>681</v>
      </c>
      <c r="B1146" t="s">
        <v>477</v>
      </c>
      <c r="C1146" t="s">
        <v>43</v>
      </c>
      <c r="D1146" t="s">
        <v>403</v>
      </c>
      <c r="J1146" t="s">
        <v>102</v>
      </c>
      <c r="K1146" t="s">
        <v>102</v>
      </c>
      <c r="L1146" t="s">
        <v>102</v>
      </c>
      <c r="M1146" t="s">
        <v>102</v>
      </c>
      <c r="N1146" t="s">
        <v>102</v>
      </c>
      <c r="O1146" t="s">
        <v>102</v>
      </c>
      <c r="P1146" t="s">
        <v>102</v>
      </c>
      <c r="Q1146" s="26">
        <v>2.4389999999999999E-4</v>
      </c>
      <c r="R1146" t="s">
        <v>102</v>
      </c>
      <c r="S1146" t="s">
        <v>102</v>
      </c>
      <c r="T1146" s="26">
        <v>4.6979999999999997E-6</v>
      </c>
      <c r="U1146" t="s">
        <v>102</v>
      </c>
      <c r="V1146" t="s">
        <v>102</v>
      </c>
      <c r="W1146" s="26">
        <v>8.8499999999999996E-5</v>
      </c>
      <c r="X1146">
        <v>3.3709799999999998E-4</v>
      </c>
    </row>
    <row r="1147" spans="1:24" x14ac:dyDescent="0.35">
      <c r="A1147" t="s">
        <v>681</v>
      </c>
      <c r="B1147" t="s">
        <v>477</v>
      </c>
      <c r="C1147" t="s">
        <v>43</v>
      </c>
      <c r="D1147" t="s">
        <v>404</v>
      </c>
      <c r="J1147" t="s">
        <v>102</v>
      </c>
      <c r="K1147" t="s">
        <v>102</v>
      </c>
      <c r="L1147" t="s">
        <v>102</v>
      </c>
      <c r="M1147" t="s">
        <v>102</v>
      </c>
      <c r="N1147" t="s">
        <v>102</v>
      </c>
      <c r="O1147" t="s">
        <v>102</v>
      </c>
      <c r="P1147" t="s">
        <v>102</v>
      </c>
      <c r="Q1147" t="s">
        <v>102</v>
      </c>
      <c r="R1147" s="26">
        <v>5.7270000000000003E-3</v>
      </c>
      <c r="S1147" t="s">
        <v>102</v>
      </c>
      <c r="T1147" s="26">
        <v>-2.183E-3</v>
      </c>
      <c r="U1147" t="s">
        <v>102</v>
      </c>
      <c r="V1147" t="s">
        <v>102</v>
      </c>
      <c r="W1147" t="s">
        <v>102</v>
      </c>
      <c r="X1147">
        <v>3.5439999999999998E-3</v>
      </c>
    </row>
    <row r="1148" spans="1:24" x14ac:dyDescent="0.35">
      <c r="A1148" t="s">
        <v>681</v>
      </c>
      <c r="B1148" t="s">
        <v>477</v>
      </c>
      <c r="C1148" t="s">
        <v>43</v>
      </c>
      <c r="D1148" t="s">
        <v>405</v>
      </c>
      <c r="J1148" t="s">
        <v>102</v>
      </c>
      <c r="K1148" t="s">
        <v>102</v>
      </c>
      <c r="L1148" t="s">
        <v>102</v>
      </c>
      <c r="M1148" t="s">
        <v>102</v>
      </c>
      <c r="N1148" t="s">
        <v>102</v>
      </c>
      <c r="O1148" t="s">
        <v>102</v>
      </c>
      <c r="P1148" t="s">
        <v>102</v>
      </c>
      <c r="Q1148" t="s">
        <v>102</v>
      </c>
      <c r="R1148" s="26">
        <v>3.6669999999999998E-6</v>
      </c>
      <c r="S1148" t="s">
        <v>102</v>
      </c>
      <c r="T1148" s="26">
        <v>-7.357E-7</v>
      </c>
      <c r="U1148" t="s">
        <v>102</v>
      </c>
      <c r="V1148" t="s">
        <v>102</v>
      </c>
      <c r="W1148" t="s">
        <v>102</v>
      </c>
      <c r="X1148" s="26">
        <v>2.9313000000000002E-6</v>
      </c>
    </row>
    <row r="1149" spans="1:24" x14ac:dyDescent="0.35">
      <c r="A1149" t="s">
        <v>681</v>
      </c>
      <c r="B1149" t="s">
        <v>477</v>
      </c>
      <c r="C1149" t="s">
        <v>43</v>
      </c>
      <c r="D1149" t="s">
        <v>406</v>
      </c>
      <c r="J1149" t="s">
        <v>102</v>
      </c>
      <c r="K1149" t="s">
        <v>102</v>
      </c>
      <c r="L1149" t="s">
        <v>102</v>
      </c>
      <c r="M1149" t="s">
        <v>102</v>
      </c>
      <c r="N1149" t="s">
        <v>102</v>
      </c>
      <c r="O1149" t="s">
        <v>102</v>
      </c>
      <c r="P1149" t="s">
        <v>102</v>
      </c>
      <c r="Q1149" t="s">
        <v>102</v>
      </c>
      <c r="R1149" s="26">
        <v>2.2530000000000001E-2</v>
      </c>
      <c r="S1149" t="s">
        <v>102</v>
      </c>
      <c r="T1149" t="s">
        <v>102</v>
      </c>
      <c r="U1149" t="s">
        <v>102</v>
      </c>
      <c r="V1149" t="s">
        <v>102</v>
      </c>
      <c r="W1149" t="s">
        <v>102</v>
      </c>
      <c r="X1149">
        <v>2.2530000000000001E-2</v>
      </c>
    </row>
    <row r="1150" spans="1:24" x14ac:dyDescent="0.35">
      <c r="A1150" t="s">
        <v>681</v>
      </c>
      <c r="B1150" t="s">
        <v>477</v>
      </c>
      <c r="C1150" t="s">
        <v>43</v>
      </c>
      <c r="D1150" t="s">
        <v>407</v>
      </c>
      <c r="J1150" t="s">
        <v>102</v>
      </c>
      <c r="K1150" t="s">
        <v>102</v>
      </c>
      <c r="L1150" t="s">
        <v>102</v>
      </c>
      <c r="M1150" t="s">
        <v>102</v>
      </c>
      <c r="N1150" t="s">
        <v>102</v>
      </c>
      <c r="O1150" t="s">
        <v>102</v>
      </c>
      <c r="P1150" t="s">
        <v>102</v>
      </c>
      <c r="Q1150" t="s">
        <v>102</v>
      </c>
      <c r="R1150" s="26">
        <v>1.6310000000000001E-4</v>
      </c>
      <c r="S1150" t="s">
        <v>102</v>
      </c>
      <c r="T1150" t="s">
        <v>102</v>
      </c>
      <c r="U1150" t="s">
        <v>102</v>
      </c>
      <c r="V1150" t="s">
        <v>102</v>
      </c>
      <c r="W1150" t="s">
        <v>102</v>
      </c>
      <c r="X1150">
        <v>1.6310000000000001E-4</v>
      </c>
    </row>
    <row r="1151" spans="1:24" x14ac:dyDescent="0.35">
      <c r="A1151" t="s">
        <v>681</v>
      </c>
      <c r="B1151" t="s">
        <v>477</v>
      </c>
      <c r="C1151" t="s">
        <v>39</v>
      </c>
      <c r="J1151" s="26">
        <v>0.45250000000000001</v>
      </c>
      <c r="K1151" t="s">
        <v>102</v>
      </c>
      <c r="L1151" t="s">
        <v>102</v>
      </c>
      <c r="M1151" t="s">
        <v>102</v>
      </c>
      <c r="N1151" t="s">
        <v>102</v>
      </c>
      <c r="O1151" t="s">
        <v>102</v>
      </c>
      <c r="P1151" t="s">
        <v>102</v>
      </c>
      <c r="Q1151" s="26">
        <v>1.1440000000000001E-5</v>
      </c>
      <c r="R1151" t="s">
        <v>102</v>
      </c>
      <c r="S1151" t="s">
        <v>102</v>
      </c>
      <c r="T1151" s="26">
        <v>-1.0869999999999999E-2</v>
      </c>
      <c r="U1151" t="s">
        <v>102</v>
      </c>
      <c r="V1151" t="s">
        <v>102</v>
      </c>
      <c r="W1151" s="26">
        <v>-0.13339999999999999</v>
      </c>
      <c r="X1151">
        <v>0.30824143999999998</v>
      </c>
    </row>
    <row r="1152" spans="1:24" x14ac:dyDescent="0.35">
      <c r="A1152" t="s">
        <v>681</v>
      </c>
      <c r="B1152" t="s">
        <v>477</v>
      </c>
      <c r="C1152" t="s">
        <v>21</v>
      </c>
      <c r="J1152" t="s">
        <v>102</v>
      </c>
      <c r="K1152" t="s">
        <v>102</v>
      </c>
      <c r="L1152" s="26">
        <v>0.85880000000000001</v>
      </c>
      <c r="M1152" s="26">
        <v>0.23769999999999999</v>
      </c>
      <c r="N1152" s="26">
        <v>-0.35680000000000001</v>
      </c>
      <c r="O1152" s="26">
        <v>3.9320000000000001E-2</v>
      </c>
      <c r="P1152" s="26">
        <v>6.7450000000000001</v>
      </c>
      <c r="Q1152" s="26">
        <v>2.302</v>
      </c>
      <c r="R1152" s="26">
        <v>10.38</v>
      </c>
      <c r="S1152" s="26">
        <v>2.0750000000000002</v>
      </c>
      <c r="T1152" s="26">
        <v>-0.30359999999999998</v>
      </c>
      <c r="U1152" s="26">
        <v>3.4279999999999999</v>
      </c>
      <c r="V1152" t="s">
        <v>102</v>
      </c>
      <c r="W1152" s="26">
        <v>4.165</v>
      </c>
      <c r="X1152">
        <v>29.570419999999999</v>
      </c>
    </row>
    <row r="1153" spans="1:24" x14ac:dyDescent="0.35">
      <c r="A1153" t="s">
        <v>681</v>
      </c>
      <c r="B1153" t="s">
        <v>477</v>
      </c>
      <c r="C1153" t="s">
        <v>21</v>
      </c>
      <c r="D1153" t="s">
        <v>24</v>
      </c>
      <c r="J1153" t="s">
        <v>102</v>
      </c>
      <c r="K1153" t="s">
        <v>102</v>
      </c>
      <c r="L1153" t="s">
        <v>102</v>
      </c>
      <c r="M1153" t="s">
        <v>102</v>
      </c>
      <c r="N1153" t="s">
        <v>102</v>
      </c>
      <c r="O1153" t="s">
        <v>102</v>
      </c>
      <c r="P1153" t="s">
        <v>102</v>
      </c>
      <c r="Q1153" t="s">
        <v>102</v>
      </c>
      <c r="R1153" s="26">
        <v>1.431</v>
      </c>
      <c r="S1153" t="s">
        <v>102</v>
      </c>
      <c r="T1153" s="26">
        <v>-0.3044</v>
      </c>
      <c r="U1153" s="26">
        <v>9.0679999999999997E-2</v>
      </c>
      <c r="V1153" t="s">
        <v>102</v>
      </c>
      <c r="W1153" s="26">
        <v>0.38529999999999998</v>
      </c>
      <c r="X1153">
        <v>1.6025799999999999</v>
      </c>
    </row>
    <row r="1154" spans="1:24" x14ac:dyDescent="0.35">
      <c r="A1154" t="s">
        <v>681</v>
      </c>
      <c r="B1154" t="s">
        <v>477</v>
      </c>
      <c r="C1154" t="s">
        <v>21</v>
      </c>
      <c r="D1154" t="s">
        <v>24</v>
      </c>
      <c r="E1154" t="s">
        <v>408</v>
      </c>
      <c r="J1154" t="s">
        <v>102</v>
      </c>
      <c r="K1154" t="s">
        <v>102</v>
      </c>
      <c r="L1154" t="s">
        <v>102</v>
      </c>
      <c r="M1154" t="s">
        <v>102</v>
      </c>
      <c r="N1154" t="s">
        <v>102</v>
      </c>
      <c r="O1154" t="s">
        <v>102</v>
      </c>
      <c r="P1154" t="s">
        <v>102</v>
      </c>
      <c r="Q1154" t="s">
        <v>102</v>
      </c>
      <c r="R1154" t="s">
        <v>102</v>
      </c>
      <c r="S1154" t="s">
        <v>102</v>
      </c>
      <c r="T1154" s="26">
        <v>-4.4970000000000001E-7</v>
      </c>
      <c r="U1154" s="26">
        <v>3.8640000000000001E-2</v>
      </c>
      <c r="V1154" t="s">
        <v>102</v>
      </c>
      <c r="W1154" s="26">
        <v>0.22700000000000001</v>
      </c>
      <c r="X1154">
        <v>0.26563955030000003</v>
      </c>
    </row>
    <row r="1155" spans="1:24" x14ac:dyDescent="0.35">
      <c r="A1155" t="s">
        <v>681</v>
      </c>
      <c r="B1155" t="s">
        <v>477</v>
      </c>
      <c r="C1155" t="s">
        <v>21</v>
      </c>
      <c r="D1155" t="s">
        <v>24</v>
      </c>
      <c r="E1155" t="s">
        <v>409</v>
      </c>
      <c r="J1155" t="s">
        <v>102</v>
      </c>
      <c r="K1155" t="s">
        <v>102</v>
      </c>
      <c r="L1155" t="s">
        <v>102</v>
      </c>
      <c r="M1155" t="s">
        <v>102</v>
      </c>
      <c r="N1155" t="s">
        <v>102</v>
      </c>
      <c r="O1155" t="s">
        <v>102</v>
      </c>
      <c r="P1155" t="s">
        <v>102</v>
      </c>
      <c r="Q1155" t="s">
        <v>102</v>
      </c>
      <c r="R1155" s="26">
        <v>0.81510000000000005</v>
      </c>
      <c r="S1155" t="s">
        <v>102</v>
      </c>
      <c r="T1155" s="26">
        <v>-4.8749999999999999E-6</v>
      </c>
      <c r="U1155" s="26">
        <v>3.4479999999999997E-2</v>
      </c>
      <c r="V1155" t="s">
        <v>102</v>
      </c>
      <c r="W1155" t="s">
        <v>102</v>
      </c>
      <c r="X1155">
        <v>0.84957512499999999</v>
      </c>
    </row>
    <row r="1156" spans="1:24" x14ac:dyDescent="0.35">
      <c r="A1156" t="s">
        <v>681</v>
      </c>
      <c r="B1156" t="s">
        <v>477</v>
      </c>
      <c r="C1156" t="s">
        <v>21</v>
      </c>
      <c r="D1156" t="s">
        <v>29</v>
      </c>
      <c r="J1156" t="s">
        <v>102</v>
      </c>
      <c r="K1156" t="s">
        <v>102</v>
      </c>
      <c r="L1156" t="s">
        <v>102</v>
      </c>
      <c r="M1156" t="s">
        <v>102</v>
      </c>
      <c r="N1156" t="s">
        <v>102</v>
      </c>
      <c r="O1156" t="s">
        <v>102</v>
      </c>
      <c r="P1156" t="s">
        <v>102</v>
      </c>
      <c r="Q1156" t="s">
        <v>102</v>
      </c>
      <c r="R1156" t="s">
        <v>102</v>
      </c>
      <c r="S1156" t="s">
        <v>102</v>
      </c>
      <c r="T1156" s="26">
        <v>1.454E-3</v>
      </c>
      <c r="U1156" s="26">
        <v>0.63039999999999996</v>
      </c>
      <c r="V1156" t="s">
        <v>102</v>
      </c>
      <c r="W1156" t="s">
        <v>102</v>
      </c>
      <c r="X1156">
        <v>0.63185400000000003</v>
      </c>
    </row>
    <row r="1157" spans="1:24" x14ac:dyDescent="0.35">
      <c r="A1157" t="s">
        <v>681</v>
      </c>
      <c r="B1157" t="s">
        <v>477</v>
      </c>
      <c r="C1157" t="s">
        <v>21</v>
      </c>
      <c r="D1157" t="s">
        <v>29</v>
      </c>
      <c r="E1157" t="s">
        <v>319</v>
      </c>
      <c r="J1157" t="s">
        <v>102</v>
      </c>
      <c r="K1157" t="s">
        <v>102</v>
      </c>
      <c r="L1157" t="s">
        <v>102</v>
      </c>
      <c r="M1157" t="s">
        <v>102</v>
      </c>
      <c r="N1157" t="s">
        <v>102</v>
      </c>
      <c r="O1157" t="s">
        <v>102</v>
      </c>
      <c r="P1157" t="s">
        <v>102</v>
      </c>
      <c r="Q1157" t="s">
        <v>102</v>
      </c>
      <c r="R1157" t="s">
        <v>102</v>
      </c>
      <c r="S1157" t="s">
        <v>102</v>
      </c>
      <c r="T1157" t="s">
        <v>102</v>
      </c>
      <c r="U1157" s="26">
        <v>1.2579999999999999E-2</v>
      </c>
      <c r="V1157" t="s">
        <v>102</v>
      </c>
      <c r="W1157" t="s">
        <v>102</v>
      </c>
      <c r="X1157">
        <v>1.2579999999999999E-2</v>
      </c>
    </row>
    <row r="1158" spans="1:24" x14ac:dyDescent="0.35">
      <c r="A1158" t="s">
        <v>681</v>
      </c>
      <c r="B1158" t="s">
        <v>477</v>
      </c>
      <c r="C1158" t="s">
        <v>21</v>
      </c>
      <c r="D1158" t="s">
        <v>29</v>
      </c>
      <c r="E1158" t="s">
        <v>323</v>
      </c>
      <c r="J1158" t="s">
        <v>102</v>
      </c>
      <c r="K1158" t="s">
        <v>102</v>
      </c>
      <c r="L1158" t="s">
        <v>102</v>
      </c>
      <c r="M1158" t="s">
        <v>102</v>
      </c>
      <c r="N1158" t="s">
        <v>102</v>
      </c>
      <c r="O1158" t="s">
        <v>102</v>
      </c>
      <c r="P1158" t="s">
        <v>102</v>
      </c>
      <c r="Q1158" t="s">
        <v>102</v>
      </c>
      <c r="R1158" t="s">
        <v>102</v>
      </c>
      <c r="S1158" t="s">
        <v>102</v>
      </c>
      <c r="T1158" t="s">
        <v>102</v>
      </c>
      <c r="U1158" s="26">
        <v>1.297E-3</v>
      </c>
      <c r="V1158" t="s">
        <v>102</v>
      </c>
      <c r="W1158" t="s">
        <v>102</v>
      </c>
      <c r="X1158">
        <v>1.297E-3</v>
      </c>
    </row>
    <row r="1159" spans="1:24" x14ac:dyDescent="0.35">
      <c r="A1159" t="s">
        <v>681</v>
      </c>
      <c r="B1159" t="s">
        <v>477</v>
      </c>
      <c r="C1159" t="s">
        <v>21</v>
      </c>
      <c r="D1159" t="s">
        <v>29</v>
      </c>
      <c r="E1159" t="s">
        <v>410</v>
      </c>
      <c r="J1159" t="s">
        <v>102</v>
      </c>
      <c r="K1159" t="s">
        <v>102</v>
      </c>
      <c r="L1159" t="s">
        <v>102</v>
      </c>
      <c r="M1159" t="s">
        <v>102</v>
      </c>
      <c r="N1159" t="s">
        <v>102</v>
      </c>
      <c r="O1159" t="s">
        <v>102</v>
      </c>
      <c r="P1159" t="s">
        <v>102</v>
      </c>
      <c r="Q1159" t="s">
        <v>102</v>
      </c>
      <c r="R1159" t="s">
        <v>102</v>
      </c>
      <c r="S1159" t="s">
        <v>102</v>
      </c>
      <c r="T1159" t="s">
        <v>102</v>
      </c>
      <c r="U1159" s="26">
        <v>2.248E-2</v>
      </c>
      <c r="V1159" t="s">
        <v>102</v>
      </c>
      <c r="W1159" t="s">
        <v>102</v>
      </c>
      <c r="X1159">
        <v>2.248E-2</v>
      </c>
    </row>
    <row r="1160" spans="1:24" x14ac:dyDescent="0.35">
      <c r="A1160" t="s">
        <v>681</v>
      </c>
      <c r="B1160" t="s">
        <v>477</v>
      </c>
      <c r="C1160" t="s">
        <v>21</v>
      </c>
      <c r="D1160" t="s">
        <v>29</v>
      </c>
      <c r="E1160" t="s">
        <v>411</v>
      </c>
      <c r="J1160" t="s">
        <v>102</v>
      </c>
      <c r="K1160" t="s">
        <v>102</v>
      </c>
      <c r="L1160" t="s">
        <v>102</v>
      </c>
      <c r="M1160" t="s">
        <v>102</v>
      </c>
      <c r="N1160" t="s">
        <v>102</v>
      </c>
      <c r="O1160" t="s">
        <v>102</v>
      </c>
      <c r="P1160" t="s">
        <v>102</v>
      </c>
      <c r="Q1160" t="s">
        <v>102</v>
      </c>
      <c r="R1160" t="s">
        <v>102</v>
      </c>
      <c r="S1160" t="s">
        <v>102</v>
      </c>
      <c r="T1160" t="s">
        <v>102</v>
      </c>
      <c r="U1160" s="26">
        <v>3.2509999999999997E-2</v>
      </c>
      <c r="V1160" t="s">
        <v>102</v>
      </c>
      <c r="W1160" t="s">
        <v>102</v>
      </c>
      <c r="X1160">
        <v>3.2509999999999997E-2</v>
      </c>
    </row>
    <row r="1161" spans="1:24" x14ac:dyDescent="0.35">
      <c r="A1161" t="s">
        <v>681</v>
      </c>
      <c r="B1161" t="s">
        <v>477</v>
      </c>
      <c r="C1161" t="s">
        <v>21</v>
      </c>
      <c r="D1161" t="s">
        <v>27</v>
      </c>
      <c r="J1161" t="s">
        <v>102</v>
      </c>
      <c r="K1161" t="s">
        <v>102</v>
      </c>
      <c r="L1161" t="s">
        <v>102</v>
      </c>
      <c r="M1161" t="s">
        <v>102</v>
      </c>
      <c r="N1161" t="s">
        <v>102</v>
      </c>
      <c r="O1161" t="s">
        <v>102</v>
      </c>
      <c r="P1161" t="s">
        <v>102</v>
      </c>
      <c r="Q1161" t="s">
        <v>102</v>
      </c>
      <c r="R1161" s="26">
        <v>1.707E-3</v>
      </c>
      <c r="S1161" t="s">
        <v>102</v>
      </c>
      <c r="T1161" s="26">
        <v>3.0909999999999997E-8</v>
      </c>
      <c r="U1161" s="26">
        <v>2.5579999999999999E-3</v>
      </c>
      <c r="V1161" t="s">
        <v>102</v>
      </c>
      <c r="W1161" t="s">
        <v>102</v>
      </c>
      <c r="X1161">
        <v>4.2650309100000002E-3</v>
      </c>
    </row>
    <row r="1162" spans="1:24" x14ac:dyDescent="0.35">
      <c r="A1162" t="s">
        <v>681</v>
      </c>
      <c r="B1162" t="s">
        <v>477</v>
      </c>
      <c r="C1162" t="s">
        <v>21</v>
      </c>
      <c r="D1162" t="s">
        <v>27</v>
      </c>
      <c r="E1162" t="s">
        <v>412</v>
      </c>
      <c r="J1162" t="s">
        <v>102</v>
      </c>
      <c r="K1162" t="s">
        <v>102</v>
      </c>
      <c r="L1162" t="s">
        <v>102</v>
      </c>
      <c r="M1162" t="s">
        <v>102</v>
      </c>
      <c r="N1162" t="s">
        <v>102</v>
      </c>
      <c r="O1162" t="s">
        <v>102</v>
      </c>
      <c r="P1162" t="s">
        <v>102</v>
      </c>
      <c r="Q1162" t="s">
        <v>102</v>
      </c>
      <c r="R1162" s="26">
        <v>1.652E-3</v>
      </c>
      <c r="S1162" t="s">
        <v>102</v>
      </c>
      <c r="T1162" s="26">
        <v>3.0909999999999997E-8</v>
      </c>
      <c r="U1162" s="26">
        <v>2.3749999999999999E-3</v>
      </c>
      <c r="V1162" t="s">
        <v>102</v>
      </c>
      <c r="W1162" t="s">
        <v>102</v>
      </c>
      <c r="X1162">
        <v>4.0270309099999999E-3</v>
      </c>
    </row>
    <row r="1163" spans="1:24" x14ac:dyDescent="0.35">
      <c r="A1163" t="s">
        <v>681</v>
      </c>
      <c r="B1163" t="s">
        <v>477</v>
      </c>
      <c r="C1163" t="s">
        <v>21</v>
      </c>
      <c r="D1163" t="s">
        <v>23</v>
      </c>
      <c r="J1163" t="s">
        <v>102</v>
      </c>
      <c r="K1163" t="s">
        <v>102</v>
      </c>
      <c r="L1163" t="s">
        <v>102</v>
      </c>
      <c r="M1163" t="s">
        <v>102</v>
      </c>
      <c r="N1163" t="s">
        <v>102</v>
      </c>
      <c r="O1163" t="s">
        <v>102</v>
      </c>
      <c r="P1163" t="s">
        <v>102</v>
      </c>
      <c r="Q1163" t="s">
        <v>102</v>
      </c>
      <c r="R1163" s="26">
        <v>8.952</v>
      </c>
      <c r="S1163" t="s">
        <v>102</v>
      </c>
      <c r="T1163" s="26">
        <v>-0.1187</v>
      </c>
      <c r="U1163" s="26">
        <v>0.43969999999999998</v>
      </c>
      <c r="V1163" t="s">
        <v>102</v>
      </c>
      <c r="W1163" s="26">
        <v>3.7749999999999999</v>
      </c>
      <c r="X1163">
        <v>13.048</v>
      </c>
    </row>
    <row r="1164" spans="1:24" x14ac:dyDescent="0.35">
      <c r="A1164" t="s">
        <v>681</v>
      </c>
      <c r="B1164" t="s">
        <v>477</v>
      </c>
      <c r="C1164" t="s">
        <v>21</v>
      </c>
      <c r="D1164" t="s">
        <v>23</v>
      </c>
      <c r="E1164" t="s">
        <v>413</v>
      </c>
      <c r="J1164" t="s">
        <v>102</v>
      </c>
      <c r="K1164" t="s">
        <v>102</v>
      </c>
      <c r="L1164" t="s">
        <v>102</v>
      </c>
      <c r="M1164" t="s">
        <v>102</v>
      </c>
      <c r="N1164" t="s">
        <v>102</v>
      </c>
      <c r="O1164" t="s">
        <v>102</v>
      </c>
      <c r="P1164" t="s">
        <v>102</v>
      </c>
      <c r="Q1164" t="s">
        <v>102</v>
      </c>
      <c r="R1164" t="s">
        <v>170</v>
      </c>
      <c r="S1164" t="s">
        <v>102</v>
      </c>
      <c r="T1164" t="s">
        <v>102</v>
      </c>
      <c r="U1164" t="s">
        <v>102</v>
      </c>
      <c r="V1164" t="s">
        <v>102</v>
      </c>
      <c r="W1164" t="s">
        <v>102</v>
      </c>
      <c r="X1164">
        <v>0</v>
      </c>
    </row>
    <row r="1165" spans="1:24" x14ac:dyDescent="0.35">
      <c r="A1165" t="s">
        <v>681</v>
      </c>
      <c r="B1165" t="s">
        <v>477</v>
      </c>
      <c r="C1165" t="s">
        <v>21</v>
      </c>
      <c r="D1165" t="s">
        <v>23</v>
      </c>
      <c r="E1165" t="s">
        <v>414</v>
      </c>
      <c r="J1165" t="s">
        <v>102</v>
      </c>
      <c r="K1165" t="s">
        <v>102</v>
      </c>
      <c r="L1165" t="s">
        <v>102</v>
      </c>
      <c r="M1165" t="s">
        <v>102</v>
      </c>
      <c r="N1165" t="s">
        <v>102</v>
      </c>
      <c r="O1165" t="s">
        <v>102</v>
      </c>
      <c r="P1165" t="s">
        <v>102</v>
      </c>
      <c r="Q1165" t="s">
        <v>102</v>
      </c>
      <c r="R1165" s="26">
        <v>3.6619999999999999</v>
      </c>
      <c r="S1165" t="s">
        <v>102</v>
      </c>
      <c r="T1165" t="s">
        <v>102</v>
      </c>
      <c r="U1165" t="s">
        <v>102</v>
      </c>
      <c r="V1165" t="s">
        <v>102</v>
      </c>
      <c r="W1165" t="s">
        <v>102</v>
      </c>
      <c r="X1165">
        <v>3.6619999999999999</v>
      </c>
    </row>
    <row r="1166" spans="1:24" x14ac:dyDescent="0.35">
      <c r="A1166" t="s">
        <v>681</v>
      </c>
      <c r="B1166" t="s">
        <v>477</v>
      </c>
      <c r="C1166" t="s">
        <v>21</v>
      </c>
      <c r="D1166" t="s">
        <v>23</v>
      </c>
      <c r="E1166" t="s">
        <v>415</v>
      </c>
      <c r="J1166" t="s">
        <v>102</v>
      </c>
      <c r="K1166" t="s">
        <v>102</v>
      </c>
      <c r="L1166" t="s">
        <v>102</v>
      </c>
      <c r="M1166" t="s">
        <v>102</v>
      </c>
      <c r="N1166" t="s">
        <v>102</v>
      </c>
      <c r="O1166" t="s">
        <v>102</v>
      </c>
      <c r="P1166" t="s">
        <v>102</v>
      </c>
      <c r="Q1166" t="s">
        <v>102</v>
      </c>
      <c r="R1166" s="26">
        <v>4.5570000000000003E-3</v>
      </c>
      <c r="S1166" t="s">
        <v>102</v>
      </c>
      <c r="T1166" t="s">
        <v>102</v>
      </c>
      <c r="U1166" t="s">
        <v>102</v>
      </c>
      <c r="V1166" t="s">
        <v>102</v>
      </c>
      <c r="W1166" t="s">
        <v>102</v>
      </c>
      <c r="X1166">
        <v>4.5570000000000003E-3</v>
      </c>
    </row>
    <row r="1167" spans="1:24" x14ac:dyDescent="0.35">
      <c r="A1167" t="s">
        <v>681</v>
      </c>
      <c r="B1167" t="s">
        <v>477</v>
      </c>
      <c r="C1167" t="s">
        <v>21</v>
      </c>
      <c r="D1167" t="s">
        <v>23</v>
      </c>
      <c r="E1167" t="s">
        <v>416</v>
      </c>
      <c r="J1167" t="s">
        <v>102</v>
      </c>
      <c r="K1167" t="s">
        <v>102</v>
      </c>
      <c r="L1167" t="s">
        <v>102</v>
      </c>
      <c r="M1167" t="s">
        <v>102</v>
      </c>
      <c r="N1167" t="s">
        <v>102</v>
      </c>
      <c r="O1167" t="s">
        <v>102</v>
      </c>
      <c r="P1167" t="s">
        <v>102</v>
      </c>
      <c r="Q1167" t="s">
        <v>102</v>
      </c>
      <c r="R1167" s="26">
        <v>4.5620000000000001E-3</v>
      </c>
      <c r="S1167" t="s">
        <v>102</v>
      </c>
      <c r="T1167" t="s">
        <v>102</v>
      </c>
      <c r="U1167" t="s">
        <v>102</v>
      </c>
      <c r="V1167" t="s">
        <v>102</v>
      </c>
      <c r="W1167" t="s">
        <v>102</v>
      </c>
      <c r="X1167">
        <v>4.5620000000000001E-3</v>
      </c>
    </row>
    <row r="1168" spans="1:24" x14ac:dyDescent="0.35">
      <c r="A1168" t="s">
        <v>681</v>
      </c>
      <c r="B1168" t="s">
        <v>477</v>
      </c>
      <c r="C1168" t="s">
        <v>21</v>
      </c>
      <c r="D1168" t="s">
        <v>23</v>
      </c>
      <c r="E1168" t="s">
        <v>417</v>
      </c>
      <c r="J1168" t="s">
        <v>102</v>
      </c>
      <c r="K1168" t="s">
        <v>102</v>
      </c>
      <c r="L1168" t="s">
        <v>102</v>
      </c>
      <c r="M1168" t="s">
        <v>102</v>
      </c>
      <c r="N1168" t="s">
        <v>102</v>
      </c>
      <c r="O1168" t="s">
        <v>102</v>
      </c>
      <c r="P1168" t="s">
        <v>102</v>
      </c>
      <c r="Q1168" t="s">
        <v>102</v>
      </c>
      <c r="R1168" s="26">
        <v>4.5580000000000004E-3</v>
      </c>
      <c r="S1168" t="s">
        <v>102</v>
      </c>
      <c r="T1168" t="s">
        <v>102</v>
      </c>
      <c r="U1168" t="s">
        <v>102</v>
      </c>
      <c r="V1168" t="s">
        <v>102</v>
      </c>
      <c r="W1168" t="s">
        <v>102</v>
      </c>
      <c r="X1168">
        <v>4.5580000000000004E-3</v>
      </c>
    </row>
    <row r="1169" spans="1:24" x14ac:dyDescent="0.35">
      <c r="A1169" t="s">
        <v>681</v>
      </c>
      <c r="B1169" t="s">
        <v>477</v>
      </c>
      <c r="C1169" t="s">
        <v>21</v>
      </c>
      <c r="D1169" t="s">
        <v>23</v>
      </c>
      <c r="E1169" t="s">
        <v>418</v>
      </c>
      <c r="J1169" t="s">
        <v>102</v>
      </c>
      <c r="K1169" t="s">
        <v>102</v>
      </c>
      <c r="L1169" t="s">
        <v>102</v>
      </c>
      <c r="M1169" t="s">
        <v>102</v>
      </c>
      <c r="N1169" t="s">
        <v>102</v>
      </c>
      <c r="O1169" t="s">
        <v>102</v>
      </c>
      <c r="P1169" t="s">
        <v>102</v>
      </c>
      <c r="Q1169" t="s">
        <v>102</v>
      </c>
      <c r="R1169" t="s">
        <v>170</v>
      </c>
      <c r="S1169" t="s">
        <v>102</v>
      </c>
      <c r="T1169" t="s">
        <v>102</v>
      </c>
      <c r="U1169" t="s">
        <v>102</v>
      </c>
      <c r="V1169" t="s">
        <v>102</v>
      </c>
      <c r="W1169" t="s">
        <v>102</v>
      </c>
      <c r="X1169">
        <v>0</v>
      </c>
    </row>
    <row r="1170" spans="1:24" x14ac:dyDescent="0.35">
      <c r="A1170" t="s">
        <v>681</v>
      </c>
      <c r="B1170" t="s">
        <v>477</v>
      </c>
      <c r="C1170" t="s">
        <v>21</v>
      </c>
      <c r="D1170" t="s">
        <v>23</v>
      </c>
      <c r="E1170" t="s">
        <v>419</v>
      </c>
      <c r="J1170" t="s">
        <v>102</v>
      </c>
      <c r="K1170" t="s">
        <v>102</v>
      </c>
      <c r="L1170" t="s">
        <v>102</v>
      </c>
      <c r="M1170" t="s">
        <v>102</v>
      </c>
      <c r="N1170" t="s">
        <v>102</v>
      </c>
      <c r="O1170" t="s">
        <v>102</v>
      </c>
      <c r="P1170" t="s">
        <v>102</v>
      </c>
      <c r="Q1170" t="s">
        <v>102</v>
      </c>
      <c r="R1170" t="s">
        <v>170</v>
      </c>
      <c r="S1170" t="s">
        <v>102</v>
      </c>
      <c r="T1170" t="s">
        <v>102</v>
      </c>
      <c r="U1170" t="s">
        <v>102</v>
      </c>
      <c r="V1170" t="s">
        <v>102</v>
      </c>
      <c r="W1170" t="s">
        <v>102</v>
      </c>
      <c r="X1170">
        <v>0</v>
      </c>
    </row>
    <row r="1171" spans="1:24" x14ac:dyDescent="0.35">
      <c r="A1171" t="s">
        <v>681</v>
      </c>
      <c r="B1171" t="s">
        <v>477</v>
      </c>
      <c r="C1171" t="s">
        <v>21</v>
      </c>
      <c r="D1171" t="s">
        <v>23</v>
      </c>
      <c r="E1171" t="s">
        <v>420</v>
      </c>
      <c r="J1171" t="s">
        <v>102</v>
      </c>
      <c r="K1171" t="s">
        <v>102</v>
      </c>
      <c r="L1171" t="s">
        <v>102</v>
      </c>
      <c r="M1171" t="s">
        <v>102</v>
      </c>
      <c r="N1171" t="s">
        <v>102</v>
      </c>
      <c r="O1171" t="s">
        <v>102</v>
      </c>
      <c r="P1171" t="s">
        <v>102</v>
      </c>
      <c r="Q1171" t="s">
        <v>102</v>
      </c>
      <c r="R1171" t="s">
        <v>170</v>
      </c>
      <c r="S1171" t="s">
        <v>102</v>
      </c>
      <c r="T1171" t="s">
        <v>102</v>
      </c>
      <c r="U1171" t="s">
        <v>102</v>
      </c>
      <c r="V1171" t="s">
        <v>102</v>
      </c>
      <c r="W1171" t="s">
        <v>102</v>
      </c>
      <c r="X1171">
        <v>0</v>
      </c>
    </row>
    <row r="1172" spans="1:24" x14ac:dyDescent="0.35">
      <c r="A1172" t="s">
        <v>681</v>
      </c>
      <c r="B1172" t="s">
        <v>477</v>
      </c>
      <c r="C1172" t="s">
        <v>21</v>
      </c>
      <c r="D1172" t="s">
        <v>23</v>
      </c>
      <c r="E1172" t="s">
        <v>421</v>
      </c>
      <c r="J1172" t="s">
        <v>102</v>
      </c>
      <c r="K1172" t="s">
        <v>102</v>
      </c>
      <c r="L1172" t="s">
        <v>102</v>
      </c>
      <c r="M1172" t="s">
        <v>102</v>
      </c>
      <c r="N1172" t="s">
        <v>102</v>
      </c>
      <c r="O1172" t="s">
        <v>102</v>
      </c>
      <c r="P1172" t="s">
        <v>102</v>
      </c>
      <c r="Q1172" t="s">
        <v>102</v>
      </c>
      <c r="R1172" s="26">
        <v>-1.7200000000000001E-4</v>
      </c>
      <c r="S1172" t="s">
        <v>102</v>
      </c>
      <c r="T1172" t="s">
        <v>102</v>
      </c>
      <c r="U1172" t="s">
        <v>102</v>
      </c>
      <c r="V1172" t="s">
        <v>102</v>
      </c>
      <c r="W1172" t="s">
        <v>102</v>
      </c>
      <c r="X1172">
        <v>-1.7200000000000001E-4</v>
      </c>
    </row>
    <row r="1173" spans="1:24" x14ac:dyDescent="0.35">
      <c r="A1173" t="s">
        <v>681</v>
      </c>
      <c r="B1173" t="s">
        <v>477</v>
      </c>
      <c r="C1173" t="s">
        <v>21</v>
      </c>
      <c r="D1173" t="s">
        <v>23</v>
      </c>
      <c r="E1173" t="s">
        <v>422</v>
      </c>
      <c r="J1173" t="s">
        <v>102</v>
      </c>
      <c r="K1173" t="s">
        <v>102</v>
      </c>
      <c r="L1173" t="s">
        <v>102</v>
      </c>
      <c r="M1173" t="s">
        <v>102</v>
      </c>
      <c r="N1173" t="s">
        <v>102</v>
      </c>
      <c r="O1173" t="s">
        <v>102</v>
      </c>
      <c r="P1173" t="s">
        <v>102</v>
      </c>
      <c r="Q1173" t="s">
        <v>102</v>
      </c>
      <c r="R1173" t="s">
        <v>170</v>
      </c>
      <c r="S1173" t="s">
        <v>102</v>
      </c>
      <c r="T1173" t="s">
        <v>102</v>
      </c>
      <c r="U1173" t="s">
        <v>102</v>
      </c>
      <c r="V1173" t="s">
        <v>102</v>
      </c>
      <c r="W1173" t="s">
        <v>102</v>
      </c>
      <c r="X1173">
        <v>0</v>
      </c>
    </row>
    <row r="1174" spans="1:24" x14ac:dyDescent="0.35">
      <c r="A1174" t="s">
        <v>681</v>
      </c>
      <c r="B1174" t="s">
        <v>477</v>
      </c>
      <c r="C1174" t="s">
        <v>21</v>
      </c>
      <c r="D1174" t="s">
        <v>23</v>
      </c>
      <c r="E1174" t="s">
        <v>423</v>
      </c>
      <c r="J1174" t="s">
        <v>102</v>
      </c>
      <c r="K1174" t="s">
        <v>102</v>
      </c>
      <c r="L1174" t="s">
        <v>102</v>
      </c>
      <c r="M1174" t="s">
        <v>102</v>
      </c>
      <c r="N1174" t="s">
        <v>102</v>
      </c>
      <c r="O1174" t="s">
        <v>102</v>
      </c>
      <c r="P1174" t="s">
        <v>102</v>
      </c>
      <c r="Q1174" t="s">
        <v>102</v>
      </c>
      <c r="R1174" s="26">
        <v>-3.699E-3</v>
      </c>
      <c r="S1174" t="s">
        <v>102</v>
      </c>
      <c r="T1174" t="s">
        <v>102</v>
      </c>
      <c r="U1174" t="s">
        <v>102</v>
      </c>
      <c r="V1174" t="s">
        <v>102</v>
      </c>
      <c r="W1174" t="s">
        <v>102</v>
      </c>
      <c r="X1174">
        <v>-3.699E-3</v>
      </c>
    </row>
    <row r="1175" spans="1:24" x14ac:dyDescent="0.35">
      <c r="A1175" t="s">
        <v>681</v>
      </c>
      <c r="B1175" t="s">
        <v>477</v>
      </c>
      <c r="C1175" t="s">
        <v>21</v>
      </c>
      <c r="D1175" t="s">
        <v>23</v>
      </c>
      <c r="E1175" t="s">
        <v>424</v>
      </c>
      <c r="J1175" t="s">
        <v>102</v>
      </c>
      <c r="K1175" t="s">
        <v>102</v>
      </c>
      <c r="L1175" t="s">
        <v>102</v>
      </c>
      <c r="M1175" t="s">
        <v>102</v>
      </c>
      <c r="N1175" t="s">
        <v>102</v>
      </c>
      <c r="O1175" t="s">
        <v>102</v>
      </c>
      <c r="P1175" t="s">
        <v>102</v>
      </c>
      <c r="Q1175" t="s">
        <v>102</v>
      </c>
      <c r="R1175" s="26">
        <v>-2.5919999999999999E-6</v>
      </c>
      <c r="S1175" t="s">
        <v>102</v>
      </c>
      <c r="T1175" t="s">
        <v>102</v>
      </c>
      <c r="U1175" t="s">
        <v>102</v>
      </c>
      <c r="V1175" t="s">
        <v>102</v>
      </c>
      <c r="W1175" t="s">
        <v>102</v>
      </c>
      <c r="X1175" s="26">
        <v>-2.5919999999999999E-6</v>
      </c>
    </row>
    <row r="1176" spans="1:24" x14ac:dyDescent="0.35">
      <c r="A1176" t="s">
        <v>681</v>
      </c>
      <c r="B1176" t="s">
        <v>477</v>
      </c>
      <c r="C1176" t="s">
        <v>21</v>
      </c>
      <c r="D1176" t="s">
        <v>23</v>
      </c>
      <c r="E1176" t="s">
        <v>425</v>
      </c>
      <c r="J1176" t="s">
        <v>102</v>
      </c>
      <c r="K1176" t="s">
        <v>102</v>
      </c>
      <c r="L1176" t="s">
        <v>102</v>
      </c>
      <c r="M1176" t="s">
        <v>102</v>
      </c>
      <c r="N1176" t="s">
        <v>102</v>
      </c>
      <c r="O1176" t="s">
        <v>102</v>
      </c>
      <c r="P1176" t="s">
        <v>102</v>
      </c>
      <c r="Q1176" t="s">
        <v>102</v>
      </c>
      <c r="R1176" s="26">
        <v>1.819E-5</v>
      </c>
      <c r="S1176" t="s">
        <v>102</v>
      </c>
      <c r="T1176" t="s">
        <v>102</v>
      </c>
      <c r="U1176" t="s">
        <v>102</v>
      </c>
      <c r="V1176" t="s">
        <v>102</v>
      </c>
      <c r="W1176" t="s">
        <v>102</v>
      </c>
      <c r="X1176" s="26">
        <v>1.819E-5</v>
      </c>
    </row>
    <row r="1177" spans="1:24" x14ac:dyDescent="0.35">
      <c r="A1177" t="s">
        <v>681</v>
      </c>
      <c r="B1177" t="s">
        <v>477</v>
      </c>
      <c r="C1177" t="s">
        <v>21</v>
      </c>
      <c r="D1177" t="s">
        <v>23</v>
      </c>
      <c r="E1177" t="s">
        <v>426</v>
      </c>
      <c r="J1177" t="s">
        <v>102</v>
      </c>
      <c r="K1177" t="s">
        <v>102</v>
      </c>
      <c r="L1177" t="s">
        <v>102</v>
      </c>
      <c r="M1177" t="s">
        <v>102</v>
      </c>
      <c r="N1177" t="s">
        <v>102</v>
      </c>
      <c r="O1177" t="s">
        <v>102</v>
      </c>
      <c r="P1177" t="s">
        <v>102</v>
      </c>
      <c r="Q1177" t="s">
        <v>102</v>
      </c>
      <c r="R1177" s="26">
        <v>1.6459999999999999E-3</v>
      </c>
      <c r="S1177" t="s">
        <v>102</v>
      </c>
      <c r="T1177" s="26">
        <v>-6.5699999999999998E-6</v>
      </c>
      <c r="U1177" s="26">
        <v>2.2339999999999999E-3</v>
      </c>
      <c r="V1177" t="s">
        <v>102</v>
      </c>
      <c r="W1177" t="s">
        <v>102</v>
      </c>
      <c r="X1177">
        <v>3.8734300000000002E-3</v>
      </c>
    </row>
    <row r="1178" spans="1:24" x14ac:dyDescent="0.35">
      <c r="A1178" t="s">
        <v>681</v>
      </c>
      <c r="B1178" t="s">
        <v>477</v>
      </c>
      <c r="C1178" t="s">
        <v>21</v>
      </c>
      <c r="D1178" t="s">
        <v>23</v>
      </c>
      <c r="E1178" t="s">
        <v>335</v>
      </c>
      <c r="J1178" t="s">
        <v>102</v>
      </c>
      <c r="K1178" t="s">
        <v>102</v>
      </c>
      <c r="L1178" t="s">
        <v>102</v>
      </c>
      <c r="M1178" t="s">
        <v>102</v>
      </c>
      <c r="N1178" t="s">
        <v>102</v>
      </c>
      <c r="O1178" t="s">
        <v>102</v>
      </c>
      <c r="P1178" t="s">
        <v>102</v>
      </c>
      <c r="Q1178" t="s">
        <v>102</v>
      </c>
      <c r="R1178" t="s">
        <v>102</v>
      </c>
      <c r="S1178" t="s">
        <v>102</v>
      </c>
      <c r="T1178" t="s">
        <v>102</v>
      </c>
      <c r="U1178" s="26">
        <v>1.434E-2</v>
      </c>
      <c r="V1178" t="s">
        <v>102</v>
      </c>
      <c r="W1178" t="s">
        <v>102</v>
      </c>
      <c r="X1178">
        <v>1.434E-2</v>
      </c>
    </row>
    <row r="1179" spans="1:24" x14ac:dyDescent="0.35">
      <c r="A1179" t="s">
        <v>681</v>
      </c>
      <c r="B1179" t="s">
        <v>477</v>
      </c>
      <c r="C1179" t="s">
        <v>21</v>
      </c>
      <c r="D1179" t="s">
        <v>23</v>
      </c>
      <c r="E1179" t="s">
        <v>427</v>
      </c>
      <c r="J1179" t="s">
        <v>102</v>
      </c>
      <c r="K1179" t="s">
        <v>102</v>
      </c>
      <c r="L1179" t="s">
        <v>102</v>
      </c>
      <c r="M1179" t="s">
        <v>102</v>
      </c>
      <c r="N1179" t="s">
        <v>102</v>
      </c>
      <c r="O1179" t="s">
        <v>102</v>
      </c>
      <c r="P1179" t="s">
        <v>102</v>
      </c>
      <c r="Q1179" t="s">
        <v>102</v>
      </c>
      <c r="R1179" s="26">
        <v>0.63490000000000002</v>
      </c>
      <c r="S1179" t="s">
        <v>102</v>
      </c>
      <c r="T1179" s="26">
        <v>9.5470000000000002E-6</v>
      </c>
      <c r="U1179" s="26">
        <v>2.9329999999999998E-2</v>
      </c>
      <c r="V1179" t="s">
        <v>102</v>
      </c>
      <c r="W1179" t="s">
        <v>102</v>
      </c>
      <c r="X1179">
        <v>0.66423954699999999</v>
      </c>
    </row>
    <row r="1180" spans="1:24" x14ac:dyDescent="0.35">
      <c r="A1180" t="s">
        <v>681</v>
      </c>
      <c r="B1180" t="s">
        <v>477</v>
      </c>
      <c r="C1180" t="s">
        <v>21</v>
      </c>
      <c r="D1180" t="s">
        <v>23</v>
      </c>
      <c r="E1180" t="s">
        <v>428</v>
      </c>
      <c r="J1180" t="s">
        <v>102</v>
      </c>
      <c r="K1180" t="s">
        <v>102</v>
      </c>
      <c r="L1180" t="s">
        <v>102</v>
      </c>
      <c r="M1180" t="s">
        <v>102</v>
      </c>
      <c r="N1180" t="s">
        <v>102</v>
      </c>
      <c r="O1180" t="s">
        <v>102</v>
      </c>
      <c r="P1180" t="s">
        <v>102</v>
      </c>
      <c r="Q1180" t="s">
        <v>102</v>
      </c>
      <c r="R1180" s="26">
        <v>1.652E-3</v>
      </c>
      <c r="S1180" t="s">
        <v>102</v>
      </c>
      <c r="T1180" s="26">
        <v>2.613E-8</v>
      </c>
      <c r="U1180" s="26">
        <v>2.3739999999999998E-3</v>
      </c>
      <c r="V1180" t="s">
        <v>102</v>
      </c>
      <c r="W1180" t="s">
        <v>102</v>
      </c>
      <c r="X1180">
        <v>4.0260261299999997E-3</v>
      </c>
    </row>
    <row r="1181" spans="1:24" x14ac:dyDescent="0.35">
      <c r="A1181" t="s">
        <v>681</v>
      </c>
      <c r="B1181" t="s">
        <v>477</v>
      </c>
      <c r="C1181" t="s">
        <v>21</v>
      </c>
      <c r="D1181" t="s">
        <v>23</v>
      </c>
      <c r="E1181" t="s">
        <v>429</v>
      </c>
      <c r="J1181" t="s">
        <v>102</v>
      </c>
      <c r="K1181" t="s">
        <v>102</v>
      </c>
      <c r="L1181" t="s">
        <v>102</v>
      </c>
      <c r="M1181" t="s">
        <v>102</v>
      </c>
      <c r="N1181" t="s">
        <v>102</v>
      </c>
      <c r="O1181" t="s">
        <v>102</v>
      </c>
      <c r="P1181" t="s">
        <v>102</v>
      </c>
      <c r="Q1181" t="s">
        <v>102</v>
      </c>
      <c r="R1181" s="26">
        <v>1.6479999999999999E-3</v>
      </c>
      <c r="S1181" t="s">
        <v>102</v>
      </c>
      <c r="T1181" s="26">
        <v>-1.674E-6</v>
      </c>
      <c r="U1181" s="26">
        <v>2.104E-3</v>
      </c>
      <c r="V1181" t="s">
        <v>102</v>
      </c>
      <c r="W1181" t="s">
        <v>102</v>
      </c>
      <c r="X1181">
        <v>3.750326E-3</v>
      </c>
    </row>
    <row r="1182" spans="1:24" x14ac:dyDescent="0.35">
      <c r="A1182" t="s">
        <v>681</v>
      </c>
      <c r="B1182" t="s">
        <v>477</v>
      </c>
      <c r="C1182" t="s">
        <v>21</v>
      </c>
      <c r="D1182" t="s">
        <v>23</v>
      </c>
      <c r="E1182" t="s">
        <v>430</v>
      </c>
      <c r="J1182" t="s">
        <v>102</v>
      </c>
      <c r="K1182" t="s">
        <v>102</v>
      </c>
      <c r="L1182" t="s">
        <v>102</v>
      </c>
      <c r="M1182" t="s">
        <v>102</v>
      </c>
      <c r="N1182" t="s">
        <v>102</v>
      </c>
      <c r="O1182" t="s">
        <v>102</v>
      </c>
      <c r="P1182" t="s">
        <v>102</v>
      </c>
      <c r="Q1182" t="s">
        <v>102</v>
      </c>
      <c r="R1182" s="26">
        <v>0.55859999999999999</v>
      </c>
      <c r="S1182" t="s">
        <v>102</v>
      </c>
      <c r="T1182" s="26">
        <v>-2.4889999999999998E-6</v>
      </c>
      <c r="U1182" s="26">
        <v>3.1669999999999997E-2</v>
      </c>
      <c r="V1182" t="s">
        <v>102</v>
      </c>
      <c r="W1182" t="s">
        <v>102</v>
      </c>
      <c r="X1182">
        <v>0.59026751099999997</v>
      </c>
    </row>
    <row r="1183" spans="1:24" x14ac:dyDescent="0.35">
      <c r="A1183" t="s">
        <v>681</v>
      </c>
      <c r="B1183" t="s">
        <v>477</v>
      </c>
      <c r="C1183" t="s">
        <v>21</v>
      </c>
      <c r="D1183" t="s">
        <v>23</v>
      </c>
      <c r="E1183" t="s">
        <v>431</v>
      </c>
      <c r="J1183" t="s">
        <v>102</v>
      </c>
      <c r="K1183" t="s">
        <v>102</v>
      </c>
      <c r="L1183" t="s">
        <v>102</v>
      </c>
      <c r="M1183" t="s">
        <v>102</v>
      </c>
      <c r="N1183" t="s">
        <v>102</v>
      </c>
      <c r="O1183" t="s">
        <v>102</v>
      </c>
      <c r="P1183" t="s">
        <v>102</v>
      </c>
      <c r="Q1183" t="s">
        <v>102</v>
      </c>
      <c r="R1183" s="26">
        <v>0.55149999999999999</v>
      </c>
      <c r="S1183" t="s">
        <v>102</v>
      </c>
      <c r="T1183" s="26">
        <v>-4.1690000000000002E-5</v>
      </c>
      <c r="U1183" s="26">
        <v>2.8559999999999999E-2</v>
      </c>
      <c r="V1183" t="s">
        <v>102</v>
      </c>
      <c r="W1183" t="s">
        <v>102</v>
      </c>
      <c r="X1183">
        <v>0.58001831000000004</v>
      </c>
    </row>
    <row r="1184" spans="1:24" x14ac:dyDescent="0.35">
      <c r="A1184" t="s">
        <v>681</v>
      </c>
      <c r="B1184" t="s">
        <v>477</v>
      </c>
      <c r="C1184" t="s">
        <v>21</v>
      </c>
      <c r="D1184" t="s">
        <v>23</v>
      </c>
      <c r="E1184" t="s">
        <v>432</v>
      </c>
      <c r="J1184" t="s">
        <v>102</v>
      </c>
      <c r="K1184" t="s">
        <v>102</v>
      </c>
      <c r="L1184" t="s">
        <v>102</v>
      </c>
      <c r="M1184" t="s">
        <v>102</v>
      </c>
      <c r="N1184" t="s">
        <v>102</v>
      </c>
      <c r="O1184" t="s">
        <v>102</v>
      </c>
      <c r="P1184" t="s">
        <v>102</v>
      </c>
      <c r="Q1184" t="s">
        <v>102</v>
      </c>
      <c r="R1184" s="26">
        <v>1.632E-3</v>
      </c>
      <c r="S1184" t="s">
        <v>102</v>
      </c>
      <c r="T1184" s="26">
        <v>1.5239999999999999E-7</v>
      </c>
      <c r="U1184" s="26">
        <v>2.232E-3</v>
      </c>
      <c r="V1184" t="s">
        <v>102</v>
      </c>
      <c r="W1184" t="s">
        <v>102</v>
      </c>
      <c r="X1184">
        <v>3.8641524000000002E-3</v>
      </c>
    </row>
    <row r="1185" spans="1:24" x14ac:dyDescent="0.35">
      <c r="A1185" t="s">
        <v>681</v>
      </c>
      <c r="B1185" t="s">
        <v>477</v>
      </c>
      <c r="C1185" t="s">
        <v>21</v>
      </c>
      <c r="D1185" t="s">
        <v>23</v>
      </c>
      <c r="E1185" t="s">
        <v>433</v>
      </c>
      <c r="J1185" t="s">
        <v>102</v>
      </c>
      <c r="K1185" t="s">
        <v>102</v>
      </c>
      <c r="L1185" t="s">
        <v>102</v>
      </c>
      <c r="M1185" t="s">
        <v>102</v>
      </c>
      <c r="N1185" t="s">
        <v>102</v>
      </c>
      <c r="O1185" t="s">
        <v>102</v>
      </c>
      <c r="P1185" t="s">
        <v>102</v>
      </c>
      <c r="Q1185" t="s">
        <v>102</v>
      </c>
      <c r="R1185" s="26">
        <v>1.652E-3</v>
      </c>
      <c r="S1185" t="s">
        <v>102</v>
      </c>
      <c r="T1185" s="26">
        <v>1.6019999999999999E-7</v>
      </c>
      <c r="U1185" s="26">
        <v>2.232E-3</v>
      </c>
      <c r="V1185" t="s">
        <v>102</v>
      </c>
      <c r="W1185" t="s">
        <v>102</v>
      </c>
      <c r="X1185">
        <v>3.8841601999999999E-3</v>
      </c>
    </row>
    <row r="1186" spans="1:24" x14ac:dyDescent="0.35">
      <c r="A1186" t="s">
        <v>681</v>
      </c>
      <c r="B1186" t="s">
        <v>477</v>
      </c>
      <c r="C1186" t="s">
        <v>21</v>
      </c>
      <c r="D1186" t="s">
        <v>23</v>
      </c>
      <c r="E1186" t="s">
        <v>434</v>
      </c>
      <c r="J1186" t="s">
        <v>102</v>
      </c>
      <c r="K1186" t="s">
        <v>102</v>
      </c>
      <c r="L1186" t="s">
        <v>102</v>
      </c>
      <c r="M1186" t="s">
        <v>102</v>
      </c>
      <c r="N1186" t="s">
        <v>102</v>
      </c>
      <c r="O1186" t="s">
        <v>102</v>
      </c>
      <c r="P1186" t="s">
        <v>102</v>
      </c>
      <c r="Q1186" t="s">
        <v>102</v>
      </c>
      <c r="R1186" s="26">
        <v>1.653E-3</v>
      </c>
      <c r="S1186" t="s">
        <v>102</v>
      </c>
      <c r="T1186" s="26">
        <v>3.9379999999999999E-8</v>
      </c>
      <c r="U1186" s="26">
        <v>2.3709999999999998E-3</v>
      </c>
      <c r="V1186" t="s">
        <v>102</v>
      </c>
      <c r="W1186" t="s">
        <v>102</v>
      </c>
      <c r="X1186">
        <v>4.0240393800000003E-3</v>
      </c>
    </row>
    <row r="1187" spans="1:24" x14ac:dyDescent="0.35">
      <c r="A1187" t="s">
        <v>681</v>
      </c>
      <c r="B1187" t="s">
        <v>477</v>
      </c>
      <c r="C1187" t="s">
        <v>21</v>
      </c>
      <c r="D1187" t="s">
        <v>23</v>
      </c>
      <c r="E1187" t="s">
        <v>435</v>
      </c>
      <c r="J1187" t="s">
        <v>102</v>
      </c>
      <c r="K1187" t="s">
        <v>102</v>
      </c>
      <c r="L1187" t="s">
        <v>102</v>
      </c>
      <c r="M1187" t="s">
        <v>102</v>
      </c>
      <c r="N1187" t="s">
        <v>102</v>
      </c>
      <c r="O1187" t="s">
        <v>102</v>
      </c>
      <c r="P1187" t="s">
        <v>102</v>
      </c>
      <c r="Q1187" t="s">
        <v>102</v>
      </c>
      <c r="R1187" s="26">
        <v>1.652E-3</v>
      </c>
      <c r="S1187" t="s">
        <v>102</v>
      </c>
      <c r="T1187" s="26">
        <v>3.0740000000000003E-8</v>
      </c>
      <c r="U1187" s="26">
        <v>2.372E-3</v>
      </c>
      <c r="V1187" t="s">
        <v>102</v>
      </c>
      <c r="W1187" t="s">
        <v>102</v>
      </c>
      <c r="X1187">
        <v>4.0240307400000001E-3</v>
      </c>
    </row>
    <row r="1188" spans="1:24" x14ac:dyDescent="0.35">
      <c r="A1188" t="s">
        <v>681</v>
      </c>
      <c r="B1188" t="s">
        <v>477</v>
      </c>
      <c r="C1188" t="s">
        <v>21</v>
      </c>
      <c r="D1188" t="s">
        <v>23</v>
      </c>
      <c r="E1188" t="s">
        <v>436</v>
      </c>
      <c r="J1188" t="s">
        <v>102</v>
      </c>
      <c r="K1188" t="s">
        <v>102</v>
      </c>
      <c r="L1188" t="s">
        <v>102</v>
      </c>
      <c r="M1188" t="s">
        <v>102</v>
      </c>
      <c r="N1188" t="s">
        <v>102</v>
      </c>
      <c r="O1188" t="s">
        <v>102</v>
      </c>
      <c r="P1188" t="s">
        <v>102</v>
      </c>
      <c r="Q1188" t="s">
        <v>102</v>
      </c>
      <c r="R1188" s="26">
        <v>2.1160000000000001</v>
      </c>
      <c r="S1188" t="s">
        <v>102</v>
      </c>
      <c r="T1188" s="26">
        <v>1.1429999999999999E-3</v>
      </c>
      <c r="U1188" s="26">
        <v>0.19570000000000001</v>
      </c>
      <c r="V1188" t="s">
        <v>102</v>
      </c>
      <c r="W1188" s="26">
        <v>8.567E-3</v>
      </c>
      <c r="X1188">
        <v>2.3214100000000002</v>
      </c>
    </row>
    <row r="1189" spans="1:24" x14ac:dyDescent="0.35">
      <c r="A1189" t="s">
        <v>681</v>
      </c>
      <c r="B1189" t="s">
        <v>477</v>
      </c>
      <c r="C1189" t="s">
        <v>21</v>
      </c>
      <c r="D1189" t="s">
        <v>23</v>
      </c>
      <c r="E1189" t="s">
        <v>436</v>
      </c>
      <c r="F1189" t="s">
        <v>323</v>
      </c>
      <c r="J1189" t="s">
        <v>102</v>
      </c>
      <c r="K1189" t="s">
        <v>102</v>
      </c>
      <c r="L1189" t="s">
        <v>102</v>
      </c>
      <c r="M1189" t="s">
        <v>102</v>
      </c>
      <c r="N1189" t="s">
        <v>102</v>
      </c>
      <c r="O1189" t="s">
        <v>102</v>
      </c>
      <c r="P1189" t="s">
        <v>102</v>
      </c>
      <c r="Q1189" t="s">
        <v>102</v>
      </c>
      <c r="R1189" t="s">
        <v>102</v>
      </c>
      <c r="S1189" t="s">
        <v>102</v>
      </c>
      <c r="T1189" t="s">
        <v>102</v>
      </c>
      <c r="U1189" s="26">
        <v>2.5839999999999998E-2</v>
      </c>
      <c r="V1189" t="s">
        <v>102</v>
      </c>
      <c r="W1189" t="s">
        <v>102</v>
      </c>
      <c r="X1189">
        <v>2.5839999999999998E-2</v>
      </c>
    </row>
    <row r="1190" spans="1:24" x14ac:dyDescent="0.35">
      <c r="A1190" t="s">
        <v>681</v>
      </c>
      <c r="B1190" t="s">
        <v>477</v>
      </c>
      <c r="C1190" t="s">
        <v>21</v>
      </c>
      <c r="D1190" t="s">
        <v>23</v>
      </c>
      <c r="E1190" t="s">
        <v>436</v>
      </c>
      <c r="F1190" t="s">
        <v>103</v>
      </c>
      <c r="J1190" t="s">
        <v>102</v>
      </c>
      <c r="K1190" t="s">
        <v>102</v>
      </c>
      <c r="L1190" t="s">
        <v>102</v>
      </c>
      <c r="M1190" t="s">
        <v>102</v>
      </c>
      <c r="N1190" t="s">
        <v>102</v>
      </c>
      <c r="O1190" t="s">
        <v>102</v>
      </c>
      <c r="P1190" t="s">
        <v>102</v>
      </c>
      <c r="Q1190" t="s">
        <v>102</v>
      </c>
      <c r="R1190" s="26">
        <v>-2.0729999999999998E-2</v>
      </c>
      <c r="S1190" t="s">
        <v>102</v>
      </c>
      <c r="T1190" t="s">
        <v>102</v>
      </c>
      <c r="U1190" t="s">
        <v>102</v>
      </c>
      <c r="V1190" t="s">
        <v>102</v>
      </c>
      <c r="W1190" t="s">
        <v>102</v>
      </c>
      <c r="X1190">
        <v>-2.0729999999999998E-2</v>
      </c>
    </row>
    <row r="1191" spans="1:24" x14ac:dyDescent="0.35">
      <c r="A1191" t="s">
        <v>681</v>
      </c>
      <c r="B1191" t="s">
        <v>477</v>
      </c>
      <c r="C1191" t="s">
        <v>21</v>
      </c>
      <c r="D1191" t="s">
        <v>23</v>
      </c>
      <c r="E1191" t="s">
        <v>436</v>
      </c>
      <c r="F1191" t="s">
        <v>437</v>
      </c>
      <c r="J1191" t="s">
        <v>102</v>
      </c>
      <c r="K1191" t="s">
        <v>102</v>
      </c>
      <c r="L1191" t="s">
        <v>102</v>
      </c>
      <c r="M1191" t="s">
        <v>102</v>
      </c>
      <c r="N1191" t="s">
        <v>102</v>
      </c>
      <c r="O1191" t="s">
        <v>102</v>
      </c>
      <c r="P1191" t="s">
        <v>102</v>
      </c>
      <c r="Q1191" t="s">
        <v>102</v>
      </c>
      <c r="R1191" t="s">
        <v>102</v>
      </c>
      <c r="S1191" t="s">
        <v>102</v>
      </c>
      <c r="T1191" s="26">
        <v>9.3519999999999999E-5</v>
      </c>
      <c r="U1191" s="26">
        <v>1.549E-2</v>
      </c>
      <c r="V1191" t="s">
        <v>102</v>
      </c>
      <c r="W1191" t="s">
        <v>102</v>
      </c>
      <c r="X1191">
        <v>1.558352E-2</v>
      </c>
    </row>
    <row r="1192" spans="1:24" x14ac:dyDescent="0.35">
      <c r="A1192" t="s">
        <v>681</v>
      </c>
      <c r="B1192" t="s">
        <v>477</v>
      </c>
      <c r="C1192" t="s">
        <v>21</v>
      </c>
      <c r="D1192" t="s">
        <v>23</v>
      </c>
      <c r="E1192" t="s">
        <v>436</v>
      </c>
      <c r="F1192" t="s">
        <v>438</v>
      </c>
      <c r="J1192" t="s">
        <v>102</v>
      </c>
      <c r="K1192" t="s">
        <v>102</v>
      </c>
      <c r="L1192" t="s">
        <v>102</v>
      </c>
      <c r="M1192" t="s">
        <v>102</v>
      </c>
      <c r="N1192" t="s">
        <v>102</v>
      </c>
      <c r="O1192" t="s">
        <v>102</v>
      </c>
      <c r="P1192" t="s">
        <v>102</v>
      </c>
      <c r="Q1192" t="s">
        <v>102</v>
      </c>
      <c r="R1192" t="s">
        <v>102</v>
      </c>
      <c r="S1192" t="s">
        <v>102</v>
      </c>
      <c r="T1192" s="26">
        <v>1.2840000000000001E-5</v>
      </c>
      <c r="U1192" s="26">
        <v>1.0580000000000001E-2</v>
      </c>
      <c r="V1192" t="s">
        <v>102</v>
      </c>
      <c r="W1192" t="s">
        <v>102</v>
      </c>
      <c r="X1192">
        <v>1.0592839999999999E-2</v>
      </c>
    </row>
    <row r="1193" spans="1:24" x14ac:dyDescent="0.35">
      <c r="A1193" t="s">
        <v>681</v>
      </c>
      <c r="B1193" t="s">
        <v>477</v>
      </c>
      <c r="C1193" t="s">
        <v>21</v>
      </c>
      <c r="D1193" t="s">
        <v>34</v>
      </c>
      <c r="J1193" t="s">
        <v>102</v>
      </c>
      <c r="K1193" t="s">
        <v>102</v>
      </c>
      <c r="L1193" t="s">
        <v>102</v>
      </c>
      <c r="M1193" t="s">
        <v>102</v>
      </c>
      <c r="N1193" t="s">
        <v>102</v>
      </c>
      <c r="O1193" t="s">
        <v>102</v>
      </c>
      <c r="P1193" t="s">
        <v>102</v>
      </c>
      <c r="Q1193" t="s">
        <v>102</v>
      </c>
      <c r="R1193" t="s">
        <v>102</v>
      </c>
      <c r="S1193" t="s">
        <v>102</v>
      </c>
      <c r="T1193" s="26">
        <v>7.7159999999999995E-7</v>
      </c>
      <c r="U1193" s="26">
        <v>0.42509999999999998</v>
      </c>
      <c r="V1193" t="s">
        <v>102</v>
      </c>
      <c r="W1193" t="s">
        <v>102</v>
      </c>
      <c r="X1193">
        <v>0.42510077159999998</v>
      </c>
    </row>
    <row r="1194" spans="1:24" x14ac:dyDescent="0.35">
      <c r="A1194" t="s">
        <v>681</v>
      </c>
      <c r="B1194" t="s">
        <v>477</v>
      </c>
      <c r="C1194" t="s">
        <v>21</v>
      </c>
      <c r="D1194" t="s">
        <v>34</v>
      </c>
      <c r="E1194" t="s">
        <v>439</v>
      </c>
      <c r="J1194" t="s">
        <v>102</v>
      </c>
      <c r="K1194" t="s">
        <v>102</v>
      </c>
      <c r="L1194" t="s">
        <v>102</v>
      </c>
      <c r="M1194" t="s">
        <v>102</v>
      </c>
      <c r="N1194" t="s">
        <v>102</v>
      </c>
      <c r="O1194" t="s">
        <v>102</v>
      </c>
      <c r="P1194" t="s">
        <v>102</v>
      </c>
      <c r="Q1194" t="s">
        <v>102</v>
      </c>
      <c r="R1194" t="s">
        <v>102</v>
      </c>
      <c r="S1194" t="s">
        <v>102</v>
      </c>
      <c r="T1194" s="26">
        <v>1.8199999999999999E-7</v>
      </c>
      <c r="U1194" s="26">
        <v>4.9680000000000002E-3</v>
      </c>
      <c r="V1194" t="s">
        <v>102</v>
      </c>
      <c r="W1194" t="s">
        <v>102</v>
      </c>
      <c r="X1194">
        <v>4.9681819999999998E-3</v>
      </c>
    </row>
    <row r="1195" spans="1:24" x14ac:dyDescent="0.35">
      <c r="A1195" t="s">
        <v>681</v>
      </c>
      <c r="B1195" t="s">
        <v>477</v>
      </c>
      <c r="C1195" t="s">
        <v>21</v>
      </c>
      <c r="D1195" t="s">
        <v>34</v>
      </c>
      <c r="E1195" t="s">
        <v>440</v>
      </c>
      <c r="J1195" t="s">
        <v>102</v>
      </c>
      <c r="K1195" t="s">
        <v>102</v>
      </c>
      <c r="L1195" t="s">
        <v>102</v>
      </c>
      <c r="M1195" t="s">
        <v>102</v>
      </c>
      <c r="N1195" t="s">
        <v>102</v>
      </c>
      <c r="O1195" t="s">
        <v>102</v>
      </c>
      <c r="P1195" t="s">
        <v>102</v>
      </c>
      <c r="Q1195" t="s">
        <v>102</v>
      </c>
      <c r="R1195" t="s">
        <v>102</v>
      </c>
      <c r="S1195" t="s">
        <v>102</v>
      </c>
      <c r="T1195" s="26">
        <v>8.3860000000000001E-7</v>
      </c>
      <c r="U1195" s="26">
        <v>0.15160000000000001</v>
      </c>
      <c r="V1195" t="s">
        <v>102</v>
      </c>
      <c r="W1195" t="s">
        <v>102</v>
      </c>
      <c r="X1195">
        <v>0.15160083860000001</v>
      </c>
    </row>
    <row r="1196" spans="1:24" x14ac:dyDescent="0.35">
      <c r="A1196" t="s">
        <v>681</v>
      </c>
      <c r="B1196" t="s">
        <v>477</v>
      </c>
      <c r="C1196" t="s">
        <v>21</v>
      </c>
      <c r="D1196" t="s">
        <v>34</v>
      </c>
      <c r="E1196" t="s">
        <v>441</v>
      </c>
      <c r="J1196" t="s">
        <v>102</v>
      </c>
      <c r="K1196" t="s">
        <v>102</v>
      </c>
      <c r="L1196" t="s">
        <v>102</v>
      </c>
      <c r="M1196" t="s">
        <v>102</v>
      </c>
      <c r="N1196" t="s">
        <v>102</v>
      </c>
      <c r="O1196" t="s">
        <v>102</v>
      </c>
      <c r="P1196" t="s">
        <v>102</v>
      </c>
      <c r="Q1196" t="s">
        <v>102</v>
      </c>
      <c r="R1196" t="s">
        <v>102</v>
      </c>
      <c r="S1196" t="s">
        <v>102</v>
      </c>
      <c r="T1196" s="26">
        <v>-2.181E-7</v>
      </c>
      <c r="U1196" s="26">
        <v>0.15160000000000001</v>
      </c>
      <c r="V1196" t="s">
        <v>102</v>
      </c>
      <c r="W1196" t="s">
        <v>102</v>
      </c>
      <c r="X1196">
        <v>0.15159978190000001</v>
      </c>
    </row>
    <row r="1197" spans="1:24" x14ac:dyDescent="0.35">
      <c r="A1197" t="s">
        <v>681</v>
      </c>
      <c r="B1197" t="s">
        <v>477</v>
      </c>
      <c r="C1197" t="s">
        <v>21</v>
      </c>
      <c r="D1197" t="s">
        <v>34</v>
      </c>
      <c r="E1197" t="s">
        <v>442</v>
      </c>
      <c r="J1197" t="s">
        <v>102</v>
      </c>
      <c r="K1197" t="s">
        <v>102</v>
      </c>
      <c r="L1197" t="s">
        <v>102</v>
      </c>
      <c r="M1197" t="s">
        <v>102</v>
      </c>
      <c r="N1197" t="s">
        <v>102</v>
      </c>
      <c r="O1197" t="s">
        <v>102</v>
      </c>
      <c r="P1197" t="s">
        <v>102</v>
      </c>
      <c r="Q1197" t="s">
        <v>102</v>
      </c>
      <c r="R1197" t="s">
        <v>102</v>
      </c>
      <c r="S1197" t="s">
        <v>102</v>
      </c>
      <c r="T1197" t="s">
        <v>102</v>
      </c>
      <c r="U1197" s="26">
        <v>1.121E-3</v>
      </c>
      <c r="V1197" t="s">
        <v>102</v>
      </c>
      <c r="W1197" t="s">
        <v>102</v>
      </c>
      <c r="X1197">
        <v>1.121E-3</v>
      </c>
    </row>
    <row r="1198" spans="1:24" x14ac:dyDescent="0.35">
      <c r="A1198" t="s">
        <v>681</v>
      </c>
      <c r="B1198" t="s">
        <v>477</v>
      </c>
      <c r="C1198" t="s">
        <v>21</v>
      </c>
      <c r="D1198" t="s">
        <v>26</v>
      </c>
      <c r="J1198" t="s">
        <v>102</v>
      </c>
      <c r="K1198" t="s">
        <v>102</v>
      </c>
      <c r="L1198" t="s">
        <v>102</v>
      </c>
      <c r="M1198" t="s">
        <v>102</v>
      </c>
      <c r="N1198" t="s">
        <v>102</v>
      </c>
      <c r="O1198" s="26">
        <v>3.9320000000000001E-2</v>
      </c>
      <c r="P1198" s="26">
        <v>6.7450000000000001</v>
      </c>
      <c r="Q1198" s="26">
        <v>9.2960000000000001E-2</v>
      </c>
      <c r="R1198" t="s">
        <v>102</v>
      </c>
      <c r="S1198" t="s">
        <v>102</v>
      </c>
      <c r="T1198" s="26">
        <v>2.332E-2</v>
      </c>
      <c r="U1198" s="26">
        <v>3.1130000000000001E-2</v>
      </c>
      <c r="V1198" t="s">
        <v>102</v>
      </c>
      <c r="W1198" s="26">
        <v>3.248E-3</v>
      </c>
      <c r="X1198">
        <v>6.9349780000000001</v>
      </c>
    </row>
    <row r="1199" spans="1:24" x14ac:dyDescent="0.35">
      <c r="A1199" t="s">
        <v>681</v>
      </c>
      <c r="B1199" t="s">
        <v>477</v>
      </c>
      <c r="C1199" t="s">
        <v>21</v>
      </c>
      <c r="D1199" t="s">
        <v>26</v>
      </c>
      <c r="E1199" t="s">
        <v>443</v>
      </c>
      <c r="J1199" t="s">
        <v>102</v>
      </c>
      <c r="K1199" t="s">
        <v>102</v>
      </c>
      <c r="L1199" t="s">
        <v>102</v>
      </c>
      <c r="M1199" t="s">
        <v>102</v>
      </c>
      <c r="N1199" t="s">
        <v>102</v>
      </c>
      <c r="O1199" t="s">
        <v>102</v>
      </c>
      <c r="P1199" t="s">
        <v>102</v>
      </c>
      <c r="Q1199" s="26">
        <v>2.5530000000000001E-5</v>
      </c>
      <c r="R1199" t="s">
        <v>102</v>
      </c>
      <c r="S1199" t="s">
        <v>102</v>
      </c>
      <c r="T1199" t="s">
        <v>102</v>
      </c>
      <c r="U1199" t="s">
        <v>102</v>
      </c>
      <c r="V1199" t="s">
        <v>102</v>
      </c>
      <c r="W1199" s="26">
        <v>2.0349999999999999E-7</v>
      </c>
      <c r="X1199" s="26">
        <v>2.57335E-5</v>
      </c>
    </row>
    <row r="1200" spans="1:24" x14ac:dyDescent="0.35">
      <c r="A1200" t="s">
        <v>681</v>
      </c>
      <c r="B1200" t="s">
        <v>477</v>
      </c>
      <c r="C1200" t="s">
        <v>21</v>
      </c>
      <c r="D1200" t="s">
        <v>26</v>
      </c>
      <c r="E1200" t="s">
        <v>444</v>
      </c>
      <c r="J1200" t="s">
        <v>102</v>
      </c>
      <c r="K1200" t="s">
        <v>102</v>
      </c>
      <c r="L1200" t="s">
        <v>102</v>
      </c>
      <c r="M1200" t="s">
        <v>102</v>
      </c>
      <c r="N1200" t="s">
        <v>102</v>
      </c>
      <c r="O1200" t="s">
        <v>102</v>
      </c>
      <c r="P1200" t="s">
        <v>102</v>
      </c>
      <c r="Q1200" t="s">
        <v>102</v>
      </c>
      <c r="R1200" t="s">
        <v>102</v>
      </c>
      <c r="S1200" t="s">
        <v>102</v>
      </c>
      <c r="T1200" t="s">
        <v>102</v>
      </c>
      <c r="U1200" t="s">
        <v>170</v>
      </c>
      <c r="V1200" t="s">
        <v>102</v>
      </c>
      <c r="W1200" t="s">
        <v>102</v>
      </c>
      <c r="X1200">
        <v>0</v>
      </c>
    </row>
    <row r="1201" spans="1:24" x14ac:dyDescent="0.35">
      <c r="A1201" t="s">
        <v>681</v>
      </c>
      <c r="B1201" t="s">
        <v>477</v>
      </c>
      <c r="C1201" t="s">
        <v>21</v>
      </c>
      <c r="D1201" t="s">
        <v>26</v>
      </c>
      <c r="E1201" t="s">
        <v>445</v>
      </c>
      <c r="J1201" t="s">
        <v>102</v>
      </c>
      <c r="K1201" t="s">
        <v>102</v>
      </c>
      <c r="L1201" t="s">
        <v>102</v>
      </c>
      <c r="M1201" t="s">
        <v>102</v>
      </c>
      <c r="N1201" t="s">
        <v>102</v>
      </c>
      <c r="O1201" t="s">
        <v>102</v>
      </c>
      <c r="P1201" t="s">
        <v>102</v>
      </c>
      <c r="Q1201" t="s">
        <v>102</v>
      </c>
      <c r="R1201" t="s">
        <v>102</v>
      </c>
      <c r="S1201" t="s">
        <v>102</v>
      </c>
      <c r="T1201" t="s">
        <v>102</v>
      </c>
      <c r="U1201" t="s">
        <v>170</v>
      </c>
      <c r="V1201" t="s">
        <v>102</v>
      </c>
      <c r="W1201" t="s">
        <v>102</v>
      </c>
      <c r="X1201">
        <v>0</v>
      </c>
    </row>
    <row r="1202" spans="1:24" x14ac:dyDescent="0.35">
      <c r="A1202" t="s">
        <v>681</v>
      </c>
      <c r="B1202" t="s">
        <v>477</v>
      </c>
      <c r="C1202" t="s">
        <v>21</v>
      </c>
      <c r="D1202" t="s">
        <v>26</v>
      </c>
      <c r="E1202" t="s">
        <v>446</v>
      </c>
      <c r="J1202" t="s">
        <v>102</v>
      </c>
      <c r="K1202" t="s">
        <v>102</v>
      </c>
      <c r="L1202" t="s">
        <v>102</v>
      </c>
      <c r="M1202" t="s">
        <v>102</v>
      </c>
      <c r="N1202" t="s">
        <v>102</v>
      </c>
      <c r="O1202" t="s">
        <v>102</v>
      </c>
      <c r="P1202" t="s">
        <v>102</v>
      </c>
      <c r="Q1202" t="s">
        <v>102</v>
      </c>
      <c r="R1202" t="s">
        <v>102</v>
      </c>
      <c r="S1202" t="s">
        <v>102</v>
      </c>
      <c r="T1202" t="s">
        <v>102</v>
      </c>
      <c r="U1202" t="s">
        <v>170</v>
      </c>
      <c r="V1202" t="s">
        <v>102</v>
      </c>
      <c r="W1202" t="s">
        <v>102</v>
      </c>
      <c r="X1202">
        <v>0</v>
      </c>
    </row>
    <row r="1203" spans="1:24" x14ac:dyDescent="0.35">
      <c r="A1203" t="s">
        <v>681</v>
      </c>
      <c r="B1203" t="s">
        <v>477</v>
      </c>
      <c r="C1203" t="s">
        <v>21</v>
      </c>
      <c r="D1203" t="s">
        <v>26</v>
      </c>
      <c r="E1203" t="s">
        <v>447</v>
      </c>
      <c r="J1203" t="s">
        <v>102</v>
      </c>
      <c r="K1203" t="s">
        <v>102</v>
      </c>
      <c r="L1203" t="s">
        <v>102</v>
      </c>
      <c r="M1203" t="s">
        <v>102</v>
      </c>
      <c r="N1203" t="s">
        <v>102</v>
      </c>
      <c r="O1203" t="s">
        <v>102</v>
      </c>
      <c r="P1203" s="26">
        <v>1.4430000000000001</v>
      </c>
      <c r="Q1203" s="26">
        <v>4.8959999999999999E-5</v>
      </c>
      <c r="R1203" t="s">
        <v>102</v>
      </c>
      <c r="S1203" t="s">
        <v>102</v>
      </c>
      <c r="T1203" t="s">
        <v>102</v>
      </c>
      <c r="U1203" t="s">
        <v>102</v>
      </c>
      <c r="V1203" t="s">
        <v>102</v>
      </c>
      <c r="W1203" s="26">
        <v>4.3679999999999999E-7</v>
      </c>
      <c r="X1203">
        <v>1.4430493968</v>
      </c>
    </row>
    <row r="1204" spans="1:24" x14ac:dyDescent="0.35">
      <c r="A1204" t="s">
        <v>681</v>
      </c>
      <c r="B1204" t="s">
        <v>477</v>
      </c>
      <c r="C1204" t="s">
        <v>21</v>
      </c>
      <c r="D1204" t="s">
        <v>26</v>
      </c>
      <c r="E1204" t="s">
        <v>448</v>
      </c>
      <c r="J1204" t="s">
        <v>102</v>
      </c>
      <c r="K1204" t="s">
        <v>102</v>
      </c>
      <c r="L1204" t="s">
        <v>102</v>
      </c>
      <c r="M1204" t="s">
        <v>102</v>
      </c>
      <c r="N1204" t="s">
        <v>102</v>
      </c>
      <c r="O1204" t="s">
        <v>102</v>
      </c>
      <c r="P1204" s="26">
        <v>1.4430000000000001</v>
      </c>
      <c r="Q1204" s="26">
        <v>4.8600000000000002E-5</v>
      </c>
      <c r="R1204" t="s">
        <v>102</v>
      </c>
      <c r="S1204" t="s">
        <v>102</v>
      </c>
      <c r="T1204" t="s">
        <v>102</v>
      </c>
      <c r="U1204" t="s">
        <v>102</v>
      </c>
      <c r="V1204" t="s">
        <v>102</v>
      </c>
      <c r="W1204" s="26">
        <v>4.3679999999999999E-7</v>
      </c>
      <c r="X1204">
        <v>1.4430490368</v>
      </c>
    </row>
    <row r="1205" spans="1:24" x14ac:dyDescent="0.35">
      <c r="A1205" t="s">
        <v>681</v>
      </c>
      <c r="B1205" t="s">
        <v>477</v>
      </c>
      <c r="C1205" t="s">
        <v>21</v>
      </c>
      <c r="D1205" t="s">
        <v>26</v>
      </c>
      <c r="E1205" t="s">
        <v>449</v>
      </c>
      <c r="J1205" t="s">
        <v>102</v>
      </c>
      <c r="K1205" t="s">
        <v>102</v>
      </c>
      <c r="L1205" t="s">
        <v>102</v>
      </c>
      <c r="M1205" t="s">
        <v>102</v>
      </c>
      <c r="N1205" t="s">
        <v>102</v>
      </c>
      <c r="O1205" t="s">
        <v>102</v>
      </c>
      <c r="P1205" s="26">
        <v>1.4430000000000001</v>
      </c>
      <c r="Q1205" s="26">
        <v>4.85E-5</v>
      </c>
      <c r="R1205" t="s">
        <v>102</v>
      </c>
      <c r="S1205" t="s">
        <v>102</v>
      </c>
      <c r="T1205" t="s">
        <v>102</v>
      </c>
      <c r="U1205" t="s">
        <v>102</v>
      </c>
      <c r="V1205" t="s">
        <v>102</v>
      </c>
      <c r="W1205" s="26">
        <v>4.3679999999999999E-7</v>
      </c>
      <c r="X1205">
        <v>1.4430489367999999</v>
      </c>
    </row>
    <row r="1206" spans="1:24" x14ac:dyDescent="0.35">
      <c r="A1206" t="s">
        <v>681</v>
      </c>
      <c r="B1206" t="s">
        <v>477</v>
      </c>
      <c r="C1206" t="s">
        <v>21</v>
      </c>
      <c r="D1206" t="s">
        <v>26</v>
      </c>
      <c r="E1206" t="s">
        <v>450</v>
      </c>
      <c r="J1206" t="s">
        <v>102</v>
      </c>
      <c r="K1206" t="s">
        <v>102</v>
      </c>
      <c r="L1206" t="s">
        <v>102</v>
      </c>
      <c r="M1206" t="s">
        <v>102</v>
      </c>
      <c r="N1206" t="s">
        <v>102</v>
      </c>
      <c r="O1206" t="s">
        <v>102</v>
      </c>
      <c r="P1206" s="26">
        <v>1.4430000000000001</v>
      </c>
      <c r="Q1206" s="26">
        <v>4.8980000000000002E-5</v>
      </c>
      <c r="R1206" t="s">
        <v>102</v>
      </c>
      <c r="S1206" t="s">
        <v>102</v>
      </c>
      <c r="T1206" t="s">
        <v>102</v>
      </c>
      <c r="U1206" t="s">
        <v>102</v>
      </c>
      <c r="V1206" t="s">
        <v>102</v>
      </c>
      <c r="W1206" s="26">
        <v>4.3679999999999999E-7</v>
      </c>
      <c r="X1206">
        <v>1.4430494168000001</v>
      </c>
    </row>
    <row r="1207" spans="1:24" x14ac:dyDescent="0.35">
      <c r="A1207" t="s">
        <v>681</v>
      </c>
      <c r="B1207" t="s">
        <v>477</v>
      </c>
      <c r="C1207" t="s">
        <v>21</v>
      </c>
      <c r="D1207" t="s">
        <v>26</v>
      </c>
      <c r="E1207" t="s">
        <v>451</v>
      </c>
      <c r="J1207" t="s">
        <v>102</v>
      </c>
      <c r="K1207" t="s">
        <v>102</v>
      </c>
      <c r="L1207" t="s">
        <v>102</v>
      </c>
      <c r="M1207" t="s">
        <v>102</v>
      </c>
      <c r="N1207" t="s">
        <v>102</v>
      </c>
      <c r="O1207" t="s">
        <v>102</v>
      </c>
      <c r="P1207" t="s">
        <v>102</v>
      </c>
      <c r="Q1207" t="s">
        <v>102</v>
      </c>
      <c r="R1207" t="s">
        <v>102</v>
      </c>
      <c r="S1207" t="s">
        <v>102</v>
      </c>
      <c r="T1207" t="s">
        <v>102</v>
      </c>
      <c r="U1207" t="s">
        <v>170</v>
      </c>
      <c r="V1207" t="s">
        <v>102</v>
      </c>
      <c r="W1207" t="s">
        <v>102</v>
      </c>
      <c r="X1207">
        <v>0</v>
      </c>
    </row>
    <row r="1208" spans="1:24" x14ac:dyDescent="0.35">
      <c r="A1208" t="s">
        <v>681</v>
      </c>
      <c r="B1208" t="s">
        <v>477</v>
      </c>
      <c r="C1208" t="s">
        <v>21</v>
      </c>
      <c r="D1208" t="s">
        <v>26</v>
      </c>
      <c r="E1208" t="s">
        <v>452</v>
      </c>
      <c r="J1208" t="s">
        <v>102</v>
      </c>
      <c r="K1208" t="s">
        <v>102</v>
      </c>
      <c r="L1208" t="s">
        <v>102</v>
      </c>
      <c r="M1208" t="s">
        <v>102</v>
      </c>
      <c r="N1208" t="s">
        <v>102</v>
      </c>
      <c r="O1208" t="s">
        <v>102</v>
      </c>
      <c r="P1208" t="s">
        <v>102</v>
      </c>
      <c r="Q1208" s="26">
        <v>-1.1540000000000001E-3</v>
      </c>
      <c r="R1208" t="s">
        <v>102</v>
      </c>
      <c r="S1208" t="s">
        <v>102</v>
      </c>
      <c r="T1208" s="26">
        <v>-1.4899999999999999E-4</v>
      </c>
      <c r="U1208" s="26">
        <v>1.8370000000000001E-3</v>
      </c>
      <c r="V1208" t="s">
        <v>102</v>
      </c>
      <c r="W1208" s="26">
        <v>9.9090000000000002E-5</v>
      </c>
      <c r="X1208">
        <v>6.3309E-4</v>
      </c>
    </row>
    <row r="1209" spans="1:24" x14ac:dyDescent="0.35">
      <c r="A1209" t="s">
        <v>681</v>
      </c>
      <c r="B1209" t="s">
        <v>477</v>
      </c>
      <c r="C1209" t="s">
        <v>21</v>
      </c>
      <c r="D1209" t="s">
        <v>26</v>
      </c>
      <c r="E1209" t="s">
        <v>453</v>
      </c>
      <c r="J1209" t="s">
        <v>102</v>
      </c>
      <c r="K1209" t="s">
        <v>102</v>
      </c>
      <c r="L1209" t="s">
        <v>102</v>
      </c>
      <c r="M1209" t="s">
        <v>102</v>
      </c>
      <c r="N1209" t="s">
        <v>102</v>
      </c>
      <c r="O1209" t="s">
        <v>102</v>
      </c>
      <c r="P1209" t="s">
        <v>102</v>
      </c>
      <c r="Q1209" s="26">
        <v>-1.088E-4</v>
      </c>
      <c r="R1209" t="s">
        <v>102</v>
      </c>
      <c r="S1209" t="s">
        <v>102</v>
      </c>
      <c r="T1209" s="26">
        <v>-1.4889999999999999E-4</v>
      </c>
      <c r="U1209" s="26">
        <v>1.8370000000000001E-3</v>
      </c>
      <c r="V1209" t="s">
        <v>102</v>
      </c>
      <c r="W1209" s="26">
        <v>9.8629999999999996E-5</v>
      </c>
      <c r="X1209">
        <v>1.67793E-3</v>
      </c>
    </row>
    <row r="1210" spans="1:24" x14ac:dyDescent="0.35">
      <c r="A1210" t="s">
        <v>681</v>
      </c>
      <c r="B1210" t="s">
        <v>477</v>
      </c>
      <c r="C1210" t="s">
        <v>21</v>
      </c>
      <c r="D1210" t="s">
        <v>26</v>
      </c>
      <c r="E1210" t="s">
        <v>454</v>
      </c>
      <c r="J1210" t="s">
        <v>102</v>
      </c>
      <c r="K1210" t="s">
        <v>102</v>
      </c>
      <c r="L1210" t="s">
        <v>102</v>
      </c>
      <c r="M1210" t="s">
        <v>102</v>
      </c>
      <c r="N1210" t="s">
        <v>102</v>
      </c>
      <c r="O1210" t="s">
        <v>102</v>
      </c>
      <c r="P1210" t="s">
        <v>102</v>
      </c>
      <c r="Q1210" s="26">
        <v>5.681E-5</v>
      </c>
      <c r="R1210" t="s">
        <v>102</v>
      </c>
      <c r="S1210" t="s">
        <v>102</v>
      </c>
      <c r="T1210" s="26">
        <v>-1.5139999999999999E-4</v>
      </c>
      <c r="U1210" s="26">
        <v>1.8370000000000001E-3</v>
      </c>
      <c r="V1210" t="s">
        <v>102</v>
      </c>
      <c r="W1210" s="26">
        <v>9.6310000000000005E-5</v>
      </c>
      <c r="X1210">
        <v>1.8387200000000001E-3</v>
      </c>
    </row>
    <row r="1211" spans="1:24" x14ac:dyDescent="0.35">
      <c r="A1211" t="s">
        <v>681</v>
      </c>
      <c r="B1211" t="s">
        <v>477</v>
      </c>
      <c r="C1211" t="s">
        <v>21</v>
      </c>
      <c r="D1211" t="s">
        <v>26</v>
      </c>
      <c r="E1211" t="s">
        <v>455</v>
      </c>
      <c r="J1211" t="s">
        <v>102</v>
      </c>
      <c r="K1211" t="s">
        <v>102</v>
      </c>
      <c r="L1211" t="s">
        <v>102</v>
      </c>
      <c r="M1211" t="s">
        <v>102</v>
      </c>
      <c r="N1211" t="s">
        <v>102</v>
      </c>
      <c r="O1211" t="s">
        <v>102</v>
      </c>
      <c r="P1211" t="s">
        <v>102</v>
      </c>
      <c r="Q1211" s="26">
        <v>-1.3310000000000001E-4</v>
      </c>
      <c r="R1211" t="s">
        <v>102</v>
      </c>
      <c r="S1211" t="s">
        <v>102</v>
      </c>
      <c r="T1211" s="26">
        <v>-2.41E-4</v>
      </c>
      <c r="U1211" s="26">
        <v>2.6979999999999999E-3</v>
      </c>
      <c r="V1211" t="s">
        <v>102</v>
      </c>
      <c r="W1211" s="26">
        <v>8.6539999999999995E-5</v>
      </c>
      <c r="X1211">
        <v>2.4104399999999998E-3</v>
      </c>
    </row>
    <row r="1212" spans="1:24" x14ac:dyDescent="0.35">
      <c r="A1212" t="s">
        <v>681</v>
      </c>
      <c r="B1212" t="s">
        <v>477</v>
      </c>
      <c r="C1212" t="s">
        <v>21</v>
      </c>
      <c r="D1212" t="s">
        <v>26</v>
      </c>
      <c r="E1212" t="s">
        <v>456</v>
      </c>
      <c r="J1212" t="s">
        <v>102</v>
      </c>
      <c r="K1212" t="s">
        <v>102</v>
      </c>
      <c r="L1212" t="s">
        <v>102</v>
      </c>
      <c r="M1212" t="s">
        <v>102</v>
      </c>
      <c r="N1212" t="s">
        <v>102</v>
      </c>
      <c r="O1212" t="s">
        <v>102</v>
      </c>
      <c r="P1212" t="s">
        <v>102</v>
      </c>
      <c r="Q1212" s="26">
        <v>-1.7039999999999999E-4</v>
      </c>
      <c r="R1212" t="s">
        <v>102</v>
      </c>
      <c r="S1212" t="s">
        <v>102</v>
      </c>
      <c r="T1212" s="26">
        <v>-2.7379999999999999E-4</v>
      </c>
      <c r="U1212" s="26">
        <v>2.764E-3</v>
      </c>
      <c r="V1212" t="s">
        <v>102</v>
      </c>
      <c r="W1212" s="26">
        <v>9.3839999999999996E-5</v>
      </c>
      <c r="X1212">
        <v>2.4136399999999999E-3</v>
      </c>
    </row>
    <row r="1213" spans="1:24" x14ac:dyDescent="0.35">
      <c r="A1213" t="s">
        <v>681</v>
      </c>
      <c r="B1213" t="s">
        <v>477</v>
      </c>
      <c r="C1213" t="s">
        <v>21</v>
      </c>
      <c r="D1213" t="s">
        <v>26</v>
      </c>
      <c r="E1213" t="s">
        <v>457</v>
      </c>
      <c r="J1213" t="s">
        <v>102</v>
      </c>
      <c r="K1213" t="s">
        <v>102</v>
      </c>
      <c r="L1213" t="s">
        <v>102</v>
      </c>
      <c r="M1213" t="s">
        <v>102</v>
      </c>
      <c r="N1213" t="s">
        <v>102</v>
      </c>
      <c r="O1213" t="s">
        <v>102</v>
      </c>
      <c r="P1213" t="s">
        <v>102</v>
      </c>
      <c r="Q1213" t="s">
        <v>170</v>
      </c>
      <c r="R1213" t="s">
        <v>102</v>
      </c>
      <c r="S1213" t="s">
        <v>102</v>
      </c>
      <c r="T1213" t="s">
        <v>170</v>
      </c>
      <c r="U1213" t="s">
        <v>170</v>
      </c>
      <c r="V1213" t="s">
        <v>102</v>
      </c>
      <c r="W1213" t="s">
        <v>170</v>
      </c>
      <c r="X1213">
        <v>0</v>
      </c>
    </row>
    <row r="1214" spans="1:24" x14ac:dyDescent="0.35">
      <c r="A1214" t="s">
        <v>681</v>
      </c>
      <c r="B1214" t="s">
        <v>477</v>
      </c>
      <c r="C1214" t="s">
        <v>21</v>
      </c>
      <c r="D1214" t="s">
        <v>26</v>
      </c>
      <c r="E1214" t="s">
        <v>458</v>
      </c>
      <c r="J1214" t="s">
        <v>102</v>
      </c>
      <c r="K1214" t="s">
        <v>102</v>
      </c>
      <c r="L1214" t="s">
        <v>102</v>
      </c>
      <c r="M1214" t="s">
        <v>102</v>
      </c>
      <c r="N1214" t="s">
        <v>102</v>
      </c>
      <c r="O1214" t="s">
        <v>102</v>
      </c>
      <c r="P1214" t="s">
        <v>102</v>
      </c>
      <c r="Q1214" t="s">
        <v>170</v>
      </c>
      <c r="R1214" t="s">
        <v>102</v>
      </c>
      <c r="S1214" t="s">
        <v>102</v>
      </c>
      <c r="T1214" t="s">
        <v>170</v>
      </c>
      <c r="U1214" t="s">
        <v>170</v>
      </c>
      <c r="V1214" t="s">
        <v>102</v>
      </c>
      <c r="W1214" t="s">
        <v>170</v>
      </c>
      <c r="X1214">
        <v>0</v>
      </c>
    </row>
    <row r="1215" spans="1:24" x14ac:dyDescent="0.35">
      <c r="A1215" t="s">
        <v>681</v>
      </c>
      <c r="B1215" t="s">
        <v>477</v>
      </c>
      <c r="C1215" t="s">
        <v>21</v>
      </c>
      <c r="D1215" t="s">
        <v>26</v>
      </c>
      <c r="E1215" t="s">
        <v>459</v>
      </c>
      <c r="J1215" t="s">
        <v>102</v>
      </c>
      <c r="K1215" t="s">
        <v>102</v>
      </c>
      <c r="L1215" t="s">
        <v>102</v>
      </c>
      <c r="M1215" t="s">
        <v>102</v>
      </c>
      <c r="N1215" t="s">
        <v>102</v>
      </c>
      <c r="O1215" t="s">
        <v>102</v>
      </c>
      <c r="P1215" t="s">
        <v>102</v>
      </c>
      <c r="Q1215" t="s">
        <v>170</v>
      </c>
      <c r="R1215" t="s">
        <v>102</v>
      </c>
      <c r="S1215" t="s">
        <v>102</v>
      </c>
      <c r="T1215" t="s">
        <v>170</v>
      </c>
      <c r="U1215" t="s">
        <v>170</v>
      </c>
      <c r="V1215" t="s">
        <v>102</v>
      </c>
      <c r="W1215" t="s">
        <v>170</v>
      </c>
      <c r="X1215">
        <v>0</v>
      </c>
    </row>
    <row r="1216" spans="1:24" x14ac:dyDescent="0.35">
      <c r="A1216" t="s">
        <v>681</v>
      </c>
      <c r="B1216" t="s">
        <v>477</v>
      </c>
      <c r="C1216" t="s">
        <v>21</v>
      </c>
      <c r="D1216" t="s">
        <v>26</v>
      </c>
      <c r="E1216" t="s">
        <v>460</v>
      </c>
      <c r="J1216" t="s">
        <v>102</v>
      </c>
      <c r="K1216" t="s">
        <v>102</v>
      </c>
      <c r="L1216" t="s">
        <v>102</v>
      </c>
      <c r="M1216" t="s">
        <v>102</v>
      </c>
      <c r="N1216" t="s">
        <v>102</v>
      </c>
      <c r="O1216" t="s">
        <v>102</v>
      </c>
      <c r="P1216" t="s">
        <v>102</v>
      </c>
      <c r="Q1216" s="26">
        <v>-1.4540000000000001E-4</v>
      </c>
      <c r="R1216" t="s">
        <v>102</v>
      </c>
      <c r="S1216" t="s">
        <v>102</v>
      </c>
      <c r="T1216" s="26">
        <v>-2.2690000000000001E-4</v>
      </c>
      <c r="U1216" s="26">
        <v>2.758E-3</v>
      </c>
      <c r="V1216" t="s">
        <v>102</v>
      </c>
      <c r="W1216" s="26">
        <v>8.6080000000000003E-5</v>
      </c>
      <c r="X1216">
        <v>2.4717799999999998E-3</v>
      </c>
    </row>
    <row r="1217" spans="1:24" x14ac:dyDescent="0.35">
      <c r="A1217" t="s">
        <v>681</v>
      </c>
      <c r="B1217" t="s">
        <v>477</v>
      </c>
      <c r="C1217" t="s">
        <v>21</v>
      </c>
      <c r="D1217" t="s">
        <v>26</v>
      </c>
      <c r="E1217" t="s">
        <v>104</v>
      </c>
      <c r="J1217" t="s">
        <v>102</v>
      </c>
      <c r="K1217" t="s">
        <v>102</v>
      </c>
      <c r="L1217" t="s">
        <v>102</v>
      </c>
      <c r="M1217" t="s">
        <v>102</v>
      </c>
      <c r="N1217" t="s">
        <v>102</v>
      </c>
      <c r="O1217" s="26">
        <v>5.9029999999999998E-4</v>
      </c>
      <c r="P1217" t="s">
        <v>102</v>
      </c>
      <c r="Q1217" t="s">
        <v>102</v>
      </c>
      <c r="R1217" t="s">
        <v>102</v>
      </c>
      <c r="S1217" t="s">
        <v>102</v>
      </c>
      <c r="T1217" t="s">
        <v>102</v>
      </c>
      <c r="U1217" t="s">
        <v>102</v>
      </c>
      <c r="V1217" t="s">
        <v>102</v>
      </c>
      <c r="W1217" s="26">
        <v>2.7920000000000001E-7</v>
      </c>
      <c r="X1217">
        <v>5.905792E-4</v>
      </c>
    </row>
    <row r="1218" spans="1:24" x14ac:dyDescent="0.35">
      <c r="A1218" t="s">
        <v>681</v>
      </c>
      <c r="B1218" t="s">
        <v>477</v>
      </c>
      <c r="C1218" t="s">
        <v>21</v>
      </c>
      <c r="D1218" t="s">
        <v>26</v>
      </c>
      <c r="E1218" t="s">
        <v>105</v>
      </c>
      <c r="J1218" t="s">
        <v>102</v>
      </c>
      <c r="K1218" t="s">
        <v>102</v>
      </c>
      <c r="L1218" t="s">
        <v>102</v>
      </c>
      <c r="M1218" t="s">
        <v>102</v>
      </c>
      <c r="N1218" t="s">
        <v>102</v>
      </c>
      <c r="O1218" s="26">
        <v>5.9029999999999998E-4</v>
      </c>
      <c r="P1218" t="s">
        <v>102</v>
      </c>
      <c r="Q1218" t="s">
        <v>102</v>
      </c>
      <c r="R1218" t="s">
        <v>102</v>
      </c>
      <c r="S1218" t="s">
        <v>102</v>
      </c>
      <c r="T1218" t="s">
        <v>102</v>
      </c>
      <c r="U1218" t="s">
        <v>102</v>
      </c>
      <c r="V1218" t="s">
        <v>102</v>
      </c>
      <c r="W1218" s="26">
        <v>2.7920000000000001E-7</v>
      </c>
      <c r="X1218">
        <v>5.905792E-4</v>
      </c>
    </row>
    <row r="1219" spans="1:24" x14ac:dyDescent="0.35">
      <c r="A1219" t="s">
        <v>681</v>
      </c>
      <c r="B1219" t="s">
        <v>477</v>
      </c>
      <c r="C1219" t="s">
        <v>21</v>
      </c>
      <c r="D1219" t="s">
        <v>26</v>
      </c>
      <c r="E1219" t="s">
        <v>106</v>
      </c>
      <c r="J1219" t="s">
        <v>102</v>
      </c>
      <c r="K1219" t="s">
        <v>102</v>
      </c>
      <c r="L1219" t="s">
        <v>102</v>
      </c>
      <c r="M1219" t="s">
        <v>102</v>
      </c>
      <c r="N1219" t="s">
        <v>102</v>
      </c>
      <c r="O1219" s="26">
        <v>5.9029999999999998E-4</v>
      </c>
      <c r="P1219" t="s">
        <v>102</v>
      </c>
      <c r="Q1219" t="s">
        <v>102</v>
      </c>
      <c r="R1219" t="s">
        <v>102</v>
      </c>
      <c r="S1219" t="s">
        <v>102</v>
      </c>
      <c r="T1219" t="s">
        <v>102</v>
      </c>
      <c r="U1219" t="s">
        <v>102</v>
      </c>
      <c r="V1219" t="s">
        <v>102</v>
      </c>
      <c r="W1219" s="26">
        <v>2.7920000000000001E-7</v>
      </c>
      <c r="X1219">
        <v>5.905792E-4</v>
      </c>
    </row>
    <row r="1220" spans="1:24" x14ac:dyDescent="0.35">
      <c r="A1220" t="s">
        <v>681</v>
      </c>
      <c r="B1220" t="s">
        <v>477</v>
      </c>
      <c r="C1220" t="s">
        <v>21</v>
      </c>
      <c r="D1220" t="s">
        <v>26</v>
      </c>
      <c r="E1220" t="s">
        <v>107</v>
      </c>
      <c r="J1220" t="s">
        <v>102</v>
      </c>
      <c r="K1220" t="s">
        <v>102</v>
      </c>
      <c r="L1220" t="s">
        <v>102</v>
      </c>
      <c r="M1220" t="s">
        <v>102</v>
      </c>
      <c r="N1220" t="s">
        <v>102</v>
      </c>
      <c r="O1220" s="26">
        <v>3.2000000000000001E-2</v>
      </c>
      <c r="P1220" t="s">
        <v>102</v>
      </c>
      <c r="Q1220" t="s">
        <v>102</v>
      </c>
      <c r="R1220" t="s">
        <v>102</v>
      </c>
      <c r="S1220" t="s">
        <v>102</v>
      </c>
      <c r="T1220" t="s">
        <v>102</v>
      </c>
      <c r="U1220" t="s">
        <v>102</v>
      </c>
      <c r="V1220" t="s">
        <v>102</v>
      </c>
      <c r="W1220" s="26">
        <v>2.7920000000000001E-7</v>
      </c>
      <c r="X1220">
        <v>3.2000279200000002E-2</v>
      </c>
    </row>
    <row r="1221" spans="1:24" x14ac:dyDescent="0.35">
      <c r="A1221" t="s">
        <v>681</v>
      </c>
      <c r="B1221" t="s">
        <v>477</v>
      </c>
      <c r="C1221" t="s">
        <v>21</v>
      </c>
      <c r="D1221" t="s">
        <v>26</v>
      </c>
      <c r="E1221" t="s">
        <v>461</v>
      </c>
      <c r="J1221" t="s">
        <v>102</v>
      </c>
      <c r="K1221" t="s">
        <v>102</v>
      </c>
      <c r="L1221" t="s">
        <v>102</v>
      </c>
      <c r="M1221" t="s">
        <v>102</v>
      </c>
      <c r="N1221" t="s">
        <v>102</v>
      </c>
      <c r="O1221" s="26">
        <v>3.9720000000000001E-4</v>
      </c>
      <c r="P1221" t="s">
        <v>102</v>
      </c>
      <c r="Q1221" t="s">
        <v>102</v>
      </c>
      <c r="R1221" t="s">
        <v>102</v>
      </c>
      <c r="S1221" t="s">
        <v>102</v>
      </c>
      <c r="T1221" t="s">
        <v>102</v>
      </c>
      <c r="U1221" t="s">
        <v>102</v>
      </c>
      <c r="V1221" t="s">
        <v>102</v>
      </c>
      <c r="W1221" s="26">
        <v>3.0629999999999998E-7</v>
      </c>
      <c r="X1221">
        <v>3.9750629999999999E-4</v>
      </c>
    </row>
    <row r="1222" spans="1:24" x14ac:dyDescent="0.35">
      <c r="A1222" t="s">
        <v>681</v>
      </c>
      <c r="B1222" t="s">
        <v>477</v>
      </c>
      <c r="C1222" t="s">
        <v>21</v>
      </c>
      <c r="D1222" t="s">
        <v>26</v>
      </c>
      <c r="E1222" t="s">
        <v>108</v>
      </c>
      <c r="J1222" t="s">
        <v>102</v>
      </c>
      <c r="K1222" t="s">
        <v>102</v>
      </c>
      <c r="L1222" t="s">
        <v>102</v>
      </c>
      <c r="M1222" t="s">
        <v>102</v>
      </c>
      <c r="N1222" t="s">
        <v>102</v>
      </c>
      <c r="O1222" s="26">
        <v>1.6230000000000001E-3</v>
      </c>
      <c r="P1222" t="s">
        <v>102</v>
      </c>
      <c r="Q1222" t="s">
        <v>102</v>
      </c>
      <c r="R1222" t="s">
        <v>102</v>
      </c>
      <c r="S1222" t="s">
        <v>102</v>
      </c>
      <c r="T1222" t="s">
        <v>102</v>
      </c>
      <c r="U1222" t="s">
        <v>102</v>
      </c>
      <c r="V1222" t="s">
        <v>102</v>
      </c>
      <c r="W1222" s="26">
        <v>5.4710000000000002E-7</v>
      </c>
      <c r="X1222">
        <v>1.6235471E-3</v>
      </c>
    </row>
    <row r="1223" spans="1:24" x14ac:dyDescent="0.35">
      <c r="A1223" t="s">
        <v>681</v>
      </c>
      <c r="B1223" t="s">
        <v>477</v>
      </c>
      <c r="C1223" t="s">
        <v>21</v>
      </c>
      <c r="D1223" t="s">
        <v>26</v>
      </c>
      <c r="E1223" t="s">
        <v>462</v>
      </c>
      <c r="J1223" t="s">
        <v>102</v>
      </c>
      <c r="K1223" t="s">
        <v>102</v>
      </c>
      <c r="L1223" t="s">
        <v>102</v>
      </c>
      <c r="M1223" t="s">
        <v>102</v>
      </c>
      <c r="N1223" t="s">
        <v>102</v>
      </c>
      <c r="O1223" s="26">
        <v>1.64E-3</v>
      </c>
      <c r="P1223" t="s">
        <v>102</v>
      </c>
      <c r="Q1223" t="s">
        <v>102</v>
      </c>
      <c r="R1223" t="s">
        <v>102</v>
      </c>
      <c r="S1223" t="s">
        <v>102</v>
      </c>
      <c r="T1223" t="s">
        <v>102</v>
      </c>
      <c r="U1223" t="s">
        <v>102</v>
      </c>
      <c r="V1223" t="s">
        <v>102</v>
      </c>
      <c r="W1223" s="26">
        <v>5.144E-7</v>
      </c>
      <c r="X1223">
        <v>1.6405144E-3</v>
      </c>
    </row>
    <row r="1224" spans="1:24" x14ac:dyDescent="0.35">
      <c r="A1224" t="s">
        <v>681</v>
      </c>
      <c r="B1224" t="s">
        <v>477</v>
      </c>
      <c r="C1224" t="s">
        <v>21</v>
      </c>
      <c r="D1224" t="s">
        <v>26</v>
      </c>
      <c r="E1224" t="s">
        <v>463</v>
      </c>
      <c r="J1224" t="s">
        <v>102</v>
      </c>
      <c r="K1224" t="s">
        <v>102</v>
      </c>
      <c r="L1224" t="s">
        <v>102</v>
      </c>
      <c r="M1224" t="s">
        <v>102</v>
      </c>
      <c r="N1224" t="s">
        <v>102</v>
      </c>
      <c r="O1224" s="26">
        <v>1.701E-3</v>
      </c>
      <c r="P1224" t="s">
        <v>102</v>
      </c>
      <c r="Q1224" t="s">
        <v>102</v>
      </c>
      <c r="R1224" t="s">
        <v>102</v>
      </c>
      <c r="S1224" t="s">
        <v>102</v>
      </c>
      <c r="T1224" t="s">
        <v>102</v>
      </c>
      <c r="U1224" t="s">
        <v>102</v>
      </c>
      <c r="V1224" t="s">
        <v>102</v>
      </c>
      <c r="W1224" s="26">
        <v>6.4600000000000004E-7</v>
      </c>
      <c r="X1224">
        <v>1.701646E-3</v>
      </c>
    </row>
    <row r="1225" spans="1:24" x14ac:dyDescent="0.35">
      <c r="A1225" t="s">
        <v>681</v>
      </c>
      <c r="B1225" t="s">
        <v>477</v>
      </c>
      <c r="C1225" t="s">
        <v>21</v>
      </c>
      <c r="D1225" t="s">
        <v>35</v>
      </c>
      <c r="J1225" t="s">
        <v>102</v>
      </c>
      <c r="K1225" t="s">
        <v>102</v>
      </c>
      <c r="L1225" t="s">
        <v>102</v>
      </c>
      <c r="M1225" t="s">
        <v>102</v>
      </c>
      <c r="N1225" t="s">
        <v>102</v>
      </c>
      <c r="O1225" t="s">
        <v>102</v>
      </c>
      <c r="P1225" t="s">
        <v>102</v>
      </c>
      <c r="Q1225" t="s">
        <v>102</v>
      </c>
      <c r="R1225" s="26">
        <v>2.5480000000000001E-4</v>
      </c>
      <c r="S1225" s="26">
        <v>2.0750000000000002</v>
      </c>
      <c r="T1225" t="s">
        <v>102</v>
      </c>
      <c r="U1225" t="s">
        <v>102</v>
      </c>
      <c r="V1225" t="s">
        <v>102</v>
      </c>
      <c r="W1225" t="s">
        <v>102</v>
      </c>
      <c r="X1225">
        <v>2.0752548000000002</v>
      </c>
    </row>
    <row r="1226" spans="1:24" x14ac:dyDescent="0.35">
      <c r="A1226" t="s">
        <v>681</v>
      </c>
      <c r="B1226" t="s">
        <v>477</v>
      </c>
      <c r="C1226" t="s">
        <v>21</v>
      </c>
      <c r="D1226" t="s">
        <v>37</v>
      </c>
      <c r="J1226" t="s">
        <v>102</v>
      </c>
      <c r="K1226" t="s">
        <v>102</v>
      </c>
      <c r="L1226" s="26">
        <v>0.85880000000000001</v>
      </c>
      <c r="M1226" t="s">
        <v>102</v>
      </c>
      <c r="N1226" t="s">
        <v>102</v>
      </c>
      <c r="O1226" t="s">
        <v>102</v>
      </c>
      <c r="P1226" t="s">
        <v>102</v>
      </c>
      <c r="Q1226" s="26">
        <v>0.93479999999999996</v>
      </c>
      <c r="R1226" t="s">
        <v>102</v>
      </c>
      <c r="S1226" t="s">
        <v>102</v>
      </c>
      <c r="T1226" t="s">
        <v>102</v>
      </c>
      <c r="U1226" t="s">
        <v>102</v>
      </c>
      <c r="V1226" t="s">
        <v>102</v>
      </c>
      <c r="W1226" s="26">
        <v>5.2870000000000004E-6</v>
      </c>
      <c r="X1226">
        <v>1.7936052870000001</v>
      </c>
    </row>
    <row r="1227" spans="1:24" x14ac:dyDescent="0.35">
      <c r="A1227" t="s">
        <v>681</v>
      </c>
      <c r="B1227" t="s">
        <v>477</v>
      </c>
      <c r="C1227" t="s">
        <v>21</v>
      </c>
      <c r="D1227" t="s">
        <v>37</v>
      </c>
      <c r="E1227" t="s">
        <v>443</v>
      </c>
      <c r="J1227" t="s">
        <v>102</v>
      </c>
      <c r="K1227" t="s">
        <v>102</v>
      </c>
      <c r="L1227" t="s">
        <v>102</v>
      </c>
      <c r="M1227" t="s">
        <v>102</v>
      </c>
      <c r="N1227" t="s">
        <v>102</v>
      </c>
      <c r="O1227" t="s">
        <v>102</v>
      </c>
      <c r="P1227" t="s">
        <v>102</v>
      </c>
      <c r="Q1227" s="26">
        <v>-6.849E-6</v>
      </c>
      <c r="R1227" t="s">
        <v>102</v>
      </c>
      <c r="S1227" t="s">
        <v>102</v>
      </c>
      <c r="T1227" t="s">
        <v>102</v>
      </c>
      <c r="U1227" t="s">
        <v>102</v>
      </c>
      <c r="V1227" t="s">
        <v>102</v>
      </c>
      <c r="W1227" s="26">
        <v>2.0349999999999999E-7</v>
      </c>
      <c r="X1227" s="26">
        <v>-6.6455000000000002E-6</v>
      </c>
    </row>
    <row r="1228" spans="1:24" x14ac:dyDescent="0.35">
      <c r="A1228" t="s">
        <v>681</v>
      </c>
      <c r="B1228" t="s">
        <v>477</v>
      </c>
      <c r="C1228" t="s">
        <v>21</v>
      </c>
      <c r="D1228" t="s">
        <v>37</v>
      </c>
      <c r="E1228" t="s">
        <v>464</v>
      </c>
      <c r="J1228" t="s">
        <v>102</v>
      </c>
      <c r="K1228" t="s">
        <v>102</v>
      </c>
      <c r="L1228" t="s">
        <v>102</v>
      </c>
      <c r="M1228" t="s">
        <v>102</v>
      </c>
      <c r="N1228" t="s">
        <v>102</v>
      </c>
      <c r="O1228" t="s">
        <v>102</v>
      </c>
      <c r="P1228" t="s">
        <v>102</v>
      </c>
      <c r="Q1228" s="26">
        <v>-1.5290000000000001E-5</v>
      </c>
      <c r="R1228" t="s">
        <v>102</v>
      </c>
      <c r="S1228" t="s">
        <v>102</v>
      </c>
      <c r="T1228" t="s">
        <v>102</v>
      </c>
      <c r="U1228" t="s">
        <v>102</v>
      </c>
      <c r="V1228" t="s">
        <v>102</v>
      </c>
      <c r="W1228" s="26">
        <v>2.0349999999999999E-7</v>
      </c>
      <c r="X1228" s="26">
        <v>-1.50865E-5</v>
      </c>
    </row>
    <row r="1229" spans="1:24" x14ac:dyDescent="0.35">
      <c r="A1229" t="s">
        <v>681</v>
      </c>
      <c r="B1229" t="s">
        <v>477</v>
      </c>
      <c r="C1229" t="s">
        <v>21</v>
      </c>
      <c r="D1229" t="s">
        <v>36</v>
      </c>
      <c r="J1229" t="s">
        <v>102</v>
      </c>
      <c r="K1229" t="s">
        <v>102</v>
      </c>
      <c r="L1229" t="s">
        <v>102</v>
      </c>
      <c r="M1229" s="26">
        <v>0.23769999999999999</v>
      </c>
      <c r="N1229" s="26">
        <v>-1.5600000000000001E-6</v>
      </c>
      <c r="O1229" t="s">
        <v>102</v>
      </c>
      <c r="P1229" t="s">
        <v>102</v>
      </c>
      <c r="Q1229" s="26">
        <v>-3.8769999999999999E-4</v>
      </c>
      <c r="R1229" t="s">
        <v>102</v>
      </c>
      <c r="S1229" t="s">
        <v>102</v>
      </c>
      <c r="T1229" s="26">
        <v>-2.6499999999999999E-4</v>
      </c>
      <c r="U1229" s="26">
        <v>2.2079999999999999E-2</v>
      </c>
      <c r="V1229" t="s">
        <v>102</v>
      </c>
      <c r="W1229" s="26">
        <v>2.4059999999999999E-4</v>
      </c>
      <c r="X1229">
        <v>0.25936633999999997</v>
      </c>
    </row>
    <row r="1230" spans="1:24" x14ac:dyDescent="0.35">
      <c r="A1230" t="s">
        <v>681</v>
      </c>
      <c r="B1230" t="s">
        <v>477</v>
      </c>
      <c r="C1230" t="s">
        <v>21</v>
      </c>
      <c r="D1230" t="s">
        <v>36</v>
      </c>
      <c r="E1230" t="s">
        <v>397</v>
      </c>
      <c r="J1230" t="s">
        <v>102</v>
      </c>
      <c r="K1230" t="s">
        <v>102</v>
      </c>
      <c r="L1230" t="s">
        <v>102</v>
      </c>
      <c r="M1230" t="s">
        <v>102</v>
      </c>
      <c r="N1230" t="s">
        <v>102</v>
      </c>
      <c r="O1230" t="s">
        <v>102</v>
      </c>
      <c r="P1230" t="s">
        <v>102</v>
      </c>
      <c r="Q1230" s="26">
        <v>-2.5300000000000002E-4</v>
      </c>
      <c r="R1230" t="s">
        <v>102</v>
      </c>
      <c r="S1230" t="s">
        <v>102</v>
      </c>
      <c r="T1230" s="26">
        <v>-4.127E-4</v>
      </c>
      <c r="U1230" s="26">
        <v>1.3209999999999999E-3</v>
      </c>
      <c r="V1230" t="s">
        <v>102</v>
      </c>
      <c r="W1230" s="26">
        <v>1.189E-4</v>
      </c>
      <c r="X1230">
        <v>7.7419999999999995E-4</v>
      </c>
    </row>
    <row r="1231" spans="1:24" x14ac:dyDescent="0.35">
      <c r="A1231" t="s">
        <v>681</v>
      </c>
      <c r="B1231" t="s">
        <v>477</v>
      </c>
      <c r="C1231" t="s">
        <v>21</v>
      </c>
      <c r="D1231" t="s">
        <v>36</v>
      </c>
      <c r="E1231" t="s">
        <v>398</v>
      </c>
      <c r="J1231" t="s">
        <v>102</v>
      </c>
      <c r="K1231" t="s">
        <v>102</v>
      </c>
      <c r="L1231" t="s">
        <v>102</v>
      </c>
      <c r="M1231" t="s">
        <v>102</v>
      </c>
      <c r="N1231" t="s">
        <v>102</v>
      </c>
      <c r="O1231" t="s">
        <v>102</v>
      </c>
      <c r="P1231" t="s">
        <v>102</v>
      </c>
      <c r="Q1231" s="26">
        <v>-2.3910000000000001E-4</v>
      </c>
      <c r="R1231" t="s">
        <v>102</v>
      </c>
      <c r="S1231" t="s">
        <v>102</v>
      </c>
      <c r="T1231" s="26">
        <v>-4.0059999999999998E-4</v>
      </c>
      <c r="U1231" s="26">
        <v>1.3209999999999999E-3</v>
      </c>
      <c r="V1231" t="s">
        <v>102</v>
      </c>
      <c r="W1231" s="26">
        <v>1.1680000000000001E-4</v>
      </c>
      <c r="X1231">
        <v>7.9810000000000005E-4</v>
      </c>
    </row>
    <row r="1232" spans="1:24" x14ac:dyDescent="0.35">
      <c r="A1232" t="s">
        <v>681</v>
      </c>
      <c r="B1232" t="s">
        <v>477</v>
      </c>
      <c r="C1232" t="s">
        <v>21</v>
      </c>
      <c r="D1232" t="s">
        <v>28</v>
      </c>
      <c r="J1232" t="s">
        <v>102</v>
      </c>
      <c r="K1232" t="s">
        <v>102</v>
      </c>
      <c r="L1232" t="s">
        <v>102</v>
      </c>
      <c r="M1232" t="s">
        <v>102</v>
      </c>
      <c r="N1232" t="s">
        <v>102</v>
      </c>
      <c r="O1232" t="s">
        <v>102</v>
      </c>
      <c r="P1232" t="s">
        <v>102</v>
      </c>
      <c r="Q1232" t="s">
        <v>102</v>
      </c>
      <c r="R1232" t="s">
        <v>102</v>
      </c>
      <c r="S1232" t="s">
        <v>102</v>
      </c>
      <c r="T1232" s="26">
        <v>-3.6309999999999999E-4</v>
      </c>
      <c r="U1232" s="26">
        <v>0.71730000000000005</v>
      </c>
      <c r="V1232" t="s">
        <v>102</v>
      </c>
      <c r="W1232" t="s">
        <v>102</v>
      </c>
      <c r="X1232">
        <v>0.71693689999999999</v>
      </c>
    </row>
    <row r="1233" spans="1:24" x14ac:dyDescent="0.35">
      <c r="A1233" t="s">
        <v>681</v>
      </c>
      <c r="B1233" t="s">
        <v>477</v>
      </c>
      <c r="C1233" t="s">
        <v>21</v>
      </c>
      <c r="D1233" t="s">
        <v>28</v>
      </c>
      <c r="E1233" t="s">
        <v>465</v>
      </c>
      <c r="J1233" t="s">
        <v>102</v>
      </c>
      <c r="K1233" t="s">
        <v>102</v>
      </c>
      <c r="L1233" t="s">
        <v>102</v>
      </c>
      <c r="M1233" t="s">
        <v>102</v>
      </c>
      <c r="N1233" t="s">
        <v>102</v>
      </c>
      <c r="O1233" t="s">
        <v>102</v>
      </c>
      <c r="P1233" t="s">
        <v>102</v>
      </c>
      <c r="Q1233" t="s">
        <v>102</v>
      </c>
      <c r="R1233" t="s">
        <v>102</v>
      </c>
      <c r="S1233" t="s">
        <v>102</v>
      </c>
      <c r="T1233" t="s">
        <v>102</v>
      </c>
      <c r="U1233" s="26">
        <v>1.248E-3</v>
      </c>
      <c r="V1233" t="s">
        <v>102</v>
      </c>
      <c r="W1233" t="s">
        <v>102</v>
      </c>
      <c r="X1233">
        <v>1.248E-3</v>
      </c>
    </row>
    <row r="1234" spans="1:24" x14ac:dyDescent="0.35">
      <c r="A1234" t="s">
        <v>681</v>
      </c>
      <c r="B1234" t="s">
        <v>477</v>
      </c>
      <c r="C1234" t="s">
        <v>21</v>
      </c>
      <c r="D1234" t="s">
        <v>28</v>
      </c>
      <c r="E1234" t="s">
        <v>410</v>
      </c>
      <c r="J1234" t="s">
        <v>102</v>
      </c>
      <c r="K1234" t="s">
        <v>102</v>
      </c>
      <c r="L1234" t="s">
        <v>102</v>
      </c>
      <c r="M1234" t="s">
        <v>102</v>
      </c>
      <c r="N1234" t="s">
        <v>102</v>
      </c>
      <c r="O1234" t="s">
        <v>102</v>
      </c>
      <c r="P1234" t="s">
        <v>102</v>
      </c>
      <c r="Q1234" t="s">
        <v>102</v>
      </c>
      <c r="R1234" t="s">
        <v>102</v>
      </c>
      <c r="S1234" t="s">
        <v>102</v>
      </c>
      <c r="T1234" t="s">
        <v>102</v>
      </c>
      <c r="U1234" s="26">
        <v>9.1109999999999997E-4</v>
      </c>
      <c r="V1234" t="s">
        <v>102</v>
      </c>
      <c r="W1234" t="s">
        <v>102</v>
      </c>
      <c r="X1234">
        <v>9.1109999999999997E-4</v>
      </c>
    </row>
    <row r="1235" spans="1:24" x14ac:dyDescent="0.35">
      <c r="A1235" t="s">
        <v>681</v>
      </c>
      <c r="B1235" t="s">
        <v>477</v>
      </c>
      <c r="C1235" t="s">
        <v>21</v>
      </c>
      <c r="D1235" t="s">
        <v>28</v>
      </c>
      <c r="E1235" t="s">
        <v>466</v>
      </c>
      <c r="J1235" t="s">
        <v>102</v>
      </c>
      <c r="K1235" t="s">
        <v>102</v>
      </c>
      <c r="L1235" t="s">
        <v>102</v>
      </c>
      <c r="M1235" t="s">
        <v>102</v>
      </c>
      <c r="N1235" t="s">
        <v>102</v>
      </c>
      <c r="O1235" t="s">
        <v>102</v>
      </c>
      <c r="P1235" t="s">
        <v>102</v>
      </c>
      <c r="Q1235" t="s">
        <v>102</v>
      </c>
      <c r="R1235" t="s">
        <v>102</v>
      </c>
      <c r="S1235" t="s">
        <v>102</v>
      </c>
      <c r="T1235" t="s">
        <v>102</v>
      </c>
      <c r="U1235" s="26">
        <v>1.196E-3</v>
      </c>
      <c r="V1235" t="s">
        <v>102</v>
      </c>
      <c r="W1235" t="s">
        <v>102</v>
      </c>
      <c r="X1235">
        <v>1.196E-3</v>
      </c>
    </row>
    <row r="1236" spans="1:24" x14ac:dyDescent="0.35">
      <c r="A1236" t="s">
        <v>681</v>
      </c>
      <c r="B1236" t="s">
        <v>477</v>
      </c>
      <c r="C1236" t="s">
        <v>21</v>
      </c>
      <c r="D1236" t="s">
        <v>28</v>
      </c>
      <c r="E1236" t="s">
        <v>467</v>
      </c>
      <c r="J1236" t="s">
        <v>102</v>
      </c>
      <c r="K1236" t="s">
        <v>102</v>
      </c>
      <c r="L1236" t="s">
        <v>102</v>
      </c>
      <c r="M1236" t="s">
        <v>102</v>
      </c>
      <c r="N1236" t="s">
        <v>102</v>
      </c>
      <c r="O1236" t="s">
        <v>102</v>
      </c>
      <c r="P1236" t="s">
        <v>102</v>
      </c>
      <c r="Q1236" t="s">
        <v>102</v>
      </c>
      <c r="R1236" t="s">
        <v>102</v>
      </c>
      <c r="S1236" t="s">
        <v>102</v>
      </c>
      <c r="T1236" t="s">
        <v>102</v>
      </c>
      <c r="U1236" s="26">
        <v>1.5219999999999999E-3</v>
      </c>
      <c r="V1236" t="s">
        <v>102</v>
      </c>
      <c r="W1236" t="s">
        <v>102</v>
      </c>
      <c r="X1236">
        <v>1.5219999999999999E-3</v>
      </c>
    </row>
    <row r="1237" spans="1:24" x14ac:dyDescent="0.35">
      <c r="A1237" t="s">
        <v>681</v>
      </c>
      <c r="B1237" t="s">
        <v>477</v>
      </c>
      <c r="C1237" t="s">
        <v>21</v>
      </c>
      <c r="D1237" t="s">
        <v>28</v>
      </c>
      <c r="E1237" t="s">
        <v>468</v>
      </c>
      <c r="J1237" t="s">
        <v>102</v>
      </c>
      <c r="K1237" t="s">
        <v>102</v>
      </c>
      <c r="L1237" t="s">
        <v>102</v>
      </c>
      <c r="M1237" t="s">
        <v>102</v>
      </c>
      <c r="N1237" t="s">
        <v>102</v>
      </c>
      <c r="O1237" t="s">
        <v>102</v>
      </c>
      <c r="P1237" t="s">
        <v>102</v>
      </c>
      <c r="Q1237" t="s">
        <v>102</v>
      </c>
      <c r="R1237" t="s">
        <v>102</v>
      </c>
      <c r="S1237" t="s">
        <v>102</v>
      </c>
      <c r="T1237" t="s">
        <v>102</v>
      </c>
      <c r="U1237" s="26">
        <v>2.7160000000000001E-3</v>
      </c>
      <c r="V1237" t="s">
        <v>102</v>
      </c>
      <c r="W1237" t="s">
        <v>102</v>
      </c>
      <c r="X1237">
        <v>2.7160000000000001E-3</v>
      </c>
    </row>
    <row r="1238" spans="1:24" x14ac:dyDescent="0.35">
      <c r="A1238" t="s">
        <v>681</v>
      </c>
      <c r="B1238" t="s">
        <v>477</v>
      </c>
      <c r="C1238" t="s">
        <v>21</v>
      </c>
      <c r="D1238" t="s">
        <v>28</v>
      </c>
      <c r="E1238" t="s">
        <v>469</v>
      </c>
      <c r="J1238" t="s">
        <v>102</v>
      </c>
      <c r="K1238" t="s">
        <v>102</v>
      </c>
      <c r="L1238" t="s">
        <v>102</v>
      </c>
      <c r="M1238" t="s">
        <v>102</v>
      </c>
      <c r="N1238" t="s">
        <v>102</v>
      </c>
      <c r="O1238" t="s">
        <v>102</v>
      </c>
      <c r="P1238" t="s">
        <v>102</v>
      </c>
      <c r="Q1238" t="s">
        <v>102</v>
      </c>
      <c r="R1238" t="s">
        <v>102</v>
      </c>
      <c r="S1238" t="s">
        <v>102</v>
      </c>
      <c r="T1238" t="s">
        <v>102</v>
      </c>
      <c r="U1238" s="26">
        <v>1.604E-3</v>
      </c>
      <c r="V1238" t="s">
        <v>102</v>
      </c>
      <c r="W1238" t="s">
        <v>102</v>
      </c>
      <c r="X1238">
        <v>1.604E-3</v>
      </c>
    </row>
    <row r="1239" spans="1:24" x14ac:dyDescent="0.35">
      <c r="A1239" t="s">
        <v>681</v>
      </c>
      <c r="B1239" t="s">
        <v>477</v>
      </c>
      <c r="C1239" t="s">
        <v>21</v>
      </c>
      <c r="D1239" t="s">
        <v>28</v>
      </c>
      <c r="E1239" t="s">
        <v>470</v>
      </c>
      <c r="J1239" t="s">
        <v>102</v>
      </c>
      <c r="K1239" t="s">
        <v>102</v>
      </c>
      <c r="L1239" t="s">
        <v>102</v>
      </c>
      <c r="M1239" t="s">
        <v>102</v>
      </c>
      <c r="N1239" t="s">
        <v>102</v>
      </c>
      <c r="O1239" t="s">
        <v>102</v>
      </c>
      <c r="P1239" t="s">
        <v>102</v>
      </c>
      <c r="Q1239" t="s">
        <v>102</v>
      </c>
      <c r="R1239" t="s">
        <v>102</v>
      </c>
      <c r="S1239" t="s">
        <v>102</v>
      </c>
      <c r="T1239" s="26">
        <v>-3.311E-5</v>
      </c>
      <c r="U1239" s="26">
        <v>1.6540000000000001E-3</v>
      </c>
      <c r="V1239" t="s">
        <v>102</v>
      </c>
      <c r="W1239" t="s">
        <v>102</v>
      </c>
      <c r="X1239">
        <v>1.62089E-3</v>
      </c>
    </row>
    <row r="1240" spans="1:24" x14ac:dyDescent="0.35">
      <c r="A1240" t="s">
        <v>681</v>
      </c>
      <c r="B1240" t="s">
        <v>477</v>
      </c>
      <c r="C1240" t="s">
        <v>21</v>
      </c>
      <c r="D1240" t="s">
        <v>31</v>
      </c>
      <c r="J1240" t="s">
        <v>102</v>
      </c>
      <c r="K1240" t="s">
        <v>102</v>
      </c>
      <c r="L1240" t="s">
        <v>102</v>
      </c>
      <c r="M1240" t="s">
        <v>102</v>
      </c>
      <c r="N1240" t="s">
        <v>102</v>
      </c>
      <c r="O1240" t="s">
        <v>102</v>
      </c>
      <c r="P1240" t="s">
        <v>102</v>
      </c>
      <c r="Q1240" t="s">
        <v>102</v>
      </c>
      <c r="R1240" t="s">
        <v>102</v>
      </c>
      <c r="S1240" t="s">
        <v>102</v>
      </c>
      <c r="T1240" s="26">
        <v>-1.4119999999999999E-4</v>
      </c>
      <c r="U1240" s="26">
        <v>3.5650000000000001E-2</v>
      </c>
      <c r="V1240" t="s">
        <v>102</v>
      </c>
      <c r="W1240" t="s">
        <v>102</v>
      </c>
      <c r="X1240">
        <v>3.55088E-2</v>
      </c>
    </row>
    <row r="1241" spans="1:24" x14ac:dyDescent="0.35">
      <c r="A1241" t="s">
        <v>681</v>
      </c>
      <c r="B1241" t="s">
        <v>477</v>
      </c>
      <c r="C1241" t="s">
        <v>21</v>
      </c>
      <c r="D1241" t="s">
        <v>31</v>
      </c>
      <c r="E1241" t="s">
        <v>465</v>
      </c>
      <c r="J1241" t="s">
        <v>102</v>
      </c>
      <c r="K1241" t="s">
        <v>102</v>
      </c>
      <c r="L1241" t="s">
        <v>102</v>
      </c>
      <c r="M1241" t="s">
        <v>102</v>
      </c>
      <c r="N1241" t="s">
        <v>102</v>
      </c>
      <c r="O1241" t="s">
        <v>102</v>
      </c>
      <c r="P1241" t="s">
        <v>102</v>
      </c>
      <c r="Q1241" t="s">
        <v>102</v>
      </c>
      <c r="R1241" t="s">
        <v>102</v>
      </c>
      <c r="S1241" t="s">
        <v>102</v>
      </c>
      <c r="T1241" t="s">
        <v>102</v>
      </c>
      <c r="U1241" s="26">
        <v>1.248E-3</v>
      </c>
      <c r="V1241" t="s">
        <v>102</v>
      </c>
      <c r="W1241" t="s">
        <v>102</v>
      </c>
      <c r="X1241">
        <v>1.248E-3</v>
      </c>
    </row>
    <row r="1242" spans="1:24" x14ac:dyDescent="0.35">
      <c r="A1242" t="s">
        <v>681</v>
      </c>
      <c r="B1242" t="s">
        <v>477</v>
      </c>
      <c r="C1242" t="s">
        <v>21</v>
      </c>
      <c r="D1242" t="s">
        <v>31</v>
      </c>
      <c r="E1242" t="s">
        <v>410</v>
      </c>
      <c r="J1242" t="s">
        <v>102</v>
      </c>
      <c r="K1242" t="s">
        <v>102</v>
      </c>
      <c r="L1242" t="s">
        <v>102</v>
      </c>
      <c r="M1242" t="s">
        <v>102</v>
      </c>
      <c r="N1242" t="s">
        <v>102</v>
      </c>
      <c r="O1242" t="s">
        <v>102</v>
      </c>
      <c r="P1242" t="s">
        <v>102</v>
      </c>
      <c r="Q1242" t="s">
        <v>102</v>
      </c>
      <c r="R1242" t="s">
        <v>102</v>
      </c>
      <c r="S1242" t="s">
        <v>102</v>
      </c>
      <c r="T1242" t="s">
        <v>102</v>
      </c>
      <c r="U1242" s="26">
        <v>9.1069999999999996E-4</v>
      </c>
      <c r="V1242" t="s">
        <v>102</v>
      </c>
      <c r="W1242" t="s">
        <v>102</v>
      </c>
      <c r="X1242">
        <v>9.1069999999999996E-4</v>
      </c>
    </row>
    <row r="1243" spans="1:24" x14ac:dyDescent="0.35">
      <c r="A1243" t="s">
        <v>681</v>
      </c>
      <c r="B1243" t="s">
        <v>477</v>
      </c>
      <c r="C1243" t="s">
        <v>21</v>
      </c>
      <c r="D1243" t="s">
        <v>31</v>
      </c>
      <c r="E1243" t="s">
        <v>466</v>
      </c>
      <c r="J1243" t="s">
        <v>102</v>
      </c>
      <c r="K1243" t="s">
        <v>102</v>
      </c>
      <c r="L1243" t="s">
        <v>102</v>
      </c>
      <c r="M1243" t="s">
        <v>102</v>
      </c>
      <c r="N1243" t="s">
        <v>102</v>
      </c>
      <c r="O1243" t="s">
        <v>102</v>
      </c>
      <c r="P1243" t="s">
        <v>102</v>
      </c>
      <c r="Q1243" t="s">
        <v>102</v>
      </c>
      <c r="R1243" t="s">
        <v>102</v>
      </c>
      <c r="S1243" t="s">
        <v>102</v>
      </c>
      <c r="T1243" t="s">
        <v>102</v>
      </c>
      <c r="U1243" s="26">
        <v>1.17E-3</v>
      </c>
      <c r="V1243" t="s">
        <v>102</v>
      </c>
      <c r="W1243" t="s">
        <v>102</v>
      </c>
      <c r="X1243">
        <v>1.17E-3</v>
      </c>
    </row>
    <row r="1244" spans="1:24" x14ac:dyDescent="0.35">
      <c r="A1244" t="s">
        <v>681</v>
      </c>
      <c r="B1244" t="s">
        <v>477</v>
      </c>
      <c r="C1244" t="s">
        <v>21</v>
      </c>
      <c r="D1244" t="s">
        <v>31</v>
      </c>
      <c r="E1244" t="s">
        <v>467</v>
      </c>
      <c r="J1244" t="s">
        <v>102</v>
      </c>
      <c r="K1244" t="s">
        <v>102</v>
      </c>
      <c r="L1244" t="s">
        <v>102</v>
      </c>
      <c r="M1244" t="s">
        <v>102</v>
      </c>
      <c r="N1244" t="s">
        <v>102</v>
      </c>
      <c r="O1244" t="s">
        <v>102</v>
      </c>
      <c r="P1244" t="s">
        <v>102</v>
      </c>
      <c r="Q1244" t="s">
        <v>102</v>
      </c>
      <c r="R1244" t="s">
        <v>102</v>
      </c>
      <c r="S1244" t="s">
        <v>102</v>
      </c>
      <c r="T1244" t="s">
        <v>102</v>
      </c>
      <c r="U1244" s="26">
        <v>1.621E-3</v>
      </c>
      <c r="V1244" t="s">
        <v>102</v>
      </c>
      <c r="W1244" t="s">
        <v>102</v>
      </c>
      <c r="X1244">
        <v>1.621E-3</v>
      </c>
    </row>
    <row r="1245" spans="1:24" x14ac:dyDescent="0.35">
      <c r="A1245" t="s">
        <v>681</v>
      </c>
      <c r="B1245" t="s">
        <v>477</v>
      </c>
      <c r="C1245" t="s">
        <v>21</v>
      </c>
      <c r="D1245" t="s">
        <v>31</v>
      </c>
      <c r="E1245" t="s">
        <v>468</v>
      </c>
      <c r="J1245" t="s">
        <v>102</v>
      </c>
      <c r="K1245" t="s">
        <v>102</v>
      </c>
      <c r="L1245" t="s">
        <v>102</v>
      </c>
      <c r="M1245" t="s">
        <v>102</v>
      </c>
      <c r="N1245" t="s">
        <v>102</v>
      </c>
      <c r="O1245" t="s">
        <v>102</v>
      </c>
      <c r="P1245" t="s">
        <v>102</v>
      </c>
      <c r="Q1245" t="s">
        <v>102</v>
      </c>
      <c r="R1245" t="s">
        <v>102</v>
      </c>
      <c r="S1245" t="s">
        <v>102</v>
      </c>
      <c r="T1245" t="s">
        <v>102</v>
      </c>
      <c r="U1245" s="26">
        <v>2.6849999999999999E-3</v>
      </c>
      <c r="V1245" t="s">
        <v>102</v>
      </c>
      <c r="W1245" t="s">
        <v>102</v>
      </c>
      <c r="X1245">
        <v>2.6849999999999999E-3</v>
      </c>
    </row>
    <row r="1246" spans="1:24" x14ac:dyDescent="0.35">
      <c r="A1246" t="s">
        <v>681</v>
      </c>
      <c r="B1246" t="s">
        <v>477</v>
      </c>
      <c r="C1246" t="s">
        <v>21</v>
      </c>
      <c r="D1246" t="s">
        <v>31</v>
      </c>
      <c r="E1246" t="s">
        <v>469</v>
      </c>
      <c r="J1246" t="s">
        <v>102</v>
      </c>
      <c r="K1246" t="s">
        <v>102</v>
      </c>
      <c r="L1246" t="s">
        <v>102</v>
      </c>
      <c r="M1246" t="s">
        <v>102</v>
      </c>
      <c r="N1246" t="s">
        <v>102</v>
      </c>
      <c r="O1246" t="s">
        <v>102</v>
      </c>
      <c r="P1246" t="s">
        <v>102</v>
      </c>
      <c r="Q1246" t="s">
        <v>102</v>
      </c>
      <c r="R1246" t="s">
        <v>102</v>
      </c>
      <c r="S1246" t="s">
        <v>102</v>
      </c>
      <c r="T1246" t="s">
        <v>102</v>
      </c>
      <c r="U1246" s="26">
        <v>1.606E-3</v>
      </c>
      <c r="V1246" t="s">
        <v>102</v>
      </c>
      <c r="W1246" t="s">
        <v>102</v>
      </c>
      <c r="X1246">
        <v>1.606E-3</v>
      </c>
    </row>
    <row r="1247" spans="1:24" x14ac:dyDescent="0.35">
      <c r="A1247" t="s">
        <v>681</v>
      </c>
      <c r="B1247" t="s">
        <v>477</v>
      </c>
      <c r="C1247" t="s">
        <v>21</v>
      </c>
      <c r="D1247" t="s">
        <v>31</v>
      </c>
      <c r="E1247" t="s">
        <v>470</v>
      </c>
      <c r="J1247" t="s">
        <v>102</v>
      </c>
      <c r="K1247" t="s">
        <v>102</v>
      </c>
      <c r="L1247" t="s">
        <v>102</v>
      </c>
      <c r="M1247" t="s">
        <v>102</v>
      </c>
      <c r="N1247" t="s">
        <v>102</v>
      </c>
      <c r="O1247" t="s">
        <v>102</v>
      </c>
      <c r="P1247" t="s">
        <v>102</v>
      </c>
      <c r="Q1247" t="s">
        <v>102</v>
      </c>
      <c r="R1247" t="s">
        <v>102</v>
      </c>
      <c r="S1247" t="s">
        <v>102</v>
      </c>
      <c r="T1247" s="26">
        <v>-2.7339999999999999E-5</v>
      </c>
      <c r="U1247" s="26">
        <v>1.5889999999999999E-3</v>
      </c>
      <c r="V1247" t="s">
        <v>102</v>
      </c>
      <c r="W1247" t="s">
        <v>102</v>
      </c>
      <c r="X1247">
        <v>1.5616600000000001E-3</v>
      </c>
    </row>
    <row r="1248" spans="1:24" x14ac:dyDescent="0.35">
      <c r="A1248" t="s">
        <v>681</v>
      </c>
      <c r="B1248" t="s">
        <v>477</v>
      </c>
      <c r="C1248" t="s">
        <v>21</v>
      </c>
      <c r="D1248" t="s">
        <v>30</v>
      </c>
      <c r="J1248" t="s">
        <v>102</v>
      </c>
      <c r="K1248" t="s">
        <v>102</v>
      </c>
      <c r="L1248" t="s">
        <v>102</v>
      </c>
      <c r="M1248" t="s">
        <v>102</v>
      </c>
      <c r="N1248" t="s">
        <v>102</v>
      </c>
      <c r="O1248" t="s">
        <v>102</v>
      </c>
      <c r="P1248" t="s">
        <v>102</v>
      </c>
      <c r="Q1248" t="s">
        <v>102</v>
      </c>
      <c r="R1248" s="26">
        <v>2.4479999999999999E-4</v>
      </c>
      <c r="S1248" t="s">
        <v>102</v>
      </c>
      <c r="T1248" s="26">
        <v>4.6959999999999997E-3</v>
      </c>
      <c r="U1248" s="26">
        <v>2.2360000000000001E-3</v>
      </c>
      <c r="V1248" t="s">
        <v>102</v>
      </c>
      <c r="W1248" t="s">
        <v>102</v>
      </c>
      <c r="X1248">
        <v>7.1767999999999997E-3</v>
      </c>
    </row>
    <row r="1249" spans="1:24" x14ac:dyDescent="0.35">
      <c r="A1249" t="s">
        <v>681</v>
      </c>
      <c r="B1249" t="s">
        <v>477</v>
      </c>
      <c r="C1249" t="s">
        <v>21</v>
      </c>
      <c r="D1249" t="s">
        <v>30</v>
      </c>
      <c r="E1249" t="s">
        <v>471</v>
      </c>
      <c r="J1249" t="s">
        <v>102</v>
      </c>
      <c r="K1249" t="s">
        <v>102</v>
      </c>
      <c r="L1249" t="s">
        <v>102</v>
      </c>
      <c r="M1249" t="s">
        <v>102</v>
      </c>
      <c r="N1249" t="s">
        <v>102</v>
      </c>
      <c r="O1249" t="s">
        <v>102</v>
      </c>
      <c r="P1249" t="s">
        <v>102</v>
      </c>
      <c r="Q1249" t="s">
        <v>102</v>
      </c>
      <c r="R1249" t="s">
        <v>102</v>
      </c>
      <c r="S1249" t="s">
        <v>102</v>
      </c>
      <c r="T1249" s="26">
        <v>3.5349999999999999E-3</v>
      </c>
      <c r="U1249" s="26">
        <v>2.2360000000000001E-3</v>
      </c>
      <c r="V1249" t="s">
        <v>102</v>
      </c>
      <c r="W1249" t="s">
        <v>102</v>
      </c>
      <c r="X1249">
        <v>5.7710000000000001E-3</v>
      </c>
    </row>
    <row r="1250" spans="1:24" x14ac:dyDescent="0.35">
      <c r="A1250" t="s">
        <v>681</v>
      </c>
      <c r="B1250" t="s">
        <v>477</v>
      </c>
      <c r="C1250" t="s">
        <v>21</v>
      </c>
      <c r="D1250" t="s">
        <v>30</v>
      </c>
      <c r="E1250" t="s">
        <v>472</v>
      </c>
      <c r="J1250" t="s">
        <v>102</v>
      </c>
      <c r="K1250" t="s">
        <v>102</v>
      </c>
      <c r="L1250" t="s">
        <v>102</v>
      </c>
      <c r="M1250" t="s">
        <v>102</v>
      </c>
      <c r="N1250" t="s">
        <v>102</v>
      </c>
      <c r="O1250" t="s">
        <v>102</v>
      </c>
      <c r="P1250" t="s">
        <v>102</v>
      </c>
      <c r="Q1250" t="s">
        <v>102</v>
      </c>
      <c r="R1250" s="26">
        <v>2.1039999999999999E-4</v>
      </c>
      <c r="S1250" t="s">
        <v>102</v>
      </c>
      <c r="T1250" s="26">
        <v>1.1620000000000001E-3</v>
      </c>
      <c r="U1250" t="s">
        <v>102</v>
      </c>
      <c r="V1250" t="s">
        <v>102</v>
      </c>
      <c r="W1250" t="s">
        <v>102</v>
      </c>
      <c r="X1250">
        <v>1.3724E-3</v>
      </c>
    </row>
    <row r="1251" spans="1:24" x14ac:dyDescent="0.35">
      <c r="A1251" t="s">
        <v>681</v>
      </c>
      <c r="B1251" t="s">
        <v>477</v>
      </c>
      <c r="C1251" t="s">
        <v>21</v>
      </c>
      <c r="D1251" t="s">
        <v>33</v>
      </c>
      <c r="J1251" t="s">
        <v>102</v>
      </c>
      <c r="K1251" t="s">
        <v>102</v>
      </c>
      <c r="L1251" t="s">
        <v>102</v>
      </c>
      <c r="M1251" t="s">
        <v>102</v>
      </c>
      <c r="N1251" t="s">
        <v>102</v>
      </c>
      <c r="O1251" t="s">
        <v>102</v>
      </c>
      <c r="P1251" t="s">
        <v>102</v>
      </c>
      <c r="Q1251" s="26">
        <v>5.8010000000000002E-5</v>
      </c>
      <c r="R1251" t="s">
        <v>102</v>
      </c>
      <c r="S1251" t="s">
        <v>102</v>
      </c>
      <c r="T1251" s="26">
        <v>3.741E-3</v>
      </c>
      <c r="U1251" s="26">
        <v>0.2979</v>
      </c>
      <c r="V1251" t="s">
        <v>102</v>
      </c>
      <c r="W1251" s="26">
        <v>2.8909999999999999E-5</v>
      </c>
      <c r="X1251">
        <v>0.30172791999999998</v>
      </c>
    </row>
    <row r="1252" spans="1:24" x14ac:dyDescent="0.35">
      <c r="A1252" t="s">
        <v>681</v>
      </c>
      <c r="B1252" t="s">
        <v>477</v>
      </c>
      <c r="C1252" t="s">
        <v>21</v>
      </c>
      <c r="D1252" t="s">
        <v>33</v>
      </c>
      <c r="E1252" t="s">
        <v>471</v>
      </c>
      <c r="J1252" t="s">
        <v>102</v>
      </c>
      <c r="K1252" t="s">
        <v>102</v>
      </c>
      <c r="L1252" t="s">
        <v>102</v>
      </c>
      <c r="M1252" t="s">
        <v>102</v>
      </c>
      <c r="N1252" t="s">
        <v>102</v>
      </c>
      <c r="O1252" t="s">
        <v>102</v>
      </c>
      <c r="P1252" t="s">
        <v>102</v>
      </c>
      <c r="Q1252" t="s">
        <v>102</v>
      </c>
      <c r="R1252" t="s">
        <v>102</v>
      </c>
      <c r="S1252" t="s">
        <v>102</v>
      </c>
      <c r="T1252" s="26">
        <v>2.104E-3</v>
      </c>
      <c r="U1252" s="26">
        <v>2.2439999999999999E-3</v>
      </c>
      <c r="V1252" t="s">
        <v>102</v>
      </c>
      <c r="W1252" t="s">
        <v>102</v>
      </c>
      <c r="X1252">
        <v>4.3480000000000003E-3</v>
      </c>
    </row>
    <row r="1253" spans="1:24" x14ac:dyDescent="0.35">
      <c r="A1253" t="s">
        <v>681</v>
      </c>
      <c r="B1253" t="s">
        <v>477</v>
      </c>
      <c r="C1253" t="s">
        <v>21</v>
      </c>
      <c r="D1253" t="s">
        <v>33</v>
      </c>
      <c r="E1253" t="s">
        <v>473</v>
      </c>
      <c r="J1253" t="s">
        <v>102</v>
      </c>
      <c r="K1253" t="s">
        <v>102</v>
      </c>
      <c r="L1253" t="s">
        <v>102</v>
      </c>
      <c r="M1253" t="s">
        <v>102</v>
      </c>
      <c r="N1253" t="s">
        <v>102</v>
      </c>
      <c r="O1253" t="s">
        <v>102</v>
      </c>
      <c r="P1253" t="s">
        <v>102</v>
      </c>
      <c r="Q1253" s="26">
        <v>5.8010000000000002E-5</v>
      </c>
      <c r="R1253" t="s">
        <v>102</v>
      </c>
      <c r="S1253" t="s">
        <v>102</v>
      </c>
      <c r="T1253" s="26">
        <v>1.678E-3</v>
      </c>
      <c r="U1253" t="s">
        <v>102</v>
      </c>
      <c r="V1253" t="s">
        <v>102</v>
      </c>
      <c r="W1253" s="26">
        <v>2.8909999999999999E-5</v>
      </c>
      <c r="X1253">
        <v>1.7649199999999999E-3</v>
      </c>
    </row>
    <row r="1254" spans="1:24" x14ac:dyDescent="0.35">
      <c r="A1254" t="s">
        <v>681</v>
      </c>
      <c r="B1254" t="s">
        <v>477</v>
      </c>
      <c r="C1254" t="s">
        <v>21</v>
      </c>
      <c r="D1254" t="s">
        <v>32</v>
      </c>
      <c r="J1254" t="s">
        <v>102</v>
      </c>
      <c r="K1254" t="s">
        <v>102</v>
      </c>
      <c r="L1254" t="s">
        <v>102</v>
      </c>
      <c r="M1254" t="s">
        <v>102</v>
      </c>
      <c r="N1254" t="s">
        <v>102</v>
      </c>
      <c r="O1254" t="s">
        <v>102</v>
      </c>
      <c r="P1254" t="s">
        <v>102</v>
      </c>
      <c r="Q1254" t="s">
        <v>102</v>
      </c>
      <c r="R1254" t="s">
        <v>102</v>
      </c>
      <c r="S1254" t="s">
        <v>102</v>
      </c>
      <c r="T1254" s="26">
        <v>2.0669999999999998E-3</v>
      </c>
      <c r="U1254" s="26">
        <v>0.54139999999999999</v>
      </c>
      <c r="V1254" t="s">
        <v>102</v>
      </c>
      <c r="W1254" t="s">
        <v>102</v>
      </c>
      <c r="X1254">
        <v>0.54346700000000003</v>
      </c>
    </row>
    <row r="1255" spans="1:24" x14ac:dyDescent="0.35">
      <c r="A1255" t="s">
        <v>681</v>
      </c>
      <c r="B1255" t="s">
        <v>477</v>
      </c>
      <c r="C1255" t="s">
        <v>21</v>
      </c>
      <c r="D1255" t="s">
        <v>32</v>
      </c>
      <c r="E1255" t="s">
        <v>474</v>
      </c>
      <c r="J1255" t="s">
        <v>102</v>
      </c>
      <c r="K1255" t="s">
        <v>102</v>
      </c>
      <c r="L1255" t="s">
        <v>102</v>
      </c>
      <c r="M1255" t="s">
        <v>102</v>
      </c>
      <c r="N1255" t="s">
        <v>102</v>
      </c>
      <c r="O1255" t="s">
        <v>102</v>
      </c>
      <c r="P1255" t="s">
        <v>102</v>
      </c>
      <c r="Q1255" t="s">
        <v>102</v>
      </c>
      <c r="R1255" t="s">
        <v>102</v>
      </c>
      <c r="S1255" t="s">
        <v>102</v>
      </c>
      <c r="T1255" t="s">
        <v>102</v>
      </c>
      <c r="U1255" t="s">
        <v>170</v>
      </c>
      <c r="V1255" t="s">
        <v>102</v>
      </c>
      <c r="W1255" t="s">
        <v>102</v>
      </c>
      <c r="X1255">
        <v>0</v>
      </c>
    </row>
    <row r="1256" spans="1:24" x14ac:dyDescent="0.35">
      <c r="A1256" t="s">
        <v>681</v>
      </c>
      <c r="B1256" t="s">
        <v>477</v>
      </c>
      <c r="C1256" t="s">
        <v>21</v>
      </c>
      <c r="D1256" t="s">
        <v>32</v>
      </c>
      <c r="E1256" t="s">
        <v>475</v>
      </c>
      <c r="J1256" t="s">
        <v>102</v>
      </c>
      <c r="K1256" t="s">
        <v>102</v>
      </c>
      <c r="L1256" t="s">
        <v>102</v>
      </c>
      <c r="M1256" t="s">
        <v>102</v>
      </c>
      <c r="N1256" t="s">
        <v>102</v>
      </c>
      <c r="O1256" t="s">
        <v>102</v>
      </c>
      <c r="P1256" t="s">
        <v>102</v>
      </c>
      <c r="Q1256" t="s">
        <v>102</v>
      </c>
      <c r="R1256" t="s">
        <v>102</v>
      </c>
      <c r="S1256" t="s">
        <v>102</v>
      </c>
      <c r="T1256" t="s">
        <v>102</v>
      </c>
      <c r="U1256" s="26">
        <v>3.4610000000000002E-2</v>
      </c>
      <c r="V1256" t="s">
        <v>102</v>
      </c>
      <c r="W1256" t="s">
        <v>102</v>
      </c>
      <c r="X1256">
        <v>3.4610000000000002E-2</v>
      </c>
    </row>
    <row r="1257" spans="1:24" x14ac:dyDescent="0.35">
      <c r="A1257" t="s">
        <v>681</v>
      </c>
      <c r="B1257" t="s">
        <v>477</v>
      </c>
      <c r="C1257" t="s">
        <v>21</v>
      </c>
      <c r="D1257" t="s">
        <v>32</v>
      </c>
      <c r="E1257" t="s">
        <v>411</v>
      </c>
      <c r="J1257" t="s">
        <v>102</v>
      </c>
      <c r="K1257" t="s">
        <v>102</v>
      </c>
      <c r="L1257" t="s">
        <v>102</v>
      </c>
      <c r="M1257" t="s">
        <v>102</v>
      </c>
      <c r="N1257" t="s">
        <v>102</v>
      </c>
      <c r="O1257" t="s">
        <v>102</v>
      </c>
      <c r="P1257" t="s">
        <v>102</v>
      </c>
      <c r="Q1257" t="s">
        <v>102</v>
      </c>
      <c r="R1257" t="s">
        <v>102</v>
      </c>
      <c r="S1257" t="s">
        <v>102</v>
      </c>
      <c r="T1257" t="s">
        <v>102</v>
      </c>
      <c r="U1257" t="s">
        <v>170</v>
      </c>
      <c r="V1257" t="s">
        <v>102</v>
      </c>
      <c r="W1257" t="s">
        <v>102</v>
      </c>
      <c r="X1257">
        <v>0</v>
      </c>
    </row>
    <row r="1258" spans="1:24" x14ac:dyDescent="0.35">
      <c r="A1258" t="s">
        <v>681</v>
      </c>
      <c r="B1258" t="s">
        <v>477</v>
      </c>
      <c r="C1258" t="s">
        <v>21</v>
      </c>
      <c r="D1258" t="s">
        <v>25</v>
      </c>
      <c r="J1258" t="s">
        <v>102</v>
      </c>
      <c r="K1258" t="s">
        <v>102</v>
      </c>
      <c r="L1258" t="s">
        <v>102</v>
      </c>
      <c r="M1258" t="s">
        <v>102</v>
      </c>
      <c r="N1258" s="26">
        <v>-0.35680000000000001</v>
      </c>
      <c r="O1258" t="s">
        <v>102</v>
      </c>
      <c r="P1258" t="s">
        <v>102</v>
      </c>
      <c r="Q1258" s="26">
        <v>1.2749999999999999</v>
      </c>
      <c r="R1258" t="s">
        <v>102</v>
      </c>
      <c r="S1258" t="s">
        <v>102</v>
      </c>
      <c r="T1258" s="26">
        <v>8.5709999999999995E-2</v>
      </c>
      <c r="U1258" s="26">
        <v>0.15559999999999999</v>
      </c>
      <c r="V1258" t="s">
        <v>102</v>
      </c>
      <c r="W1258" s="26">
        <v>1.2110000000000001E-3</v>
      </c>
      <c r="X1258">
        <v>1.1607209999999999</v>
      </c>
    </row>
    <row r="1259" spans="1:24" x14ac:dyDescent="0.35">
      <c r="A1259" t="s">
        <v>681</v>
      </c>
      <c r="B1259" t="s">
        <v>477</v>
      </c>
      <c r="C1259" t="s">
        <v>21</v>
      </c>
      <c r="D1259" t="s">
        <v>25</v>
      </c>
      <c r="E1259" t="s">
        <v>476</v>
      </c>
      <c r="J1259" t="s">
        <v>102</v>
      </c>
      <c r="K1259" t="s">
        <v>102</v>
      </c>
      <c r="L1259" t="s">
        <v>102</v>
      </c>
      <c r="M1259" t="s">
        <v>102</v>
      </c>
      <c r="N1259" t="s">
        <v>102</v>
      </c>
      <c r="O1259" t="s">
        <v>102</v>
      </c>
      <c r="P1259" t="s">
        <v>102</v>
      </c>
      <c r="Q1259" s="26">
        <v>0.92090000000000005</v>
      </c>
      <c r="R1259" t="s">
        <v>102</v>
      </c>
      <c r="S1259" t="s">
        <v>102</v>
      </c>
      <c r="T1259" s="26">
        <v>8.5709999999999995E-2</v>
      </c>
      <c r="U1259" s="26">
        <v>0.1555</v>
      </c>
      <c r="V1259" t="s">
        <v>102</v>
      </c>
      <c r="W1259" s="26">
        <v>1.2570000000000001E-3</v>
      </c>
      <c r="X1259">
        <v>1.163367</v>
      </c>
    </row>
    <row r="1260" spans="1:24" x14ac:dyDescent="0.35">
      <c r="A1260" t="s">
        <v>1</v>
      </c>
      <c r="J1260" t="s">
        <v>102</v>
      </c>
      <c r="K1260" t="s">
        <v>102</v>
      </c>
      <c r="L1260" t="s">
        <v>102</v>
      </c>
      <c r="M1260" t="s">
        <v>102</v>
      </c>
      <c r="N1260" t="s">
        <v>102</v>
      </c>
      <c r="O1260" s="26">
        <v>1.7569999999999999</v>
      </c>
      <c r="P1260" t="s">
        <v>102</v>
      </c>
      <c r="Q1260" s="26">
        <v>8.523E-2</v>
      </c>
      <c r="R1260" s="26">
        <v>7.2899999999999997E-5</v>
      </c>
      <c r="S1260" t="s">
        <v>102</v>
      </c>
      <c r="T1260" s="26">
        <v>1.052E-2</v>
      </c>
      <c r="U1260" s="26">
        <v>4.3460000000000001</v>
      </c>
      <c r="V1260" t="s">
        <v>102</v>
      </c>
      <c r="W1260" s="26">
        <v>2.4279999999999999E-4</v>
      </c>
      <c r="X1260">
        <v>6.1990657000000002</v>
      </c>
    </row>
    <row r="1261" spans="1:24" x14ac:dyDescent="0.35">
      <c r="A1261" t="s">
        <v>14</v>
      </c>
      <c r="J1261" t="s">
        <v>102</v>
      </c>
      <c r="K1261" t="s">
        <v>102</v>
      </c>
      <c r="L1261" s="26">
        <v>1.6459999999999999</v>
      </c>
      <c r="M1261">
        <v>0</v>
      </c>
      <c r="N1261" t="s">
        <v>102</v>
      </c>
      <c r="O1261" t="s">
        <v>102</v>
      </c>
      <c r="P1261" t="s">
        <v>102</v>
      </c>
      <c r="Q1261" s="26">
        <v>1.7569999999999999</v>
      </c>
      <c r="R1261" t="s">
        <v>102</v>
      </c>
      <c r="S1261" t="s">
        <v>102</v>
      </c>
      <c r="T1261" s="26">
        <v>0.53890000000000005</v>
      </c>
      <c r="U1261" s="26">
        <v>0.25380000000000003</v>
      </c>
      <c r="V1261" t="s">
        <v>102</v>
      </c>
      <c r="W1261" s="26">
        <v>9.7040000000000008E-3</v>
      </c>
      <c r="X1261">
        <v>4.2054039999999997</v>
      </c>
    </row>
    <row r="1262" spans="1:24" x14ac:dyDescent="0.35">
      <c r="A1262" t="s">
        <v>14</v>
      </c>
      <c r="B1262" t="s">
        <v>478</v>
      </c>
      <c r="J1262" t="s">
        <v>102</v>
      </c>
      <c r="K1262" t="s">
        <v>102</v>
      </c>
      <c r="L1262" t="s">
        <v>102</v>
      </c>
      <c r="M1262" t="s">
        <v>102</v>
      </c>
      <c r="N1262" t="s">
        <v>102</v>
      </c>
      <c r="O1262" t="s">
        <v>102</v>
      </c>
      <c r="P1262" t="s">
        <v>102</v>
      </c>
      <c r="Q1262" t="s">
        <v>102</v>
      </c>
      <c r="R1262" t="s">
        <v>102</v>
      </c>
      <c r="S1262" t="s">
        <v>102</v>
      </c>
      <c r="T1262" t="s">
        <v>102</v>
      </c>
      <c r="U1262" s="26">
        <v>9.972E-3</v>
      </c>
      <c r="V1262" t="s">
        <v>102</v>
      </c>
      <c r="W1262" t="s">
        <v>102</v>
      </c>
      <c r="X1262">
        <v>9.972E-3</v>
      </c>
    </row>
    <row r="1263" spans="1:24" x14ac:dyDescent="0.35">
      <c r="A1263" t="s">
        <v>14</v>
      </c>
      <c r="B1263" t="s">
        <v>478</v>
      </c>
      <c r="C1263" t="s">
        <v>152</v>
      </c>
      <c r="J1263" t="s">
        <v>102</v>
      </c>
      <c r="K1263" t="s">
        <v>102</v>
      </c>
      <c r="L1263" t="s">
        <v>102</v>
      </c>
      <c r="M1263" t="s">
        <v>102</v>
      </c>
      <c r="N1263" t="s">
        <v>102</v>
      </c>
      <c r="O1263" t="s">
        <v>102</v>
      </c>
      <c r="P1263" t="s">
        <v>102</v>
      </c>
      <c r="Q1263" t="s">
        <v>102</v>
      </c>
      <c r="R1263" t="s">
        <v>102</v>
      </c>
      <c r="S1263" t="s">
        <v>102</v>
      </c>
      <c r="T1263" t="s">
        <v>102</v>
      </c>
      <c r="U1263" s="26">
        <v>1.6980000000000001E-4</v>
      </c>
      <c r="V1263" t="s">
        <v>102</v>
      </c>
      <c r="W1263" t="s">
        <v>102</v>
      </c>
      <c r="X1263">
        <v>1.6980000000000001E-4</v>
      </c>
    </row>
    <row r="1264" spans="1:24" x14ac:dyDescent="0.35">
      <c r="A1264" t="s">
        <v>14</v>
      </c>
      <c r="B1264" t="s">
        <v>478</v>
      </c>
      <c r="C1264" t="s">
        <v>321</v>
      </c>
      <c r="J1264" t="s">
        <v>102</v>
      </c>
      <c r="K1264" t="s">
        <v>102</v>
      </c>
      <c r="L1264" t="s">
        <v>102</v>
      </c>
      <c r="M1264" t="s">
        <v>102</v>
      </c>
      <c r="N1264" t="s">
        <v>102</v>
      </c>
      <c r="O1264" t="s">
        <v>102</v>
      </c>
      <c r="P1264" t="s">
        <v>102</v>
      </c>
      <c r="Q1264" t="s">
        <v>102</v>
      </c>
      <c r="R1264" t="s">
        <v>102</v>
      </c>
      <c r="S1264" t="s">
        <v>102</v>
      </c>
      <c r="T1264" t="s">
        <v>102</v>
      </c>
      <c r="U1264" s="26">
        <v>3.7829999999999999E-3</v>
      </c>
      <c r="V1264" t="s">
        <v>102</v>
      </c>
      <c r="W1264" t="s">
        <v>102</v>
      </c>
      <c r="X1264">
        <v>3.7829999999999999E-3</v>
      </c>
    </row>
    <row r="1265" spans="1:24" x14ac:dyDescent="0.35">
      <c r="A1265" t="s">
        <v>14</v>
      </c>
      <c r="B1265" t="s">
        <v>478</v>
      </c>
      <c r="C1265" t="s">
        <v>322</v>
      </c>
      <c r="J1265" t="s">
        <v>102</v>
      </c>
      <c r="K1265" t="s">
        <v>102</v>
      </c>
      <c r="L1265" t="s">
        <v>102</v>
      </c>
      <c r="M1265" t="s">
        <v>102</v>
      </c>
      <c r="N1265" t="s">
        <v>102</v>
      </c>
      <c r="O1265" t="s">
        <v>102</v>
      </c>
      <c r="P1265" t="s">
        <v>102</v>
      </c>
      <c r="Q1265" t="s">
        <v>102</v>
      </c>
      <c r="R1265" t="s">
        <v>102</v>
      </c>
      <c r="S1265" t="s">
        <v>102</v>
      </c>
      <c r="T1265" t="s">
        <v>102</v>
      </c>
      <c r="U1265" s="26">
        <v>1.8799999999999999E-4</v>
      </c>
      <c r="V1265" t="s">
        <v>102</v>
      </c>
      <c r="W1265" t="s">
        <v>102</v>
      </c>
      <c r="X1265">
        <v>1.8799999999999999E-4</v>
      </c>
    </row>
    <row r="1266" spans="1:24" x14ac:dyDescent="0.35">
      <c r="A1266" t="s">
        <v>14</v>
      </c>
      <c r="B1266" t="s">
        <v>478</v>
      </c>
      <c r="C1266" t="s">
        <v>323</v>
      </c>
      <c r="J1266" t="s">
        <v>102</v>
      </c>
      <c r="K1266" t="s">
        <v>102</v>
      </c>
      <c r="L1266" t="s">
        <v>102</v>
      </c>
      <c r="M1266" t="s">
        <v>102</v>
      </c>
      <c r="N1266" t="s">
        <v>102</v>
      </c>
      <c r="O1266" t="s">
        <v>102</v>
      </c>
      <c r="P1266" t="s">
        <v>102</v>
      </c>
      <c r="Q1266" t="s">
        <v>102</v>
      </c>
      <c r="R1266" t="s">
        <v>102</v>
      </c>
      <c r="S1266" t="s">
        <v>102</v>
      </c>
      <c r="T1266" t="s">
        <v>102</v>
      </c>
      <c r="U1266" s="26">
        <v>8.0829999999999997E-4</v>
      </c>
      <c r="V1266" t="s">
        <v>102</v>
      </c>
      <c r="W1266" t="s">
        <v>102</v>
      </c>
      <c r="X1266">
        <v>8.0829999999999997E-4</v>
      </c>
    </row>
    <row r="1267" spans="1:24" x14ac:dyDescent="0.35">
      <c r="A1267" t="s">
        <v>14</v>
      </c>
      <c r="B1267" t="s">
        <v>478</v>
      </c>
      <c r="C1267" t="s">
        <v>154</v>
      </c>
      <c r="J1267" t="s">
        <v>102</v>
      </c>
      <c r="K1267" t="s">
        <v>102</v>
      </c>
      <c r="L1267" t="s">
        <v>102</v>
      </c>
      <c r="M1267" t="s">
        <v>102</v>
      </c>
      <c r="N1267" t="s">
        <v>102</v>
      </c>
      <c r="O1267" t="s">
        <v>102</v>
      </c>
      <c r="P1267" t="s">
        <v>102</v>
      </c>
      <c r="Q1267" t="s">
        <v>102</v>
      </c>
      <c r="R1267" t="s">
        <v>102</v>
      </c>
      <c r="S1267" t="s">
        <v>102</v>
      </c>
      <c r="T1267" t="s">
        <v>102</v>
      </c>
      <c r="U1267" s="26">
        <v>7.9849999999999995E-4</v>
      </c>
      <c r="V1267" t="s">
        <v>102</v>
      </c>
      <c r="W1267" t="s">
        <v>102</v>
      </c>
      <c r="X1267">
        <v>7.9849999999999995E-4</v>
      </c>
    </row>
    <row r="1268" spans="1:24" x14ac:dyDescent="0.35">
      <c r="A1268" t="s">
        <v>14</v>
      </c>
      <c r="B1268" t="s">
        <v>478</v>
      </c>
      <c r="C1268" t="s">
        <v>155</v>
      </c>
      <c r="J1268" t="s">
        <v>102</v>
      </c>
      <c r="K1268" t="s">
        <v>102</v>
      </c>
      <c r="L1268" t="s">
        <v>102</v>
      </c>
      <c r="M1268" t="s">
        <v>102</v>
      </c>
      <c r="N1268" t="s">
        <v>102</v>
      </c>
      <c r="O1268" t="s">
        <v>102</v>
      </c>
      <c r="P1268" t="s">
        <v>102</v>
      </c>
      <c r="Q1268" t="s">
        <v>102</v>
      </c>
      <c r="R1268" t="s">
        <v>102</v>
      </c>
      <c r="S1268" t="s">
        <v>102</v>
      </c>
      <c r="T1268" t="s">
        <v>102</v>
      </c>
      <c r="U1268" s="26">
        <v>3.79E-3</v>
      </c>
      <c r="V1268" t="s">
        <v>102</v>
      </c>
      <c r="W1268" t="s">
        <v>102</v>
      </c>
      <c r="X1268">
        <v>3.79E-3</v>
      </c>
    </row>
    <row r="1269" spans="1:24" x14ac:dyDescent="0.35">
      <c r="A1269" t="s">
        <v>14</v>
      </c>
      <c r="B1269" t="s">
        <v>479</v>
      </c>
      <c r="J1269" t="s">
        <v>102</v>
      </c>
      <c r="K1269" t="s">
        <v>102</v>
      </c>
      <c r="L1269" t="s">
        <v>102</v>
      </c>
      <c r="M1269" t="s">
        <v>102</v>
      </c>
      <c r="N1269" t="s">
        <v>102</v>
      </c>
      <c r="O1269" t="s">
        <v>102</v>
      </c>
      <c r="P1269" t="s">
        <v>102</v>
      </c>
      <c r="Q1269" t="s">
        <v>102</v>
      </c>
      <c r="R1269" t="s">
        <v>102</v>
      </c>
      <c r="S1269" t="s">
        <v>102</v>
      </c>
      <c r="T1269" t="s">
        <v>102</v>
      </c>
      <c r="U1269" s="26">
        <v>1.473E-4</v>
      </c>
      <c r="V1269" t="s">
        <v>102</v>
      </c>
      <c r="W1269" t="s">
        <v>102</v>
      </c>
      <c r="X1269">
        <v>1.473E-4</v>
      </c>
    </row>
    <row r="1270" spans="1:24" x14ac:dyDescent="0.35">
      <c r="A1270" t="s">
        <v>14</v>
      </c>
      <c r="B1270" t="s">
        <v>480</v>
      </c>
      <c r="J1270" t="s">
        <v>102</v>
      </c>
      <c r="K1270" t="s">
        <v>102</v>
      </c>
      <c r="L1270" t="s">
        <v>102</v>
      </c>
      <c r="M1270" t="s">
        <v>102</v>
      </c>
      <c r="N1270" t="s">
        <v>102</v>
      </c>
      <c r="O1270" t="s">
        <v>102</v>
      </c>
      <c r="P1270" t="s">
        <v>102</v>
      </c>
      <c r="Q1270" t="s">
        <v>102</v>
      </c>
      <c r="R1270" t="s">
        <v>102</v>
      </c>
      <c r="S1270" t="s">
        <v>102</v>
      </c>
      <c r="T1270" t="s">
        <v>102</v>
      </c>
      <c r="U1270" s="26">
        <v>7.8830000000000002E-4</v>
      </c>
      <c r="V1270" t="s">
        <v>102</v>
      </c>
      <c r="W1270" t="s">
        <v>102</v>
      </c>
      <c r="X1270">
        <v>7.8830000000000002E-4</v>
      </c>
    </row>
    <row r="1271" spans="1:24" x14ac:dyDescent="0.35">
      <c r="A1271" t="s">
        <v>14</v>
      </c>
      <c r="B1271" t="s">
        <v>481</v>
      </c>
      <c r="J1271" t="s">
        <v>102</v>
      </c>
      <c r="K1271" t="s">
        <v>102</v>
      </c>
      <c r="L1271" t="s">
        <v>102</v>
      </c>
      <c r="M1271" t="s">
        <v>102</v>
      </c>
      <c r="N1271" t="s">
        <v>102</v>
      </c>
      <c r="O1271" t="s">
        <v>102</v>
      </c>
      <c r="P1271" t="s">
        <v>102</v>
      </c>
      <c r="Q1271" t="s">
        <v>102</v>
      </c>
      <c r="R1271" t="s">
        <v>102</v>
      </c>
      <c r="S1271" t="s">
        <v>102</v>
      </c>
      <c r="T1271" t="s">
        <v>102</v>
      </c>
      <c r="U1271" s="26">
        <v>5.0509999999999999E-3</v>
      </c>
      <c r="V1271" t="s">
        <v>102</v>
      </c>
      <c r="W1271" t="s">
        <v>102</v>
      </c>
      <c r="X1271">
        <v>5.0509999999999999E-3</v>
      </c>
    </row>
    <row r="1272" spans="1:24" x14ac:dyDescent="0.35">
      <c r="A1272" t="s">
        <v>14</v>
      </c>
      <c r="B1272" t="s">
        <v>482</v>
      </c>
      <c r="J1272" t="s">
        <v>102</v>
      </c>
      <c r="K1272" t="s">
        <v>102</v>
      </c>
      <c r="L1272" t="s">
        <v>102</v>
      </c>
      <c r="M1272" t="s">
        <v>102</v>
      </c>
      <c r="N1272" t="s">
        <v>102</v>
      </c>
      <c r="O1272" t="s">
        <v>102</v>
      </c>
      <c r="P1272" t="s">
        <v>102</v>
      </c>
      <c r="Q1272" t="s">
        <v>102</v>
      </c>
      <c r="R1272" t="s">
        <v>102</v>
      </c>
      <c r="S1272" t="s">
        <v>102</v>
      </c>
      <c r="T1272" t="s">
        <v>102</v>
      </c>
      <c r="U1272" s="26">
        <v>1.473E-4</v>
      </c>
      <c r="V1272" t="s">
        <v>102</v>
      </c>
      <c r="W1272" t="s">
        <v>102</v>
      </c>
      <c r="X1272">
        <v>1.473E-4</v>
      </c>
    </row>
    <row r="1273" spans="1:24" x14ac:dyDescent="0.35">
      <c r="A1273" t="s">
        <v>14</v>
      </c>
      <c r="B1273" t="s">
        <v>483</v>
      </c>
      <c r="J1273" t="s">
        <v>102</v>
      </c>
      <c r="K1273" t="s">
        <v>102</v>
      </c>
      <c r="L1273" t="s">
        <v>102</v>
      </c>
      <c r="M1273" t="s">
        <v>102</v>
      </c>
      <c r="N1273" t="s">
        <v>102</v>
      </c>
      <c r="O1273" t="s">
        <v>102</v>
      </c>
      <c r="P1273" t="s">
        <v>102</v>
      </c>
      <c r="Q1273" t="s">
        <v>102</v>
      </c>
      <c r="R1273" t="s">
        <v>102</v>
      </c>
      <c r="S1273" t="s">
        <v>102</v>
      </c>
      <c r="T1273" t="s">
        <v>102</v>
      </c>
      <c r="U1273" s="26">
        <v>4.7930000000000004E-3</v>
      </c>
      <c r="V1273" t="s">
        <v>102</v>
      </c>
      <c r="W1273" t="s">
        <v>102</v>
      </c>
      <c r="X1273">
        <v>4.7930000000000004E-3</v>
      </c>
    </row>
    <row r="1274" spans="1:24" x14ac:dyDescent="0.35">
      <c r="A1274" t="s">
        <v>14</v>
      </c>
      <c r="B1274" t="s">
        <v>109</v>
      </c>
      <c r="J1274" t="s">
        <v>102</v>
      </c>
      <c r="K1274" t="s">
        <v>102</v>
      </c>
      <c r="L1274" t="s">
        <v>102</v>
      </c>
      <c r="M1274" t="s">
        <v>102</v>
      </c>
      <c r="N1274" t="s">
        <v>102</v>
      </c>
      <c r="O1274" t="s">
        <v>102</v>
      </c>
      <c r="P1274" t="s">
        <v>102</v>
      </c>
      <c r="Q1274" t="s">
        <v>102</v>
      </c>
      <c r="R1274" t="s">
        <v>102</v>
      </c>
      <c r="S1274" t="s">
        <v>102</v>
      </c>
      <c r="T1274" t="s">
        <v>102</v>
      </c>
      <c r="U1274" s="26">
        <v>8.097E-4</v>
      </c>
      <c r="V1274" t="s">
        <v>102</v>
      </c>
      <c r="W1274" t="s">
        <v>102</v>
      </c>
      <c r="X1274">
        <v>8.097E-4</v>
      </c>
    </row>
    <row r="1275" spans="1:24" x14ac:dyDescent="0.35">
      <c r="A1275" t="s">
        <v>14</v>
      </c>
      <c r="B1275" t="s">
        <v>484</v>
      </c>
      <c r="J1275" t="s">
        <v>102</v>
      </c>
      <c r="K1275" t="s">
        <v>102</v>
      </c>
      <c r="L1275" t="s">
        <v>102</v>
      </c>
      <c r="M1275" t="s">
        <v>102</v>
      </c>
      <c r="N1275" t="s">
        <v>102</v>
      </c>
      <c r="O1275" t="s">
        <v>102</v>
      </c>
      <c r="P1275" t="s">
        <v>102</v>
      </c>
      <c r="Q1275" t="s">
        <v>102</v>
      </c>
      <c r="R1275" t="s">
        <v>102</v>
      </c>
      <c r="S1275" t="s">
        <v>102</v>
      </c>
      <c r="T1275" t="s">
        <v>102</v>
      </c>
      <c r="U1275" s="26">
        <v>1.473E-4</v>
      </c>
      <c r="V1275" t="s">
        <v>102</v>
      </c>
      <c r="W1275" t="s">
        <v>102</v>
      </c>
      <c r="X1275">
        <v>1.473E-4</v>
      </c>
    </row>
    <row r="1276" spans="1:24" x14ac:dyDescent="0.35">
      <c r="A1276" t="s">
        <v>14</v>
      </c>
      <c r="B1276" t="s">
        <v>110</v>
      </c>
      <c r="J1276" t="s">
        <v>102</v>
      </c>
      <c r="K1276" t="s">
        <v>102</v>
      </c>
      <c r="L1276" t="s">
        <v>102</v>
      </c>
      <c r="M1276" t="s">
        <v>102</v>
      </c>
      <c r="N1276" t="s">
        <v>102</v>
      </c>
      <c r="O1276" t="s">
        <v>102</v>
      </c>
      <c r="P1276" t="s">
        <v>102</v>
      </c>
      <c r="Q1276" t="s">
        <v>102</v>
      </c>
      <c r="R1276" t="s">
        <v>102</v>
      </c>
      <c r="S1276" t="s">
        <v>102</v>
      </c>
      <c r="T1276" t="s">
        <v>102</v>
      </c>
      <c r="U1276" s="26">
        <v>4.81E-3</v>
      </c>
      <c r="V1276" t="s">
        <v>102</v>
      </c>
      <c r="W1276" t="s">
        <v>102</v>
      </c>
      <c r="X1276">
        <v>4.81E-3</v>
      </c>
    </row>
    <row r="1277" spans="1:24" x14ac:dyDescent="0.35">
      <c r="A1277" t="s">
        <v>14</v>
      </c>
      <c r="B1277" t="s">
        <v>153</v>
      </c>
      <c r="J1277" t="s">
        <v>102</v>
      </c>
      <c r="K1277" t="s">
        <v>102</v>
      </c>
      <c r="L1277" t="s">
        <v>102</v>
      </c>
      <c r="M1277" t="s">
        <v>102</v>
      </c>
      <c r="N1277" t="s">
        <v>102</v>
      </c>
      <c r="O1277" t="s">
        <v>102</v>
      </c>
      <c r="P1277" t="s">
        <v>102</v>
      </c>
      <c r="Q1277" t="s">
        <v>102</v>
      </c>
      <c r="R1277" t="s">
        <v>102</v>
      </c>
      <c r="S1277" t="s">
        <v>102</v>
      </c>
      <c r="T1277" t="s">
        <v>102</v>
      </c>
      <c r="U1277" s="26">
        <v>1.472E-4</v>
      </c>
      <c r="V1277" t="s">
        <v>102</v>
      </c>
      <c r="W1277" t="s">
        <v>102</v>
      </c>
      <c r="X1277">
        <v>1.472E-4</v>
      </c>
    </row>
    <row r="1278" spans="1:24" x14ac:dyDescent="0.35">
      <c r="A1278" t="s">
        <v>14</v>
      </c>
      <c r="B1278" t="s">
        <v>160</v>
      </c>
      <c r="J1278" t="s">
        <v>102</v>
      </c>
      <c r="K1278" t="s">
        <v>102</v>
      </c>
      <c r="L1278" t="s">
        <v>102</v>
      </c>
      <c r="M1278" t="s">
        <v>102</v>
      </c>
      <c r="N1278" t="s">
        <v>102</v>
      </c>
      <c r="O1278" t="s">
        <v>102</v>
      </c>
      <c r="P1278" t="s">
        <v>102</v>
      </c>
      <c r="Q1278" t="s">
        <v>102</v>
      </c>
      <c r="R1278" t="s">
        <v>102</v>
      </c>
      <c r="S1278" t="s">
        <v>102</v>
      </c>
      <c r="T1278" t="s">
        <v>102</v>
      </c>
      <c r="U1278" s="26">
        <v>4.738E-3</v>
      </c>
      <c r="V1278" t="s">
        <v>102</v>
      </c>
      <c r="W1278" t="s">
        <v>102</v>
      </c>
      <c r="X1278">
        <v>4.738E-3</v>
      </c>
    </row>
    <row r="1279" spans="1:24" x14ac:dyDescent="0.35">
      <c r="A1279" t="s">
        <v>14</v>
      </c>
      <c r="B1279" t="s">
        <v>161</v>
      </c>
      <c r="J1279" t="s">
        <v>102</v>
      </c>
      <c r="K1279" t="s">
        <v>102</v>
      </c>
      <c r="L1279" t="s">
        <v>102</v>
      </c>
      <c r="M1279" t="s">
        <v>102</v>
      </c>
      <c r="N1279" t="s">
        <v>102</v>
      </c>
      <c r="O1279" t="s">
        <v>102</v>
      </c>
      <c r="P1279" t="s">
        <v>102</v>
      </c>
      <c r="Q1279" t="s">
        <v>102</v>
      </c>
      <c r="R1279" t="s">
        <v>102</v>
      </c>
      <c r="S1279" t="s">
        <v>102</v>
      </c>
      <c r="T1279" t="s">
        <v>102</v>
      </c>
      <c r="U1279" s="26">
        <v>1.4750000000000001E-4</v>
      </c>
      <c r="V1279" t="s">
        <v>102</v>
      </c>
      <c r="W1279" t="s">
        <v>102</v>
      </c>
      <c r="X1279">
        <v>1.4750000000000001E-4</v>
      </c>
    </row>
    <row r="1280" spans="1:24" x14ac:dyDescent="0.35">
      <c r="A1280" t="s">
        <v>14</v>
      </c>
      <c r="B1280" t="s">
        <v>162</v>
      </c>
      <c r="J1280" t="s">
        <v>102</v>
      </c>
      <c r="K1280" t="s">
        <v>102</v>
      </c>
      <c r="L1280" t="s">
        <v>102</v>
      </c>
      <c r="M1280" t="s">
        <v>102</v>
      </c>
      <c r="N1280" t="s">
        <v>102</v>
      </c>
      <c r="O1280" t="s">
        <v>102</v>
      </c>
      <c r="P1280" t="s">
        <v>102</v>
      </c>
      <c r="Q1280" t="s">
        <v>102</v>
      </c>
      <c r="R1280" t="s">
        <v>102</v>
      </c>
      <c r="S1280" t="s">
        <v>102</v>
      </c>
      <c r="T1280" t="s">
        <v>102</v>
      </c>
      <c r="U1280" s="26">
        <v>1.473E-4</v>
      </c>
      <c r="V1280" t="s">
        <v>102</v>
      </c>
      <c r="W1280" t="s">
        <v>102</v>
      </c>
      <c r="X1280">
        <v>1.473E-4</v>
      </c>
    </row>
    <row r="1281" spans="1:24" x14ac:dyDescent="0.35">
      <c r="A1281" t="s">
        <v>14</v>
      </c>
      <c r="B1281" t="s">
        <v>163</v>
      </c>
      <c r="J1281" t="s">
        <v>102</v>
      </c>
      <c r="K1281" t="s">
        <v>102</v>
      </c>
      <c r="L1281" t="s">
        <v>102</v>
      </c>
      <c r="M1281" t="s">
        <v>102</v>
      </c>
      <c r="N1281" t="s">
        <v>102</v>
      </c>
      <c r="O1281" t="s">
        <v>102</v>
      </c>
      <c r="P1281" t="s">
        <v>102</v>
      </c>
      <c r="Q1281" t="s">
        <v>102</v>
      </c>
      <c r="R1281" t="s">
        <v>102</v>
      </c>
      <c r="S1281" t="s">
        <v>102</v>
      </c>
      <c r="T1281" t="s">
        <v>102</v>
      </c>
      <c r="U1281" s="26">
        <v>1.473E-4</v>
      </c>
      <c r="V1281" t="s">
        <v>102</v>
      </c>
      <c r="W1281" t="s">
        <v>102</v>
      </c>
      <c r="X1281">
        <v>1.473E-4</v>
      </c>
    </row>
    <row r="1282" spans="1:24" x14ac:dyDescent="0.35">
      <c r="A1282" t="s">
        <v>14</v>
      </c>
      <c r="B1282" t="s">
        <v>164</v>
      </c>
      <c r="J1282" t="s">
        <v>102</v>
      </c>
      <c r="K1282" t="s">
        <v>102</v>
      </c>
      <c r="L1282" t="s">
        <v>102</v>
      </c>
      <c r="M1282" t="s">
        <v>102</v>
      </c>
      <c r="N1282" t="s">
        <v>102</v>
      </c>
      <c r="O1282" t="s">
        <v>102</v>
      </c>
      <c r="P1282" t="s">
        <v>102</v>
      </c>
      <c r="Q1282" t="s">
        <v>102</v>
      </c>
      <c r="R1282" t="s">
        <v>102</v>
      </c>
      <c r="S1282" t="s">
        <v>102</v>
      </c>
      <c r="T1282" t="s">
        <v>102</v>
      </c>
      <c r="U1282" s="26">
        <v>1.472E-4</v>
      </c>
      <c r="V1282" t="s">
        <v>102</v>
      </c>
      <c r="W1282" t="s">
        <v>102</v>
      </c>
      <c r="X1282">
        <v>1.472E-4</v>
      </c>
    </row>
    <row r="1283" spans="1:24" x14ac:dyDescent="0.35">
      <c r="A1283" t="s">
        <v>14</v>
      </c>
      <c r="B1283" t="s">
        <v>165</v>
      </c>
      <c r="J1283" t="s">
        <v>102</v>
      </c>
      <c r="K1283" t="s">
        <v>102</v>
      </c>
      <c r="L1283" t="s">
        <v>102</v>
      </c>
      <c r="M1283" t="s">
        <v>102</v>
      </c>
      <c r="N1283" t="s">
        <v>102</v>
      </c>
      <c r="O1283" t="s">
        <v>102</v>
      </c>
      <c r="P1283" t="s">
        <v>102</v>
      </c>
      <c r="Q1283" t="s">
        <v>102</v>
      </c>
      <c r="R1283" t="s">
        <v>102</v>
      </c>
      <c r="S1283" t="s">
        <v>102</v>
      </c>
      <c r="T1283" t="s">
        <v>102</v>
      </c>
      <c r="U1283" s="26">
        <v>4.6639999999999997E-3</v>
      </c>
      <c r="V1283" t="s">
        <v>102</v>
      </c>
      <c r="W1283" t="s">
        <v>102</v>
      </c>
      <c r="X1283">
        <v>4.6639999999999997E-3</v>
      </c>
    </row>
    <row r="1284" spans="1:24" x14ac:dyDescent="0.35">
      <c r="A1284" t="s">
        <v>14</v>
      </c>
      <c r="B1284" t="s">
        <v>166</v>
      </c>
      <c r="J1284" t="s">
        <v>102</v>
      </c>
      <c r="K1284" t="s">
        <v>102</v>
      </c>
      <c r="L1284" t="s">
        <v>102</v>
      </c>
      <c r="M1284" t="s">
        <v>102</v>
      </c>
      <c r="N1284" t="s">
        <v>102</v>
      </c>
      <c r="O1284" t="s">
        <v>102</v>
      </c>
      <c r="P1284" t="s">
        <v>102</v>
      </c>
      <c r="Q1284" t="s">
        <v>102</v>
      </c>
      <c r="R1284" t="s">
        <v>102</v>
      </c>
      <c r="S1284" t="s">
        <v>102</v>
      </c>
      <c r="T1284" t="s">
        <v>102</v>
      </c>
      <c r="U1284" s="26">
        <v>4.7580000000000001E-3</v>
      </c>
      <c r="V1284" t="s">
        <v>102</v>
      </c>
      <c r="W1284" t="s">
        <v>102</v>
      </c>
      <c r="X1284">
        <v>4.7580000000000001E-3</v>
      </c>
    </row>
    <row r="1285" spans="1:24" x14ac:dyDescent="0.35">
      <c r="A1285" t="s">
        <v>14</v>
      </c>
      <c r="B1285" t="s">
        <v>167</v>
      </c>
      <c r="J1285" t="s">
        <v>102</v>
      </c>
      <c r="K1285" t="s">
        <v>102</v>
      </c>
      <c r="L1285" t="s">
        <v>102</v>
      </c>
      <c r="M1285" t="s">
        <v>102</v>
      </c>
      <c r="N1285" t="s">
        <v>102</v>
      </c>
      <c r="O1285" t="s">
        <v>102</v>
      </c>
      <c r="P1285" t="s">
        <v>102</v>
      </c>
      <c r="Q1285" t="s">
        <v>102</v>
      </c>
      <c r="R1285" t="s">
        <v>102</v>
      </c>
      <c r="S1285" t="s">
        <v>102</v>
      </c>
      <c r="T1285" t="s">
        <v>102</v>
      </c>
      <c r="U1285" s="26">
        <v>1.472E-4</v>
      </c>
      <c r="V1285" t="s">
        <v>102</v>
      </c>
      <c r="W1285" t="s">
        <v>102</v>
      </c>
      <c r="X1285">
        <v>1.472E-4</v>
      </c>
    </row>
    <row r="1286" spans="1:24" x14ac:dyDescent="0.35">
      <c r="A1286" t="s">
        <v>14</v>
      </c>
      <c r="B1286" t="s">
        <v>168</v>
      </c>
      <c r="J1286" t="s">
        <v>102</v>
      </c>
      <c r="K1286" t="s">
        <v>102</v>
      </c>
      <c r="L1286" t="s">
        <v>102</v>
      </c>
      <c r="M1286" t="s">
        <v>102</v>
      </c>
      <c r="N1286" t="s">
        <v>102</v>
      </c>
      <c r="O1286" t="s">
        <v>102</v>
      </c>
      <c r="P1286" t="s">
        <v>102</v>
      </c>
      <c r="Q1286" t="s">
        <v>102</v>
      </c>
      <c r="R1286" t="s">
        <v>102</v>
      </c>
      <c r="S1286" t="s">
        <v>102</v>
      </c>
      <c r="T1286" t="s">
        <v>102</v>
      </c>
      <c r="U1286" s="26">
        <v>1.473E-4</v>
      </c>
      <c r="V1286" t="s">
        <v>102</v>
      </c>
      <c r="W1286" t="s">
        <v>102</v>
      </c>
      <c r="X1286">
        <v>1.473E-4</v>
      </c>
    </row>
    <row r="1287" spans="1:24" x14ac:dyDescent="0.35">
      <c r="A1287" t="s">
        <v>14</v>
      </c>
      <c r="B1287" t="s">
        <v>169</v>
      </c>
      <c r="J1287" t="s">
        <v>102</v>
      </c>
      <c r="K1287" t="s">
        <v>102</v>
      </c>
      <c r="L1287" t="s">
        <v>102</v>
      </c>
      <c r="M1287" t="s">
        <v>102</v>
      </c>
      <c r="N1287" t="s">
        <v>102</v>
      </c>
      <c r="O1287" t="s">
        <v>102</v>
      </c>
      <c r="P1287" t="s">
        <v>102</v>
      </c>
      <c r="Q1287" t="s">
        <v>102</v>
      </c>
      <c r="R1287" t="s">
        <v>102</v>
      </c>
      <c r="S1287" t="s">
        <v>102</v>
      </c>
      <c r="T1287" t="s">
        <v>102</v>
      </c>
      <c r="U1287" s="26">
        <v>4.7829999999999999E-3</v>
      </c>
      <c r="V1287" t="s">
        <v>102</v>
      </c>
      <c r="W1287" t="s">
        <v>102</v>
      </c>
      <c r="X1287">
        <v>4.7829999999999999E-3</v>
      </c>
    </row>
    <row r="1288" spans="1:24" x14ac:dyDescent="0.35">
      <c r="A1288" t="s">
        <v>14</v>
      </c>
      <c r="B1288" t="s">
        <v>171</v>
      </c>
      <c r="J1288" t="s">
        <v>102</v>
      </c>
      <c r="K1288" t="s">
        <v>102</v>
      </c>
      <c r="L1288" t="s">
        <v>102</v>
      </c>
      <c r="M1288" t="s">
        <v>102</v>
      </c>
      <c r="N1288" t="s">
        <v>102</v>
      </c>
      <c r="O1288" t="s">
        <v>102</v>
      </c>
      <c r="P1288" t="s">
        <v>102</v>
      </c>
      <c r="Q1288" t="s">
        <v>102</v>
      </c>
      <c r="R1288" t="s">
        <v>102</v>
      </c>
      <c r="S1288" t="s">
        <v>102</v>
      </c>
      <c r="T1288" t="s">
        <v>102</v>
      </c>
      <c r="U1288" s="26">
        <v>1.473E-4</v>
      </c>
      <c r="V1288" t="s">
        <v>102</v>
      </c>
      <c r="W1288" t="s">
        <v>102</v>
      </c>
      <c r="X1288">
        <v>1.473E-4</v>
      </c>
    </row>
    <row r="1289" spans="1:24" x14ac:dyDescent="0.35">
      <c r="A1289" t="s">
        <v>14</v>
      </c>
      <c r="B1289" t="s">
        <v>172</v>
      </c>
      <c r="J1289" t="s">
        <v>102</v>
      </c>
      <c r="K1289" t="s">
        <v>102</v>
      </c>
      <c r="L1289" t="s">
        <v>102</v>
      </c>
      <c r="M1289" t="s">
        <v>102</v>
      </c>
      <c r="N1289" t="s">
        <v>102</v>
      </c>
      <c r="O1289" t="s">
        <v>102</v>
      </c>
      <c r="P1289" t="s">
        <v>102</v>
      </c>
      <c r="Q1289" t="s">
        <v>102</v>
      </c>
      <c r="R1289" t="s">
        <v>102</v>
      </c>
      <c r="S1289" t="s">
        <v>102</v>
      </c>
      <c r="T1289" t="s">
        <v>102</v>
      </c>
      <c r="U1289" s="26">
        <v>1.473E-4</v>
      </c>
      <c r="V1289" t="s">
        <v>102</v>
      </c>
      <c r="W1289" t="s">
        <v>102</v>
      </c>
      <c r="X1289">
        <v>1.473E-4</v>
      </c>
    </row>
    <row r="1290" spans="1:24" x14ac:dyDescent="0.35">
      <c r="A1290" t="s">
        <v>14</v>
      </c>
      <c r="B1290" t="s">
        <v>173</v>
      </c>
      <c r="J1290" t="s">
        <v>102</v>
      </c>
      <c r="K1290" t="s">
        <v>102</v>
      </c>
      <c r="L1290" t="s">
        <v>102</v>
      </c>
      <c r="M1290" t="s">
        <v>102</v>
      </c>
      <c r="N1290" t="s">
        <v>102</v>
      </c>
      <c r="O1290" t="s">
        <v>102</v>
      </c>
      <c r="P1290" t="s">
        <v>102</v>
      </c>
      <c r="Q1290" t="s">
        <v>102</v>
      </c>
      <c r="R1290" t="s">
        <v>102</v>
      </c>
      <c r="S1290" t="s">
        <v>102</v>
      </c>
      <c r="T1290" t="s">
        <v>102</v>
      </c>
      <c r="U1290" s="26">
        <v>4.6509999999999998E-3</v>
      </c>
      <c r="V1290" t="s">
        <v>102</v>
      </c>
      <c r="W1290" t="s">
        <v>102</v>
      </c>
      <c r="X1290">
        <v>4.6509999999999998E-3</v>
      </c>
    </row>
    <row r="1291" spans="1:24" x14ac:dyDescent="0.35">
      <c r="A1291" t="s">
        <v>14</v>
      </c>
      <c r="B1291" t="s">
        <v>174</v>
      </c>
      <c r="J1291" t="s">
        <v>102</v>
      </c>
      <c r="K1291" t="s">
        <v>102</v>
      </c>
      <c r="L1291" t="s">
        <v>102</v>
      </c>
      <c r="M1291" t="s">
        <v>102</v>
      </c>
      <c r="N1291" t="s">
        <v>102</v>
      </c>
      <c r="O1291" t="s">
        <v>102</v>
      </c>
      <c r="P1291" t="s">
        <v>102</v>
      </c>
      <c r="Q1291" t="s">
        <v>102</v>
      </c>
      <c r="R1291" t="s">
        <v>102</v>
      </c>
      <c r="S1291" t="s">
        <v>102</v>
      </c>
      <c r="T1291" t="s">
        <v>102</v>
      </c>
      <c r="U1291" s="26">
        <v>1.4770000000000001E-4</v>
      </c>
      <c r="V1291" t="s">
        <v>102</v>
      </c>
      <c r="W1291" t="s">
        <v>102</v>
      </c>
      <c r="X1291">
        <v>1.4770000000000001E-4</v>
      </c>
    </row>
    <row r="1292" spans="1:24" x14ac:dyDescent="0.35">
      <c r="A1292" t="s">
        <v>14</v>
      </c>
      <c r="B1292" t="s">
        <v>175</v>
      </c>
      <c r="J1292" t="s">
        <v>102</v>
      </c>
      <c r="K1292" t="s">
        <v>102</v>
      </c>
      <c r="L1292" t="s">
        <v>102</v>
      </c>
      <c r="M1292" t="s">
        <v>102</v>
      </c>
      <c r="N1292" t="s">
        <v>102</v>
      </c>
      <c r="O1292" t="s">
        <v>102</v>
      </c>
      <c r="P1292" t="s">
        <v>102</v>
      </c>
      <c r="Q1292" t="s">
        <v>102</v>
      </c>
      <c r="R1292" t="s">
        <v>102</v>
      </c>
      <c r="S1292" t="s">
        <v>102</v>
      </c>
      <c r="T1292" t="s">
        <v>102</v>
      </c>
      <c r="U1292" s="26">
        <v>1.474E-4</v>
      </c>
      <c r="V1292" t="s">
        <v>102</v>
      </c>
      <c r="W1292" t="s">
        <v>102</v>
      </c>
      <c r="X1292">
        <v>1.474E-4</v>
      </c>
    </row>
    <row r="1293" spans="1:24" x14ac:dyDescent="0.35">
      <c r="A1293" t="s">
        <v>14</v>
      </c>
      <c r="B1293" t="s">
        <v>485</v>
      </c>
      <c r="J1293" t="s">
        <v>102</v>
      </c>
      <c r="K1293" t="s">
        <v>102</v>
      </c>
      <c r="L1293" t="s">
        <v>102</v>
      </c>
      <c r="M1293" t="s">
        <v>102</v>
      </c>
      <c r="N1293" t="s">
        <v>102</v>
      </c>
      <c r="O1293" t="s">
        <v>102</v>
      </c>
      <c r="P1293" t="s">
        <v>102</v>
      </c>
      <c r="Q1293" t="s">
        <v>102</v>
      </c>
      <c r="R1293" t="s">
        <v>102</v>
      </c>
      <c r="S1293" t="s">
        <v>102</v>
      </c>
      <c r="T1293" t="s">
        <v>102</v>
      </c>
      <c r="U1293" t="s">
        <v>102</v>
      </c>
      <c r="V1293" t="s">
        <v>102</v>
      </c>
      <c r="W1293" t="s">
        <v>102</v>
      </c>
      <c r="X1293">
        <v>0</v>
      </c>
    </row>
    <row r="1294" spans="1:24" x14ac:dyDescent="0.35">
      <c r="A1294" t="s">
        <v>14</v>
      </c>
      <c r="B1294" t="s">
        <v>486</v>
      </c>
      <c r="J1294" t="s">
        <v>102</v>
      </c>
      <c r="K1294" t="s">
        <v>102</v>
      </c>
      <c r="L1294" t="s">
        <v>102</v>
      </c>
      <c r="M1294" t="s">
        <v>102</v>
      </c>
      <c r="N1294" t="s">
        <v>102</v>
      </c>
      <c r="O1294" t="s">
        <v>102</v>
      </c>
      <c r="P1294" t="s">
        <v>102</v>
      </c>
      <c r="Q1294" t="s">
        <v>102</v>
      </c>
      <c r="R1294" t="s">
        <v>102</v>
      </c>
      <c r="S1294" t="s">
        <v>102</v>
      </c>
      <c r="T1294" t="s">
        <v>102</v>
      </c>
      <c r="U1294" t="s">
        <v>102</v>
      </c>
      <c r="V1294" t="s">
        <v>102</v>
      </c>
      <c r="W1294" t="s">
        <v>102</v>
      </c>
      <c r="X1294">
        <v>0</v>
      </c>
    </row>
    <row r="1295" spans="1:24" x14ac:dyDescent="0.35">
      <c r="A1295" t="s">
        <v>14</v>
      </c>
      <c r="B1295" t="s">
        <v>487</v>
      </c>
      <c r="J1295" t="s">
        <v>102</v>
      </c>
      <c r="K1295" t="s">
        <v>102</v>
      </c>
      <c r="L1295" s="26">
        <v>0.20580000000000001</v>
      </c>
      <c r="M1295" t="s">
        <v>102</v>
      </c>
      <c r="N1295" t="s">
        <v>102</v>
      </c>
      <c r="O1295" t="s">
        <v>102</v>
      </c>
      <c r="P1295" t="s">
        <v>102</v>
      </c>
      <c r="Q1295" s="26">
        <v>3.5069999999999997E-2</v>
      </c>
      <c r="R1295" t="s">
        <v>102</v>
      </c>
      <c r="S1295" t="s">
        <v>102</v>
      </c>
      <c r="T1295" s="26">
        <v>6.0019999999999997E-2</v>
      </c>
      <c r="U1295" s="26">
        <v>9.5069999999999996E-4</v>
      </c>
      <c r="V1295" t="s">
        <v>102</v>
      </c>
      <c r="W1295" s="26">
        <v>5.6950000000000002E-4</v>
      </c>
      <c r="X1295">
        <v>0.30241020000000002</v>
      </c>
    </row>
    <row r="1296" spans="1:24" x14ac:dyDescent="0.35">
      <c r="A1296" t="s">
        <v>14</v>
      </c>
      <c r="B1296" t="s">
        <v>487</v>
      </c>
      <c r="C1296" t="s">
        <v>367</v>
      </c>
      <c r="J1296" t="s">
        <v>102</v>
      </c>
      <c r="K1296" t="s">
        <v>102</v>
      </c>
      <c r="L1296" t="s">
        <v>102</v>
      </c>
      <c r="M1296" t="s">
        <v>102</v>
      </c>
      <c r="N1296" t="s">
        <v>102</v>
      </c>
      <c r="O1296" t="s">
        <v>102</v>
      </c>
      <c r="P1296" t="s">
        <v>102</v>
      </c>
      <c r="Q1296" s="26">
        <v>2.5829999999999999E-2</v>
      </c>
      <c r="R1296" t="s">
        <v>102</v>
      </c>
      <c r="S1296" t="s">
        <v>102</v>
      </c>
      <c r="T1296" s="26">
        <v>5.8979999999999996E-3</v>
      </c>
      <c r="U1296" s="26">
        <v>9.5069999999999996E-4</v>
      </c>
      <c r="V1296" t="s">
        <v>102</v>
      </c>
      <c r="W1296" s="26">
        <v>5.666E-4</v>
      </c>
      <c r="X1296">
        <v>3.3245299999999998E-2</v>
      </c>
    </row>
    <row r="1297" spans="1:24" x14ac:dyDescent="0.35">
      <c r="A1297" t="s">
        <v>14</v>
      </c>
      <c r="B1297" t="s">
        <v>488</v>
      </c>
      <c r="J1297" t="s">
        <v>102</v>
      </c>
      <c r="K1297" t="s">
        <v>102</v>
      </c>
      <c r="L1297" s="26">
        <v>-1.0670000000000001E-8</v>
      </c>
      <c r="M1297" t="s">
        <v>102</v>
      </c>
      <c r="N1297" t="s">
        <v>102</v>
      </c>
      <c r="O1297" t="s">
        <v>102</v>
      </c>
      <c r="P1297" t="s">
        <v>102</v>
      </c>
      <c r="Q1297" s="26">
        <v>-2.7630000000000001E-7</v>
      </c>
      <c r="R1297" t="s">
        <v>102</v>
      </c>
      <c r="S1297" t="s">
        <v>102</v>
      </c>
      <c r="T1297" s="26">
        <v>5.9230000000000003E-4</v>
      </c>
      <c r="U1297" s="26">
        <v>4.0670000000000002E-5</v>
      </c>
      <c r="V1297" t="s">
        <v>102</v>
      </c>
      <c r="W1297" s="26">
        <v>8.4519999999999997E-7</v>
      </c>
      <c r="X1297">
        <v>6.3352823000000001E-4</v>
      </c>
    </row>
    <row r="1298" spans="1:24" x14ac:dyDescent="0.35">
      <c r="A1298" t="s">
        <v>14</v>
      </c>
      <c r="B1298" t="s">
        <v>488</v>
      </c>
      <c r="C1298" t="s">
        <v>367</v>
      </c>
      <c r="J1298" t="s">
        <v>102</v>
      </c>
      <c r="K1298" t="s">
        <v>102</v>
      </c>
      <c r="L1298" t="s">
        <v>102</v>
      </c>
      <c r="M1298" t="s">
        <v>102</v>
      </c>
      <c r="N1298" t="s">
        <v>102</v>
      </c>
      <c r="O1298" t="s">
        <v>102</v>
      </c>
      <c r="P1298" t="s">
        <v>102</v>
      </c>
      <c r="Q1298" s="26">
        <v>-6.3570000000000001E-7</v>
      </c>
      <c r="R1298" t="s">
        <v>102</v>
      </c>
      <c r="S1298" t="s">
        <v>102</v>
      </c>
      <c r="T1298" s="26">
        <v>-7.343E-7</v>
      </c>
      <c r="U1298" s="26">
        <v>4.0670000000000002E-5</v>
      </c>
      <c r="V1298" t="s">
        <v>102</v>
      </c>
      <c r="W1298" s="26">
        <v>7.9849999999999996E-7</v>
      </c>
      <c r="X1298" s="26">
        <v>4.0098500000000002E-5</v>
      </c>
    </row>
    <row r="1299" spans="1:24" x14ac:dyDescent="0.35">
      <c r="A1299" t="s">
        <v>14</v>
      </c>
      <c r="B1299" t="s">
        <v>489</v>
      </c>
      <c r="J1299" t="s">
        <v>102</v>
      </c>
      <c r="K1299" t="s">
        <v>102</v>
      </c>
      <c r="L1299" s="26">
        <v>0.2059</v>
      </c>
      <c r="M1299" t="s">
        <v>102</v>
      </c>
      <c r="N1299" t="s">
        <v>102</v>
      </c>
      <c r="O1299" t="s">
        <v>102</v>
      </c>
      <c r="P1299" t="s">
        <v>102</v>
      </c>
      <c r="Q1299" s="26">
        <v>3.5020000000000003E-2</v>
      </c>
      <c r="R1299" t="s">
        <v>102</v>
      </c>
      <c r="S1299" t="s">
        <v>102</v>
      </c>
      <c r="T1299" s="26">
        <v>6.012E-2</v>
      </c>
      <c r="U1299" s="26">
        <v>9.5430000000000005E-4</v>
      </c>
      <c r="V1299" t="s">
        <v>102</v>
      </c>
      <c r="W1299" s="26">
        <v>5.6899999999999995E-4</v>
      </c>
      <c r="X1299">
        <v>0.30256329999999998</v>
      </c>
    </row>
    <row r="1300" spans="1:24" x14ac:dyDescent="0.35">
      <c r="A1300" t="s">
        <v>14</v>
      </c>
      <c r="B1300" t="s">
        <v>489</v>
      </c>
      <c r="C1300" t="s">
        <v>367</v>
      </c>
      <c r="J1300" t="s">
        <v>102</v>
      </c>
      <c r="K1300" t="s">
        <v>102</v>
      </c>
      <c r="L1300" t="s">
        <v>102</v>
      </c>
      <c r="M1300" t="s">
        <v>102</v>
      </c>
      <c r="N1300" t="s">
        <v>102</v>
      </c>
      <c r="O1300" t="s">
        <v>102</v>
      </c>
      <c r="P1300" t="s">
        <v>102</v>
      </c>
      <c r="Q1300" s="26">
        <v>2.5829999999999999E-2</v>
      </c>
      <c r="R1300" t="s">
        <v>102</v>
      </c>
      <c r="S1300" t="s">
        <v>102</v>
      </c>
      <c r="T1300" s="26">
        <v>5.8979999999999996E-3</v>
      </c>
      <c r="U1300" s="26">
        <v>9.5430000000000005E-4</v>
      </c>
      <c r="V1300" t="s">
        <v>102</v>
      </c>
      <c r="W1300" s="26">
        <v>5.6829999999999999E-4</v>
      </c>
      <c r="X1300">
        <v>3.3250599999999998E-2</v>
      </c>
    </row>
    <row r="1301" spans="1:24" x14ac:dyDescent="0.35">
      <c r="A1301" t="s">
        <v>14</v>
      </c>
      <c r="B1301" t="s">
        <v>490</v>
      </c>
      <c r="J1301" t="s">
        <v>102</v>
      </c>
      <c r="K1301" t="s">
        <v>102</v>
      </c>
      <c r="L1301" s="26">
        <v>-1.0649999999999999E-8</v>
      </c>
      <c r="M1301" t="s">
        <v>102</v>
      </c>
      <c r="N1301" t="s">
        <v>102</v>
      </c>
      <c r="O1301" t="s">
        <v>102</v>
      </c>
      <c r="P1301" t="s">
        <v>102</v>
      </c>
      <c r="Q1301" s="26">
        <v>-2.7650000000000002E-7</v>
      </c>
      <c r="R1301" t="s">
        <v>102</v>
      </c>
      <c r="S1301" t="s">
        <v>102</v>
      </c>
      <c r="T1301" s="26">
        <v>5.9250000000000004E-4</v>
      </c>
      <c r="U1301" s="26">
        <v>4.0479999999999999E-5</v>
      </c>
      <c r="V1301" t="s">
        <v>102</v>
      </c>
      <c r="W1301" s="26">
        <v>8.4200000000000005E-7</v>
      </c>
      <c r="X1301">
        <v>6.3353485000000001E-4</v>
      </c>
    </row>
    <row r="1302" spans="1:24" x14ac:dyDescent="0.35">
      <c r="A1302" t="s">
        <v>14</v>
      </c>
      <c r="B1302" t="s">
        <v>490</v>
      </c>
      <c r="C1302" t="s">
        <v>367</v>
      </c>
      <c r="J1302" t="s">
        <v>102</v>
      </c>
      <c r="K1302" t="s">
        <v>102</v>
      </c>
      <c r="L1302" t="s">
        <v>102</v>
      </c>
      <c r="M1302" t="s">
        <v>102</v>
      </c>
      <c r="N1302" t="s">
        <v>102</v>
      </c>
      <c r="O1302" t="s">
        <v>102</v>
      </c>
      <c r="P1302" t="s">
        <v>102</v>
      </c>
      <c r="Q1302" s="26">
        <v>-6.3489999999999995E-7</v>
      </c>
      <c r="R1302" t="s">
        <v>102</v>
      </c>
      <c r="S1302" t="s">
        <v>102</v>
      </c>
      <c r="T1302" s="26">
        <v>-7.9520000000000003E-7</v>
      </c>
      <c r="U1302" s="26">
        <v>4.0479999999999999E-5</v>
      </c>
      <c r="V1302" t="s">
        <v>102</v>
      </c>
      <c r="W1302" s="26">
        <v>7.9500000000000001E-7</v>
      </c>
      <c r="X1302" s="26">
        <v>3.9844900000000002E-5</v>
      </c>
    </row>
    <row r="1303" spans="1:24" x14ac:dyDescent="0.35">
      <c r="A1303" t="s">
        <v>14</v>
      </c>
      <c r="B1303" t="s">
        <v>491</v>
      </c>
      <c r="J1303" t="s">
        <v>102</v>
      </c>
      <c r="K1303" t="s">
        <v>102</v>
      </c>
      <c r="L1303" t="s">
        <v>102</v>
      </c>
      <c r="M1303" t="s">
        <v>102</v>
      </c>
      <c r="N1303" t="s">
        <v>102</v>
      </c>
      <c r="O1303" t="s">
        <v>102</v>
      </c>
      <c r="P1303" t="s">
        <v>102</v>
      </c>
      <c r="Q1303" t="s">
        <v>102</v>
      </c>
      <c r="R1303" t="s">
        <v>102</v>
      </c>
      <c r="S1303" t="s">
        <v>102</v>
      </c>
      <c r="T1303" t="s">
        <v>102</v>
      </c>
      <c r="U1303" t="s">
        <v>102</v>
      </c>
      <c r="V1303" t="s">
        <v>102</v>
      </c>
      <c r="W1303" t="s">
        <v>102</v>
      </c>
      <c r="X1303">
        <v>0</v>
      </c>
    </row>
    <row r="1304" spans="1:24" x14ac:dyDescent="0.35">
      <c r="A1304" t="s">
        <v>14</v>
      </c>
      <c r="B1304" t="s">
        <v>492</v>
      </c>
      <c r="J1304" t="s">
        <v>102</v>
      </c>
      <c r="K1304" t="s">
        <v>102</v>
      </c>
      <c r="L1304" t="s">
        <v>102</v>
      </c>
      <c r="M1304" t="s">
        <v>102</v>
      </c>
      <c r="N1304" t="s">
        <v>102</v>
      </c>
      <c r="O1304" t="s">
        <v>102</v>
      </c>
      <c r="P1304" t="s">
        <v>102</v>
      </c>
      <c r="Q1304" t="s">
        <v>102</v>
      </c>
      <c r="R1304" t="s">
        <v>102</v>
      </c>
      <c r="S1304" t="s">
        <v>102</v>
      </c>
      <c r="T1304" t="s">
        <v>102</v>
      </c>
      <c r="U1304" t="s">
        <v>102</v>
      </c>
      <c r="V1304" t="s">
        <v>102</v>
      </c>
      <c r="W1304" t="s">
        <v>102</v>
      </c>
      <c r="X1304">
        <v>0</v>
      </c>
    </row>
    <row r="1305" spans="1:24" x14ac:dyDescent="0.35">
      <c r="A1305" t="s">
        <v>14</v>
      </c>
      <c r="B1305" t="s">
        <v>465</v>
      </c>
      <c r="J1305" t="s">
        <v>102</v>
      </c>
      <c r="K1305" t="s">
        <v>102</v>
      </c>
      <c r="L1305" t="s">
        <v>102</v>
      </c>
      <c r="M1305" t="s">
        <v>102</v>
      </c>
      <c r="N1305" t="s">
        <v>102</v>
      </c>
      <c r="O1305" t="s">
        <v>102</v>
      </c>
      <c r="P1305" t="s">
        <v>102</v>
      </c>
      <c r="Q1305" t="s">
        <v>102</v>
      </c>
      <c r="R1305" t="s">
        <v>102</v>
      </c>
      <c r="S1305" t="s">
        <v>102</v>
      </c>
      <c r="T1305" t="s">
        <v>102</v>
      </c>
      <c r="U1305" t="s">
        <v>102</v>
      </c>
      <c r="V1305" t="s">
        <v>102</v>
      </c>
      <c r="W1305" t="s">
        <v>102</v>
      </c>
      <c r="X1305">
        <v>0</v>
      </c>
    </row>
    <row r="1306" spans="1:24" x14ac:dyDescent="0.35">
      <c r="A1306" t="s">
        <v>14</v>
      </c>
      <c r="B1306" t="s">
        <v>493</v>
      </c>
      <c r="J1306" t="s">
        <v>102</v>
      </c>
      <c r="K1306" t="s">
        <v>102</v>
      </c>
      <c r="L1306" t="s">
        <v>102</v>
      </c>
      <c r="M1306" t="s">
        <v>102</v>
      </c>
      <c r="N1306" t="s">
        <v>102</v>
      </c>
      <c r="O1306" t="s">
        <v>102</v>
      </c>
      <c r="P1306" t="s">
        <v>102</v>
      </c>
      <c r="Q1306" t="s">
        <v>102</v>
      </c>
      <c r="R1306" t="s">
        <v>102</v>
      </c>
      <c r="S1306" t="s">
        <v>102</v>
      </c>
      <c r="T1306" t="s">
        <v>102</v>
      </c>
      <c r="U1306" t="s">
        <v>102</v>
      </c>
      <c r="V1306" t="s">
        <v>102</v>
      </c>
      <c r="W1306" t="s">
        <v>102</v>
      </c>
      <c r="X1306">
        <v>0</v>
      </c>
    </row>
    <row r="1307" spans="1:24" x14ac:dyDescent="0.35">
      <c r="A1307" t="s">
        <v>14</v>
      </c>
      <c r="B1307" t="s">
        <v>337</v>
      </c>
      <c r="J1307" t="s">
        <v>102</v>
      </c>
      <c r="K1307" t="s">
        <v>102</v>
      </c>
      <c r="L1307" t="s">
        <v>102</v>
      </c>
      <c r="M1307" t="s">
        <v>102</v>
      </c>
      <c r="N1307" t="s">
        <v>102</v>
      </c>
      <c r="O1307" t="s">
        <v>102</v>
      </c>
      <c r="P1307" t="s">
        <v>102</v>
      </c>
      <c r="Q1307" t="s">
        <v>102</v>
      </c>
      <c r="R1307" t="s">
        <v>102</v>
      </c>
      <c r="S1307" t="s">
        <v>102</v>
      </c>
      <c r="T1307" t="s">
        <v>102</v>
      </c>
      <c r="U1307" s="26">
        <v>5.2050000000000004E-3</v>
      </c>
      <c r="V1307" t="s">
        <v>102</v>
      </c>
      <c r="W1307" t="s">
        <v>102</v>
      </c>
      <c r="X1307">
        <v>5.2050000000000004E-3</v>
      </c>
    </row>
    <row r="1308" spans="1:24" x14ac:dyDescent="0.35">
      <c r="A1308" t="s">
        <v>14</v>
      </c>
      <c r="B1308" t="s">
        <v>338</v>
      </c>
      <c r="J1308" t="s">
        <v>102</v>
      </c>
      <c r="K1308" t="s">
        <v>102</v>
      </c>
      <c r="L1308" t="s">
        <v>102</v>
      </c>
      <c r="M1308" t="s">
        <v>102</v>
      </c>
      <c r="N1308" t="s">
        <v>102</v>
      </c>
      <c r="O1308" t="s">
        <v>102</v>
      </c>
      <c r="P1308" t="s">
        <v>102</v>
      </c>
      <c r="Q1308" t="s">
        <v>102</v>
      </c>
      <c r="R1308" t="s">
        <v>102</v>
      </c>
      <c r="S1308" t="s">
        <v>102</v>
      </c>
      <c r="T1308" t="s">
        <v>102</v>
      </c>
      <c r="U1308" s="26">
        <v>7.9580000000000004E-4</v>
      </c>
      <c r="V1308" t="s">
        <v>102</v>
      </c>
      <c r="W1308" t="s">
        <v>102</v>
      </c>
      <c r="X1308">
        <v>7.9580000000000004E-4</v>
      </c>
    </row>
    <row r="1309" spans="1:24" x14ac:dyDescent="0.35">
      <c r="A1309" t="s">
        <v>14</v>
      </c>
      <c r="B1309" t="s">
        <v>339</v>
      </c>
      <c r="J1309" t="s">
        <v>102</v>
      </c>
      <c r="K1309" t="s">
        <v>102</v>
      </c>
      <c r="L1309" t="s">
        <v>102</v>
      </c>
      <c r="M1309" t="s">
        <v>102</v>
      </c>
      <c r="N1309" t="s">
        <v>102</v>
      </c>
      <c r="O1309" t="s">
        <v>102</v>
      </c>
      <c r="P1309" t="s">
        <v>102</v>
      </c>
      <c r="Q1309" t="s">
        <v>102</v>
      </c>
      <c r="R1309" t="s">
        <v>102</v>
      </c>
      <c r="S1309" t="s">
        <v>102</v>
      </c>
      <c r="T1309" t="s">
        <v>102</v>
      </c>
      <c r="U1309" s="26">
        <v>1.472E-4</v>
      </c>
      <c r="V1309" t="s">
        <v>102</v>
      </c>
      <c r="W1309" t="s">
        <v>102</v>
      </c>
      <c r="X1309">
        <v>1.472E-4</v>
      </c>
    </row>
    <row r="1310" spans="1:24" x14ac:dyDescent="0.35">
      <c r="A1310" t="s">
        <v>14</v>
      </c>
      <c r="B1310" t="s">
        <v>343</v>
      </c>
      <c r="J1310" t="s">
        <v>102</v>
      </c>
      <c r="K1310" t="s">
        <v>102</v>
      </c>
      <c r="L1310" s="26">
        <v>3.5799999999999998E-2</v>
      </c>
      <c r="M1310" s="26">
        <v>-8.6569999999999994E-2</v>
      </c>
      <c r="N1310" t="s">
        <v>102</v>
      </c>
      <c r="O1310" t="s">
        <v>102</v>
      </c>
      <c r="P1310" t="s">
        <v>102</v>
      </c>
      <c r="Q1310" s="26">
        <v>9.9839999999999998E-2</v>
      </c>
      <c r="R1310" t="s">
        <v>102</v>
      </c>
      <c r="S1310" t="s">
        <v>102</v>
      </c>
      <c r="T1310" s="26">
        <v>5.2930000000000002E-4</v>
      </c>
      <c r="U1310" t="s">
        <v>102</v>
      </c>
      <c r="V1310" t="s">
        <v>102</v>
      </c>
      <c r="W1310" s="26">
        <v>4.8390000000000004E-3</v>
      </c>
      <c r="X1310">
        <v>5.4438300000000002E-2</v>
      </c>
    </row>
    <row r="1311" spans="1:24" x14ac:dyDescent="0.35">
      <c r="A1311" t="s">
        <v>14</v>
      </c>
      <c r="B1311" t="s">
        <v>343</v>
      </c>
      <c r="C1311" t="s">
        <v>494</v>
      </c>
      <c r="J1311" t="s">
        <v>102</v>
      </c>
      <c r="K1311" t="s">
        <v>102</v>
      </c>
      <c r="L1311" t="s">
        <v>102</v>
      </c>
      <c r="M1311" t="s">
        <v>102</v>
      </c>
      <c r="N1311" t="s">
        <v>102</v>
      </c>
      <c r="O1311" t="s">
        <v>102</v>
      </c>
      <c r="P1311" t="s">
        <v>102</v>
      </c>
      <c r="Q1311" s="26">
        <v>1.2830000000000001E-5</v>
      </c>
      <c r="R1311" t="s">
        <v>102</v>
      </c>
      <c r="S1311" t="s">
        <v>102</v>
      </c>
      <c r="T1311" s="26">
        <v>5.8789999999999998E-5</v>
      </c>
      <c r="U1311" t="s">
        <v>102</v>
      </c>
      <c r="V1311" t="s">
        <v>102</v>
      </c>
      <c r="W1311" s="26">
        <v>5.3689999999999999E-4</v>
      </c>
      <c r="X1311">
        <v>6.0851999999999998E-4</v>
      </c>
    </row>
    <row r="1312" spans="1:24" x14ac:dyDescent="0.35">
      <c r="A1312" t="s">
        <v>14</v>
      </c>
      <c r="B1312" t="s">
        <v>343</v>
      </c>
      <c r="C1312" t="s">
        <v>495</v>
      </c>
      <c r="J1312" t="s">
        <v>102</v>
      </c>
      <c r="K1312" t="s">
        <v>102</v>
      </c>
      <c r="L1312" t="s">
        <v>102</v>
      </c>
      <c r="M1312" t="s">
        <v>102</v>
      </c>
      <c r="N1312" t="s">
        <v>102</v>
      </c>
      <c r="O1312" t="s">
        <v>102</v>
      </c>
      <c r="P1312" t="s">
        <v>102</v>
      </c>
      <c r="Q1312" s="26">
        <v>1.1929999999999999E-5</v>
      </c>
      <c r="R1312" t="s">
        <v>102</v>
      </c>
      <c r="S1312" t="s">
        <v>102</v>
      </c>
      <c r="T1312" s="26">
        <v>5.8799999999999999E-5</v>
      </c>
      <c r="U1312" t="s">
        <v>102</v>
      </c>
      <c r="V1312" t="s">
        <v>102</v>
      </c>
      <c r="W1312" s="26">
        <v>5.3740000000000005E-4</v>
      </c>
      <c r="X1312">
        <v>6.0813000000000002E-4</v>
      </c>
    </row>
    <row r="1313" spans="1:24" x14ac:dyDescent="0.35">
      <c r="A1313" t="s">
        <v>14</v>
      </c>
      <c r="B1313" t="s">
        <v>343</v>
      </c>
      <c r="C1313" t="s">
        <v>496</v>
      </c>
      <c r="J1313" t="s">
        <v>102</v>
      </c>
      <c r="K1313" t="s">
        <v>102</v>
      </c>
      <c r="L1313" t="s">
        <v>102</v>
      </c>
      <c r="M1313" t="s">
        <v>102</v>
      </c>
      <c r="N1313" t="s">
        <v>102</v>
      </c>
      <c r="O1313" t="s">
        <v>102</v>
      </c>
      <c r="P1313" t="s">
        <v>102</v>
      </c>
      <c r="Q1313" s="26">
        <v>1.169E-5</v>
      </c>
      <c r="R1313" t="s">
        <v>102</v>
      </c>
      <c r="S1313" t="s">
        <v>102</v>
      </c>
      <c r="T1313" s="26">
        <v>5.8799999999999999E-5</v>
      </c>
      <c r="U1313" t="s">
        <v>102</v>
      </c>
      <c r="V1313" t="s">
        <v>102</v>
      </c>
      <c r="W1313" s="26">
        <v>5.375E-4</v>
      </c>
      <c r="X1313">
        <v>6.0798999999999998E-4</v>
      </c>
    </row>
    <row r="1314" spans="1:24" x14ac:dyDescent="0.35">
      <c r="A1314" t="s">
        <v>14</v>
      </c>
      <c r="B1314" t="s">
        <v>343</v>
      </c>
      <c r="C1314" t="s">
        <v>497</v>
      </c>
      <c r="J1314" t="s">
        <v>102</v>
      </c>
      <c r="K1314" t="s">
        <v>102</v>
      </c>
      <c r="L1314" t="s">
        <v>102</v>
      </c>
      <c r="M1314" t="s">
        <v>102</v>
      </c>
      <c r="N1314" t="s">
        <v>102</v>
      </c>
      <c r="O1314" t="s">
        <v>102</v>
      </c>
      <c r="P1314" t="s">
        <v>102</v>
      </c>
      <c r="Q1314" s="26">
        <v>1.173E-5</v>
      </c>
      <c r="R1314" t="s">
        <v>102</v>
      </c>
      <c r="S1314" t="s">
        <v>102</v>
      </c>
      <c r="T1314" s="26">
        <v>5.8810000000000001E-5</v>
      </c>
      <c r="U1314" t="s">
        <v>102</v>
      </c>
      <c r="V1314" t="s">
        <v>102</v>
      </c>
      <c r="W1314" s="26">
        <v>5.3759999999999995E-4</v>
      </c>
      <c r="X1314">
        <v>6.0813999999999996E-4</v>
      </c>
    </row>
    <row r="1315" spans="1:24" x14ac:dyDescent="0.35">
      <c r="A1315" t="s">
        <v>14</v>
      </c>
      <c r="B1315" t="s">
        <v>343</v>
      </c>
      <c r="C1315" t="s">
        <v>498</v>
      </c>
      <c r="J1315" t="s">
        <v>102</v>
      </c>
      <c r="K1315" t="s">
        <v>102</v>
      </c>
      <c r="L1315" t="s">
        <v>102</v>
      </c>
      <c r="M1315" t="s">
        <v>102</v>
      </c>
      <c r="N1315" t="s">
        <v>102</v>
      </c>
      <c r="O1315" t="s">
        <v>102</v>
      </c>
      <c r="P1315" t="s">
        <v>102</v>
      </c>
      <c r="Q1315" s="26">
        <v>1.206E-5</v>
      </c>
      <c r="R1315" t="s">
        <v>102</v>
      </c>
      <c r="S1315" t="s">
        <v>102</v>
      </c>
      <c r="T1315" s="26">
        <v>5.8810000000000001E-5</v>
      </c>
      <c r="U1315" t="s">
        <v>102</v>
      </c>
      <c r="V1315" t="s">
        <v>102</v>
      </c>
      <c r="W1315" s="26">
        <v>5.3759999999999995E-4</v>
      </c>
      <c r="X1315">
        <v>6.0846999999999995E-4</v>
      </c>
    </row>
    <row r="1316" spans="1:24" x14ac:dyDescent="0.35">
      <c r="A1316" t="s">
        <v>14</v>
      </c>
      <c r="B1316" t="s">
        <v>343</v>
      </c>
      <c r="C1316" t="s">
        <v>499</v>
      </c>
      <c r="J1316" t="s">
        <v>102</v>
      </c>
      <c r="K1316" t="s">
        <v>102</v>
      </c>
      <c r="L1316" t="s">
        <v>102</v>
      </c>
      <c r="M1316" t="s">
        <v>102</v>
      </c>
      <c r="N1316" t="s">
        <v>102</v>
      </c>
      <c r="O1316" t="s">
        <v>102</v>
      </c>
      <c r="P1316" t="s">
        <v>102</v>
      </c>
      <c r="Q1316" s="26">
        <v>1.2480000000000001E-5</v>
      </c>
      <c r="R1316" t="s">
        <v>102</v>
      </c>
      <c r="S1316" t="s">
        <v>102</v>
      </c>
      <c r="T1316" s="26">
        <v>5.8810000000000001E-5</v>
      </c>
      <c r="U1316" t="s">
        <v>102</v>
      </c>
      <c r="V1316" t="s">
        <v>102</v>
      </c>
      <c r="W1316" s="26">
        <v>5.375E-4</v>
      </c>
      <c r="X1316">
        <v>6.0879E-4</v>
      </c>
    </row>
    <row r="1317" spans="1:24" x14ac:dyDescent="0.35">
      <c r="A1317" t="s">
        <v>14</v>
      </c>
      <c r="B1317" t="s">
        <v>343</v>
      </c>
      <c r="C1317" t="s">
        <v>500</v>
      </c>
      <c r="J1317" t="s">
        <v>102</v>
      </c>
      <c r="K1317" t="s">
        <v>102</v>
      </c>
      <c r="L1317" t="s">
        <v>102</v>
      </c>
      <c r="M1317" t="s">
        <v>102</v>
      </c>
      <c r="N1317" t="s">
        <v>102</v>
      </c>
      <c r="O1317" t="s">
        <v>102</v>
      </c>
      <c r="P1317" t="s">
        <v>102</v>
      </c>
      <c r="Q1317" s="26">
        <v>1.2840000000000001E-5</v>
      </c>
      <c r="R1317" t="s">
        <v>102</v>
      </c>
      <c r="S1317" t="s">
        <v>102</v>
      </c>
      <c r="T1317" s="26">
        <v>5.8810000000000001E-5</v>
      </c>
      <c r="U1317" t="s">
        <v>102</v>
      </c>
      <c r="V1317" t="s">
        <v>102</v>
      </c>
      <c r="W1317" s="26">
        <v>5.375E-4</v>
      </c>
      <c r="X1317">
        <v>6.0915000000000003E-4</v>
      </c>
    </row>
    <row r="1318" spans="1:24" x14ac:dyDescent="0.35">
      <c r="A1318" t="s">
        <v>14</v>
      </c>
      <c r="B1318" t="s">
        <v>343</v>
      </c>
      <c r="C1318" t="s">
        <v>501</v>
      </c>
      <c r="J1318" t="s">
        <v>102</v>
      </c>
      <c r="K1318" t="s">
        <v>102</v>
      </c>
      <c r="L1318" t="s">
        <v>102</v>
      </c>
      <c r="M1318" t="s">
        <v>102</v>
      </c>
      <c r="N1318" t="s">
        <v>102</v>
      </c>
      <c r="O1318" t="s">
        <v>102</v>
      </c>
      <c r="P1318" t="s">
        <v>102</v>
      </c>
      <c r="Q1318" s="26">
        <v>1.306E-5</v>
      </c>
      <c r="R1318" t="s">
        <v>102</v>
      </c>
      <c r="S1318" t="s">
        <v>102</v>
      </c>
      <c r="T1318" s="26">
        <v>5.8810000000000001E-5</v>
      </c>
      <c r="U1318" t="s">
        <v>102</v>
      </c>
      <c r="V1318" t="s">
        <v>102</v>
      </c>
      <c r="W1318" s="26">
        <v>5.375E-4</v>
      </c>
      <c r="X1318">
        <v>6.0937000000000003E-4</v>
      </c>
    </row>
    <row r="1319" spans="1:24" x14ac:dyDescent="0.35">
      <c r="A1319" t="s">
        <v>14</v>
      </c>
      <c r="B1319" t="s">
        <v>343</v>
      </c>
      <c r="C1319" t="s">
        <v>502</v>
      </c>
      <c r="J1319" t="s">
        <v>102</v>
      </c>
      <c r="K1319" t="s">
        <v>102</v>
      </c>
      <c r="L1319" t="s">
        <v>102</v>
      </c>
      <c r="M1319" t="s">
        <v>102</v>
      </c>
      <c r="N1319" t="s">
        <v>102</v>
      </c>
      <c r="O1319" t="s">
        <v>102</v>
      </c>
      <c r="P1319" t="s">
        <v>102</v>
      </c>
      <c r="Q1319" s="26">
        <v>1.314E-5</v>
      </c>
      <c r="R1319" t="s">
        <v>102</v>
      </c>
      <c r="S1319" t="s">
        <v>102</v>
      </c>
      <c r="T1319" s="26">
        <v>5.8810000000000001E-5</v>
      </c>
      <c r="U1319" t="s">
        <v>102</v>
      </c>
      <c r="V1319" t="s">
        <v>102</v>
      </c>
      <c r="W1319" s="26">
        <v>5.375E-4</v>
      </c>
      <c r="X1319">
        <v>6.0944999999999999E-4</v>
      </c>
    </row>
    <row r="1320" spans="1:24" x14ac:dyDescent="0.35">
      <c r="A1320" t="s">
        <v>14</v>
      </c>
      <c r="B1320" t="s">
        <v>353</v>
      </c>
      <c r="J1320" t="s">
        <v>102</v>
      </c>
      <c r="K1320" t="s">
        <v>102</v>
      </c>
      <c r="L1320" s="26">
        <v>2.8830000000000002E-6</v>
      </c>
      <c r="M1320" s="26">
        <v>2.0529999999999999E-8</v>
      </c>
      <c r="N1320" t="s">
        <v>102</v>
      </c>
      <c r="O1320" t="s">
        <v>102</v>
      </c>
      <c r="P1320" t="s">
        <v>102</v>
      </c>
      <c r="Q1320" s="26">
        <v>2.1549999999999999E-5</v>
      </c>
      <c r="R1320" t="s">
        <v>102</v>
      </c>
      <c r="S1320" t="s">
        <v>102</v>
      </c>
      <c r="T1320" s="26">
        <v>5.4140000000000002E-12</v>
      </c>
      <c r="U1320" t="s">
        <v>102</v>
      </c>
      <c r="V1320" t="s">
        <v>102</v>
      </c>
      <c r="W1320" s="26">
        <v>6.0129999999999999E-6</v>
      </c>
      <c r="X1320" s="26">
        <v>3.0466535414E-5</v>
      </c>
    </row>
    <row r="1321" spans="1:24" x14ac:dyDescent="0.35">
      <c r="A1321" t="s">
        <v>14</v>
      </c>
      <c r="B1321" t="s">
        <v>353</v>
      </c>
      <c r="C1321" t="s">
        <v>494</v>
      </c>
      <c r="J1321" t="s">
        <v>102</v>
      </c>
      <c r="K1321" t="s">
        <v>102</v>
      </c>
      <c r="L1321" t="s">
        <v>102</v>
      </c>
      <c r="M1321" t="s">
        <v>102</v>
      </c>
      <c r="N1321" t="s">
        <v>102</v>
      </c>
      <c r="O1321" t="s">
        <v>102</v>
      </c>
      <c r="P1321" t="s">
        <v>102</v>
      </c>
      <c r="Q1321" s="26">
        <v>1.9460000000000001E-6</v>
      </c>
      <c r="R1321" t="s">
        <v>102</v>
      </c>
      <c r="S1321" t="s">
        <v>102</v>
      </c>
      <c r="T1321" s="26">
        <v>4.5069999999999999E-13</v>
      </c>
      <c r="U1321" t="s">
        <v>102</v>
      </c>
      <c r="V1321" t="s">
        <v>102</v>
      </c>
      <c r="W1321" s="26">
        <v>6.4229999999999997E-7</v>
      </c>
      <c r="X1321" s="26">
        <v>2.5883004506999999E-6</v>
      </c>
    </row>
    <row r="1322" spans="1:24" x14ac:dyDescent="0.35">
      <c r="A1322" t="s">
        <v>14</v>
      </c>
      <c r="B1322" t="s">
        <v>353</v>
      </c>
      <c r="C1322" t="s">
        <v>495</v>
      </c>
      <c r="J1322" t="s">
        <v>102</v>
      </c>
      <c r="K1322" t="s">
        <v>102</v>
      </c>
      <c r="L1322" t="s">
        <v>102</v>
      </c>
      <c r="M1322" t="s">
        <v>102</v>
      </c>
      <c r="N1322" t="s">
        <v>102</v>
      </c>
      <c r="O1322" t="s">
        <v>102</v>
      </c>
      <c r="P1322" t="s">
        <v>102</v>
      </c>
      <c r="Q1322" s="26">
        <v>1.9460000000000001E-6</v>
      </c>
      <c r="R1322" t="s">
        <v>102</v>
      </c>
      <c r="S1322" t="s">
        <v>102</v>
      </c>
      <c r="T1322" s="26">
        <v>6.2299999999999997E-13</v>
      </c>
      <c r="U1322" t="s">
        <v>102</v>
      </c>
      <c r="V1322" t="s">
        <v>102</v>
      </c>
      <c r="W1322" s="26">
        <v>6.4229999999999997E-7</v>
      </c>
      <c r="X1322" s="26">
        <v>2.5883006230000001E-6</v>
      </c>
    </row>
    <row r="1323" spans="1:24" x14ac:dyDescent="0.35">
      <c r="A1323" t="s">
        <v>14</v>
      </c>
      <c r="B1323" t="s">
        <v>353</v>
      </c>
      <c r="C1323" t="s">
        <v>496</v>
      </c>
      <c r="J1323" t="s">
        <v>102</v>
      </c>
      <c r="K1323" t="s">
        <v>102</v>
      </c>
      <c r="L1323" t="s">
        <v>102</v>
      </c>
      <c r="M1323" t="s">
        <v>102</v>
      </c>
      <c r="N1323" t="s">
        <v>102</v>
      </c>
      <c r="O1323" t="s">
        <v>102</v>
      </c>
      <c r="P1323" t="s">
        <v>102</v>
      </c>
      <c r="Q1323" s="26">
        <v>1.9460000000000001E-6</v>
      </c>
      <c r="R1323" t="s">
        <v>102</v>
      </c>
      <c r="S1323" t="s">
        <v>102</v>
      </c>
      <c r="T1323" s="26">
        <v>6.7529999999999996E-13</v>
      </c>
      <c r="U1323" t="s">
        <v>102</v>
      </c>
      <c r="V1323" t="s">
        <v>102</v>
      </c>
      <c r="W1323" s="26">
        <v>6.4229999999999997E-7</v>
      </c>
      <c r="X1323" s="26">
        <v>2.5883006752999999E-6</v>
      </c>
    </row>
    <row r="1324" spans="1:24" x14ac:dyDescent="0.35">
      <c r="A1324" t="s">
        <v>14</v>
      </c>
      <c r="B1324" t="s">
        <v>353</v>
      </c>
      <c r="C1324" t="s">
        <v>497</v>
      </c>
      <c r="J1324" t="s">
        <v>102</v>
      </c>
      <c r="K1324" t="s">
        <v>102</v>
      </c>
      <c r="L1324" t="s">
        <v>102</v>
      </c>
      <c r="M1324" t="s">
        <v>102</v>
      </c>
      <c r="N1324" t="s">
        <v>102</v>
      </c>
      <c r="O1324" t="s">
        <v>102</v>
      </c>
      <c r="P1324" t="s">
        <v>102</v>
      </c>
      <c r="Q1324" s="26">
        <v>1.9460000000000001E-6</v>
      </c>
      <c r="R1324" t="s">
        <v>102</v>
      </c>
      <c r="S1324" t="s">
        <v>102</v>
      </c>
      <c r="T1324" s="26">
        <v>6.903E-13</v>
      </c>
      <c r="U1324" t="s">
        <v>102</v>
      </c>
      <c r="V1324" t="s">
        <v>102</v>
      </c>
      <c r="W1324" s="26">
        <v>6.4229999999999997E-7</v>
      </c>
      <c r="X1324" s="26">
        <v>2.5883006903E-6</v>
      </c>
    </row>
    <row r="1325" spans="1:24" x14ac:dyDescent="0.35">
      <c r="A1325" t="s">
        <v>14</v>
      </c>
      <c r="B1325" t="s">
        <v>353</v>
      </c>
      <c r="C1325" t="s">
        <v>498</v>
      </c>
      <c r="J1325" t="s">
        <v>102</v>
      </c>
      <c r="K1325" t="s">
        <v>102</v>
      </c>
      <c r="L1325" t="s">
        <v>102</v>
      </c>
      <c r="M1325" t="s">
        <v>102</v>
      </c>
      <c r="N1325" t="s">
        <v>102</v>
      </c>
      <c r="O1325" t="s">
        <v>102</v>
      </c>
      <c r="P1325" t="s">
        <v>102</v>
      </c>
      <c r="Q1325" s="26">
        <v>1.9460000000000001E-6</v>
      </c>
      <c r="R1325" t="s">
        <v>102</v>
      </c>
      <c r="S1325" t="s">
        <v>102</v>
      </c>
      <c r="T1325" s="26">
        <v>6.2770000000000004E-13</v>
      </c>
      <c r="U1325" t="s">
        <v>102</v>
      </c>
      <c r="V1325" t="s">
        <v>102</v>
      </c>
      <c r="W1325" s="26">
        <v>6.4229999999999997E-7</v>
      </c>
      <c r="X1325" s="26">
        <v>2.5883006277E-6</v>
      </c>
    </row>
    <row r="1326" spans="1:24" x14ac:dyDescent="0.35">
      <c r="A1326" t="s">
        <v>14</v>
      </c>
      <c r="B1326" t="s">
        <v>353</v>
      </c>
      <c r="C1326" t="s">
        <v>499</v>
      </c>
      <c r="J1326" t="s">
        <v>102</v>
      </c>
      <c r="K1326" t="s">
        <v>102</v>
      </c>
      <c r="L1326" t="s">
        <v>102</v>
      </c>
      <c r="M1326" t="s">
        <v>102</v>
      </c>
      <c r="N1326" t="s">
        <v>102</v>
      </c>
      <c r="O1326" t="s">
        <v>102</v>
      </c>
      <c r="P1326" t="s">
        <v>102</v>
      </c>
      <c r="Q1326" s="26">
        <v>1.9460000000000001E-6</v>
      </c>
      <c r="R1326" t="s">
        <v>102</v>
      </c>
      <c r="S1326" t="s">
        <v>102</v>
      </c>
      <c r="T1326" s="26">
        <v>5.6170000000000002E-13</v>
      </c>
      <c r="U1326" t="s">
        <v>102</v>
      </c>
      <c r="V1326" t="s">
        <v>102</v>
      </c>
      <c r="W1326" s="26">
        <v>6.4229999999999997E-7</v>
      </c>
      <c r="X1326" s="26">
        <v>2.5883005617E-6</v>
      </c>
    </row>
    <row r="1327" spans="1:24" x14ac:dyDescent="0.35">
      <c r="A1327" t="s">
        <v>14</v>
      </c>
      <c r="B1327" t="s">
        <v>353</v>
      </c>
      <c r="C1327" t="s">
        <v>500</v>
      </c>
      <c r="J1327" t="s">
        <v>102</v>
      </c>
      <c r="K1327" t="s">
        <v>102</v>
      </c>
      <c r="L1327" t="s">
        <v>102</v>
      </c>
      <c r="M1327" t="s">
        <v>102</v>
      </c>
      <c r="N1327" t="s">
        <v>102</v>
      </c>
      <c r="O1327" t="s">
        <v>102</v>
      </c>
      <c r="P1327" t="s">
        <v>102</v>
      </c>
      <c r="Q1327" s="26">
        <v>1.9460000000000001E-6</v>
      </c>
      <c r="R1327" t="s">
        <v>102</v>
      </c>
      <c r="S1327" t="s">
        <v>102</v>
      </c>
      <c r="T1327" s="26">
        <v>6.2280000000000003E-13</v>
      </c>
      <c r="U1327" t="s">
        <v>102</v>
      </c>
      <c r="V1327" t="s">
        <v>102</v>
      </c>
      <c r="W1327" s="26">
        <v>6.4229999999999997E-7</v>
      </c>
      <c r="X1327" s="26">
        <v>2.5883006227999999E-6</v>
      </c>
    </row>
    <row r="1328" spans="1:24" x14ac:dyDescent="0.35">
      <c r="A1328" t="s">
        <v>14</v>
      </c>
      <c r="B1328" t="s">
        <v>353</v>
      </c>
      <c r="C1328" t="s">
        <v>501</v>
      </c>
      <c r="J1328" t="s">
        <v>102</v>
      </c>
      <c r="K1328" t="s">
        <v>102</v>
      </c>
      <c r="L1328" t="s">
        <v>102</v>
      </c>
      <c r="M1328" t="s">
        <v>102</v>
      </c>
      <c r="N1328" t="s">
        <v>102</v>
      </c>
      <c r="O1328" t="s">
        <v>102</v>
      </c>
      <c r="P1328" t="s">
        <v>102</v>
      </c>
      <c r="Q1328" s="26">
        <v>1.9460000000000001E-6</v>
      </c>
      <c r="R1328" t="s">
        <v>102</v>
      </c>
      <c r="S1328" t="s">
        <v>102</v>
      </c>
      <c r="T1328" s="26">
        <v>5.8500000000000003E-13</v>
      </c>
      <c r="U1328" t="s">
        <v>102</v>
      </c>
      <c r="V1328" t="s">
        <v>102</v>
      </c>
      <c r="W1328" s="26">
        <v>6.4229999999999997E-7</v>
      </c>
      <c r="X1328" s="26">
        <v>2.5883005850000002E-6</v>
      </c>
    </row>
    <row r="1329" spans="1:24" x14ac:dyDescent="0.35">
      <c r="A1329" t="s">
        <v>14</v>
      </c>
      <c r="B1329" t="s">
        <v>353</v>
      </c>
      <c r="C1329" t="s">
        <v>502</v>
      </c>
      <c r="J1329" t="s">
        <v>102</v>
      </c>
      <c r="K1329" t="s">
        <v>102</v>
      </c>
      <c r="L1329" t="s">
        <v>102</v>
      </c>
      <c r="M1329" t="s">
        <v>102</v>
      </c>
      <c r="N1329" t="s">
        <v>102</v>
      </c>
      <c r="O1329" t="s">
        <v>102</v>
      </c>
      <c r="P1329" t="s">
        <v>102</v>
      </c>
      <c r="Q1329" s="26">
        <v>1.9460000000000001E-6</v>
      </c>
      <c r="R1329" t="s">
        <v>102</v>
      </c>
      <c r="S1329" t="s">
        <v>102</v>
      </c>
      <c r="T1329" s="26">
        <v>5.7780000000000002E-13</v>
      </c>
      <c r="U1329" t="s">
        <v>102</v>
      </c>
      <c r="V1329" t="s">
        <v>102</v>
      </c>
      <c r="W1329" s="26">
        <v>6.4229999999999997E-7</v>
      </c>
      <c r="X1329" s="26">
        <v>2.5883005777999999E-6</v>
      </c>
    </row>
    <row r="1330" spans="1:24" x14ac:dyDescent="0.35">
      <c r="A1330" t="s">
        <v>14</v>
      </c>
      <c r="B1330" t="s">
        <v>354</v>
      </c>
      <c r="J1330" t="s">
        <v>102</v>
      </c>
      <c r="K1330" t="s">
        <v>102</v>
      </c>
      <c r="L1330" s="26">
        <v>3.5819999999999998E-2</v>
      </c>
      <c r="M1330" s="26">
        <v>-8.6660000000000001E-2</v>
      </c>
      <c r="N1330" t="s">
        <v>102</v>
      </c>
      <c r="O1330" t="s">
        <v>102</v>
      </c>
      <c r="P1330" t="s">
        <v>102</v>
      </c>
      <c r="Q1330" s="26">
        <v>9.9930000000000005E-2</v>
      </c>
      <c r="R1330" t="s">
        <v>102</v>
      </c>
      <c r="S1330" t="s">
        <v>102</v>
      </c>
      <c r="T1330" s="26">
        <v>5.2939999999999997E-4</v>
      </c>
      <c r="U1330" t="s">
        <v>102</v>
      </c>
      <c r="V1330" t="s">
        <v>102</v>
      </c>
      <c r="W1330" s="26">
        <v>4.8380000000000003E-3</v>
      </c>
      <c r="X1330">
        <v>5.4457400000000003E-2</v>
      </c>
    </row>
    <row r="1331" spans="1:24" x14ac:dyDescent="0.35">
      <c r="A1331" t="s">
        <v>14</v>
      </c>
      <c r="B1331" t="s">
        <v>354</v>
      </c>
      <c r="C1331" t="s">
        <v>494</v>
      </c>
      <c r="J1331" t="s">
        <v>102</v>
      </c>
      <c r="K1331" t="s">
        <v>102</v>
      </c>
      <c r="L1331" t="s">
        <v>102</v>
      </c>
      <c r="M1331" t="s">
        <v>102</v>
      </c>
      <c r="N1331" t="s">
        <v>102</v>
      </c>
      <c r="O1331" t="s">
        <v>102</v>
      </c>
      <c r="P1331" t="s">
        <v>102</v>
      </c>
      <c r="Q1331" s="26">
        <v>1.577E-5</v>
      </c>
      <c r="R1331" t="s">
        <v>102</v>
      </c>
      <c r="S1331" t="s">
        <v>102</v>
      </c>
      <c r="T1331" s="26">
        <v>5.8810000000000001E-5</v>
      </c>
      <c r="U1331" t="s">
        <v>102</v>
      </c>
      <c r="V1331" t="s">
        <v>102</v>
      </c>
      <c r="W1331" s="26">
        <v>5.3680000000000004E-4</v>
      </c>
      <c r="X1331">
        <v>6.1138000000000002E-4</v>
      </c>
    </row>
    <row r="1332" spans="1:24" x14ac:dyDescent="0.35">
      <c r="A1332" t="s">
        <v>14</v>
      </c>
      <c r="B1332" t="s">
        <v>354</v>
      </c>
      <c r="C1332" t="s">
        <v>495</v>
      </c>
      <c r="J1332" t="s">
        <v>102</v>
      </c>
      <c r="K1332" t="s">
        <v>102</v>
      </c>
      <c r="L1332" t="s">
        <v>102</v>
      </c>
      <c r="M1332" t="s">
        <v>102</v>
      </c>
      <c r="N1332" t="s">
        <v>102</v>
      </c>
      <c r="O1332" t="s">
        <v>102</v>
      </c>
      <c r="P1332" t="s">
        <v>102</v>
      </c>
      <c r="Q1332" s="26">
        <v>1.6529999999999999E-5</v>
      </c>
      <c r="R1332" t="s">
        <v>102</v>
      </c>
      <c r="S1332" t="s">
        <v>102</v>
      </c>
      <c r="T1332" s="26">
        <v>5.8820000000000003E-5</v>
      </c>
      <c r="U1332" t="s">
        <v>102</v>
      </c>
      <c r="V1332" t="s">
        <v>102</v>
      </c>
      <c r="W1332" s="26">
        <v>5.3709999999999999E-4</v>
      </c>
      <c r="X1332">
        <v>6.1244999999999995E-4</v>
      </c>
    </row>
    <row r="1333" spans="1:24" x14ac:dyDescent="0.35">
      <c r="A1333" t="s">
        <v>14</v>
      </c>
      <c r="B1333" t="s">
        <v>354</v>
      </c>
      <c r="C1333" t="s">
        <v>496</v>
      </c>
      <c r="J1333" t="s">
        <v>102</v>
      </c>
      <c r="K1333" t="s">
        <v>102</v>
      </c>
      <c r="L1333" t="s">
        <v>102</v>
      </c>
      <c r="M1333" t="s">
        <v>102</v>
      </c>
      <c r="N1333" t="s">
        <v>102</v>
      </c>
      <c r="O1333" t="s">
        <v>102</v>
      </c>
      <c r="P1333" t="s">
        <v>102</v>
      </c>
      <c r="Q1333" s="26">
        <v>1.519E-5</v>
      </c>
      <c r="R1333" t="s">
        <v>102</v>
      </c>
      <c r="S1333" t="s">
        <v>102</v>
      </c>
      <c r="T1333" s="26">
        <v>5.8820000000000003E-5</v>
      </c>
      <c r="U1333" t="s">
        <v>102</v>
      </c>
      <c r="V1333" t="s">
        <v>102</v>
      </c>
      <c r="W1333" s="26">
        <v>5.3740000000000005E-4</v>
      </c>
      <c r="X1333">
        <v>6.1140999999999995E-4</v>
      </c>
    </row>
    <row r="1334" spans="1:24" x14ac:dyDescent="0.35">
      <c r="A1334" t="s">
        <v>14</v>
      </c>
      <c r="B1334" t="s">
        <v>354</v>
      </c>
      <c r="C1334" t="s">
        <v>497</v>
      </c>
      <c r="J1334" t="s">
        <v>102</v>
      </c>
      <c r="K1334" t="s">
        <v>102</v>
      </c>
      <c r="L1334" t="s">
        <v>102</v>
      </c>
      <c r="M1334" t="s">
        <v>102</v>
      </c>
      <c r="N1334" t="s">
        <v>102</v>
      </c>
      <c r="O1334" t="s">
        <v>102</v>
      </c>
      <c r="P1334" t="s">
        <v>102</v>
      </c>
      <c r="Q1334" s="26">
        <v>1.345E-5</v>
      </c>
      <c r="R1334" t="s">
        <v>102</v>
      </c>
      <c r="S1334" t="s">
        <v>102</v>
      </c>
      <c r="T1334" s="26">
        <v>5.8829999999999997E-5</v>
      </c>
      <c r="U1334" t="s">
        <v>102</v>
      </c>
      <c r="V1334" t="s">
        <v>102</v>
      </c>
      <c r="W1334" s="26">
        <v>5.3770000000000001E-4</v>
      </c>
      <c r="X1334">
        <v>6.0997999999999998E-4</v>
      </c>
    </row>
    <row r="1335" spans="1:24" x14ac:dyDescent="0.35">
      <c r="A1335" t="s">
        <v>14</v>
      </c>
      <c r="B1335" t="s">
        <v>354</v>
      </c>
      <c r="C1335" t="s">
        <v>498</v>
      </c>
      <c r="J1335" t="s">
        <v>102</v>
      </c>
      <c r="K1335" t="s">
        <v>102</v>
      </c>
      <c r="L1335" t="s">
        <v>102</v>
      </c>
      <c r="M1335" t="s">
        <v>102</v>
      </c>
      <c r="N1335" t="s">
        <v>102</v>
      </c>
      <c r="O1335" t="s">
        <v>102</v>
      </c>
      <c r="P1335" t="s">
        <v>102</v>
      </c>
      <c r="Q1335" s="26">
        <v>1.199E-5</v>
      </c>
      <c r="R1335" t="s">
        <v>102</v>
      </c>
      <c r="S1335" t="s">
        <v>102</v>
      </c>
      <c r="T1335" s="26">
        <v>5.8829999999999997E-5</v>
      </c>
      <c r="U1335" t="s">
        <v>102</v>
      </c>
      <c r="V1335" t="s">
        <v>102</v>
      </c>
      <c r="W1335" s="26">
        <v>5.3779999999999995E-4</v>
      </c>
      <c r="X1335">
        <v>6.0862000000000004E-4</v>
      </c>
    </row>
    <row r="1336" spans="1:24" x14ac:dyDescent="0.35">
      <c r="A1336" t="s">
        <v>14</v>
      </c>
      <c r="B1336" t="s">
        <v>354</v>
      </c>
      <c r="C1336" t="s">
        <v>499</v>
      </c>
      <c r="J1336" t="s">
        <v>102</v>
      </c>
      <c r="K1336" t="s">
        <v>102</v>
      </c>
      <c r="L1336" t="s">
        <v>102</v>
      </c>
      <c r="M1336" t="s">
        <v>102</v>
      </c>
      <c r="N1336" t="s">
        <v>102</v>
      </c>
      <c r="O1336" t="s">
        <v>102</v>
      </c>
      <c r="P1336" t="s">
        <v>102</v>
      </c>
      <c r="Q1336" s="26">
        <v>1.112E-5</v>
      </c>
      <c r="R1336" t="s">
        <v>102</v>
      </c>
      <c r="S1336" t="s">
        <v>102</v>
      </c>
      <c r="T1336" s="26">
        <v>5.8829999999999997E-5</v>
      </c>
      <c r="U1336" t="s">
        <v>102</v>
      </c>
      <c r="V1336" t="s">
        <v>102</v>
      </c>
      <c r="W1336" s="26">
        <v>5.3779999999999995E-4</v>
      </c>
      <c r="X1336">
        <v>6.0775E-4</v>
      </c>
    </row>
    <row r="1337" spans="1:24" x14ac:dyDescent="0.35">
      <c r="A1337" t="s">
        <v>14</v>
      </c>
      <c r="B1337" t="s">
        <v>354</v>
      </c>
      <c r="C1337" t="s">
        <v>500</v>
      </c>
      <c r="J1337" t="s">
        <v>102</v>
      </c>
      <c r="K1337" t="s">
        <v>102</v>
      </c>
      <c r="L1337" t="s">
        <v>102</v>
      </c>
      <c r="M1337" t="s">
        <v>102</v>
      </c>
      <c r="N1337" t="s">
        <v>102</v>
      </c>
      <c r="O1337" t="s">
        <v>102</v>
      </c>
      <c r="P1337" t="s">
        <v>102</v>
      </c>
      <c r="Q1337" s="26">
        <v>1.082E-5</v>
      </c>
      <c r="R1337" t="s">
        <v>102</v>
      </c>
      <c r="S1337" t="s">
        <v>102</v>
      </c>
      <c r="T1337" s="26">
        <v>5.8829999999999997E-5</v>
      </c>
      <c r="U1337" t="s">
        <v>102</v>
      </c>
      <c r="V1337" t="s">
        <v>102</v>
      </c>
      <c r="W1337" s="26">
        <v>5.3770000000000001E-4</v>
      </c>
      <c r="X1337">
        <v>6.0734999999999999E-4</v>
      </c>
    </row>
    <row r="1338" spans="1:24" x14ac:dyDescent="0.35">
      <c r="A1338" t="s">
        <v>14</v>
      </c>
      <c r="B1338" t="s">
        <v>354</v>
      </c>
      <c r="C1338" t="s">
        <v>501</v>
      </c>
      <c r="J1338" t="s">
        <v>102</v>
      </c>
      <c r="K1338" t="s">
        <v>102</v>
      </c>
      <c r="L1338" t="s">
        <v>102</v>
      </c>
      <c r="M1338" t="s">
        <v>102</v>
      </c>
      <c r="N1338" t="s">
        <v>102</v>
      </c>
      <c r="O1338" t="s">
        <v>102</v>
      </c>
      <c r="P1338" t="s">
        <v>102</v>
      </c>
      <c r="Q1338" s="26">
        <v>1.079E-5</v>
      </c>
      <c r="R1338" t="s">
        <v>102</v>
      </c>
      <c r="S1338" t="s">
        <v>102</v>
      </c>
      <c r="T1338" s="26">
        <v>5.8829999999999997E-5</v>
      </c>
      <c r="U1338" t="s">
        <v>102</v>
      </c>
      <c r="V1338" t="s">
        <v>102</v>
      </c>
      <c r="W1338" s="26">
        <v>5.3759999999999995E-4</v>
      </c>
      <c r="X1338">
        <v>6.0722E-4</v>
      </c>
    </row>
    <row r="1339" spans="1:24" x14ac:dyDescent="0.35">
      <c r="A1339" t="s">
        <v>14</v>
      </c>
      <c r="B1339" t="s">
        <v>354</v>
      </c>
      <c r="C1339" t="s">
        <v>502</v>
      </c>
      <c r="J1339" t="s">
        <v>102</v>
      </c>
      <c r="K1339" t="s">
        <v>102</v>
      </c>
      <c r="L1339" t="s">
        <v>102</v>
      </c>
      <c r="M1339" t="s">
        <v>102</v>
      </c>
      <c r="N1339" t="s">
        <v>102</v>
      </c>
      <c r="O1339" t="s">
        <v>102</v>
      </c>
      <c r="P1339" t="s">
        <v>102</v>
      </c>
      <c r="Q1339" s="26">
        <v>1.079E-5</v>
      </c>
      <c r="R1339" t="s">
        <v>102</v>
      </c>
      <c r="S1339" t="s">
        <v>102</v>
      </c>
      <c r="T1339" s="26">
        <v>5.8829999999999997E-5</v>
      </c>
      <c r="U1339" t="s">
        <v>102</v>
      </c>
      <c r="V1339" t="s">
        <v>102</v>
      </c>
      <c r="W1339" s="26">
        <v>5.3759999999999995E-4</v>
      </c>
      <c r="X1339">
        <v>6.0722E-4</v>
      </c>
    </row>
    <row r="1340" spans="1:24" x14ac:dyDescent="0.35">
      <c r="A1340" t="s">
        <v>14</v>
      </c>
      <c r="B1340" t="s">
        <v>355</v>
      </c>
      <c r="J1340" t="s">
        <v>102</v>
      </c>
      <c r="K1340" t="s">
        <v>102</v>
      </c>
      <c r="L1340" s="26">
        <v>2.8830000000000002E-6</v>
      </c>
      <c r="M1340" s="26">
        <v>2.0529999999999999E-8</v>
      </c>
      <c r="N1340" t="s">
        <v>102</v>
      </c>
      <c r="O1340" t="s">
        <v>102</v>
      </c>
      <c r="P1340" t="s">
        <v>102</v>
      </c>
      <c r="Q1340" s="26">
        <v>2.1549999999999999E-5</v>
      </c>
      <c r="R1340" t="s">
        <v>102</v>
      </c>
      <c r="S1340" t="s">
        <v>102</v>
      </c>
      <c r="T1340" s="26">
        <v>6.9340000000000001E-12</v>
      </c>
      <c r="U1340" t="s">
        <v>102</v>
      </c>
      <c r="V1340" t="s">
        <v>102</v>
      </c>
      <c r="W1340" s="26">
        <v>6.0129999999999999E-6</v>
      </c>
      <c r="X1340" s="26">
        <v>3.0466536934000001E-5</v>
      </c>
    </row>
    <row r="1341" spans="1:24" x14ac:dyDescent="0.35">
      <c r="A1341" t="s">
        <v>14</v>
      </c>
      <c r="B1341" t="s">
        <v>355</v>
      </c>
      <c r="C1341" t="s">
        <v>494</v>
      </c>
      <c r="J1341" t="s">
        <v>102</v>
      </c>
      <c r="K1341" t="s">
        <v>102</v>
      </c>
      <c r="L1341" t="s">
        <v>102</v>
      </c>
      <c r="M1341" t="s">
        <v>102</v>
      </c>
      <c r="N1341" t="s">
        <v>102</v>
      </c>
      <c r="O1341" t="s">
        <v>102</v>
      </c>
      <c r="P1341" t="s">
        <v>102</v>
      </c>
      <c r="Q1341" s="26">
        <v>1.9460000000000001E-6</v>
      </c>
      <c r="R1341" t="s">
        <v>102</v>
      </c>
      <c r="S1341" t="s">
        <v>102</v>
      </c>
      <c r="T1341" s="26">
        <v>4.4969999999999999E-13</v>
      </c>
      <c r="U1341" t="s">
        <v>102</v>
      </c>
      <c r="V1341" t="s">
        <v>102</v>
      </c>
      <c r="W1341" s="26">
        <v>6.4229999999999997E-7</v>
      </c>
      <c r="X1341" s="26">
        <v>2.5883004497E-6</v>
      </c>
    </row>
    <row r="1342" spans="1:24" x14ac:dyDescent="0.35">
      <c r="A1342" t="s">
        <v>14</v>
      </c>
      <c r="B1342" t="s">
        <v>355</v>
      </c>
      <c r="C1342" t="s">
        <v>495</v>
      </c>
      <c r="J1342" t="s">
        <v>102</v>
      </c>
      <c r="K1342" t="s">
        <v>102</v>
      </c>
      <c r="L1342" t="s">
        <v>102</v>
      </c>
      <c r="M1342" t="s">
        <v>102</v>
      </c>
      <c r="N1342" t="s">
        <v>102</v>
      </c>
      <c r="O1342" t="s">
        <v>102</v>
      </c>
      <c r="P1342" t="s">
        <v>102</v>
      </c>
      <c r="Q1342" s="26">
        <v>1.9460000000000001E-6</v>
      </c>
      <c r="R1342" t="s">
        <v>102</v>
      </c>
      <c r="S1342" t="s">
        <v>102</v>
      </c>
      <c r="T1342" s="26">
        <v>3.5819999999999998E-13</v>
      </c>
      <c r="U1342" t="s">
        <v>102</v>
      </c>
      <c r="V1342" t="s">
        <v>102</v>
      </c>
      <c r="W1342" s="26">
        <v>6.4229999999999997E-7</v>
      </c>
      <c r="X1342" s="26">
        <v>2.5883003581999998E-6</v>
      </c>
    </row>
    <row r="1343" spans="1:24" x14ac:dyDescent="0.35">
      <c r="A1343" t="s">
        <v>14</v>
      </c>
      <c r="B1343" t="s">
        <v>355</v>
      </c>
      <c r="C1343" t="s">
        <v>496</v>
      </c>
      <c r="J1343" t="s">
        <v>102</v>
      </c>
      <c r="K1343" t="s">
        <v>102</v>
      </c>
      <c r="L1343" t="s">
        <v>102</v>
      </c>
      <c r="M1343" t="s">
        <v>102</v>
      </c>
      <c r="N1343" t="s">
        <v>102</v>
      </c>
      <c r="O1343" t="s">
        <v>102</v>
      </c>
      <c r="P1343" t="s">
        <v>102</v>
      </c>
      <c r="Q1343" s="26">
        <v>1.9460000000000001E-6</v>
      </c>
      <c r="R1343" t="s">
        <v>102</v>
      </c>
      <c r="S1343" t="s">
        <v>102</v>
      </c>
      <c r="T1343" s="26">
        <v>5.6140000000000001E-13</v>
      </c>
      <c r="U1343" t="s">
        <v>102</v>
      </c>
      <c r="V1343" t="s">
        <v>102</v>
      </c>
      <c r="W1343" s="26">
        <v>6.4229999999999997E-7</v>
      </c>
      <c r="X1343" s="26">
        <v>2.5883005614E-6</v>
      </c>
    </row>
    <row r="1344" spans="1:24" x14ac:dyDescent="0.35">
      <c r="A1344" t="s">
        <v>14</v>
      </c>
      <c r="B1344" t="s">
        <v>355</v>
      </c>
      <c r="C1344" t="s">
        <v>497</v>
      </c>
      <c r="J1344" t="s">
        <v>102</v>
      </c>
      <c r="K1344" t="s">
        <v>102</v>
      </c>
      <c r="L1344" t="s">
        <v>102</v>
      </c>
      <c r="M1344" t="s">
        <v>102</v>
      </c>
      <c r="N1344" t="s">
        <v>102</v>
      </c>
      <c r="O1344" t="s">
        <v>102</v>
      </c>
      <c r="P1344" t="s">
        <v>102</v>
      </c>
      <c r="Q1344" s="26">
        <v>1.9460000000000001E-6</v>
      </c>
      <c r="R1344" t="s">
        <v>102</v>
      </c>
      <c r="S1344" t="s">
        <v>102</v>
      </c>
      <c r="T1344" s="26">
        <v>7.9740000000000002E-13</v>
      </c>
      <c r="U1344" t="s">
        <v>102</v>
      </c>
      <c r="V1344" t="s">
        <v>102</v>
      </c>
      <c r="W1344" s="26">
        <v>6.4229999999999997E-7</v>
      </c>
      <c r="X1344" s="26">
        <v>2.5883007974E-6</v>
      </c>
    </row>
    <row r="1345" spans="1:24" x14ac:dyDescent="0.35">
      <c r="A1345" t="s">
        <v>14</v>
      </c>
      <c r="B1345" t="s">
        <v>355</v>
      </c>
      <c r="C1345" t="s">
        <v>498</v>
      </c>
      <c r="J1345" t="s">
        <v>102</v>
      </c>
      <c r="K1345" t="s">
        <v>102</v>
      </c>
      <c r="L1345" t="s">
        <v>102</v>
      </c>
      <c r="M1345" t="s">
        <v>102</v>
      </c>
      <c r="N1345" t="s">
        <v>102</v>
      </c>
      <c r="O1345" t="s">
        <v>102</v>
      </c>
      <c r="P1345" t="s">
        <v>102</v>
      </c>
      <c r="Q1345" s="26">
        <v>1.9460000000000001E-6</v>
      </c>
      <c r="R1345" t="s">
        <v>102</v>
      </c>
      <c r="S1345" t="s">
        <v>102</v>
      </c>
      <c r="T1345" s="26">
        <v>8.3980000000000002E-13</v>
      </c>
      <c r="U1345" t="s">
        <v>102</v>
      </c>
      <c r="V1345" t="s">
        <v>102</v>
      </c>
      <c r="W1345" s="26">
        <v>6.4229999999999997E-7</v>
      </c>
      <c r="X1345" s="26">
        <v>2.5883008398000002E-6</v>
      </c>
    </row>
    <row r="1346" spans="1:24" x14ac:dyDescent="0.35">
      <c r="A1346" t="s">
        <v>14</v>
      </c>
      <c r="B1346" t="s">
        <v>355</v>
      </c>
      <c r="C1346" t="s">
        <v>499</v>
      </c>
      <c r="J1346" t="s">
        <v>102</v>
      </c>
      <c r="K1346" t="s">
        <v>102</v>
      </c>
      <c r="L1346" t="s">
        <v>102</v>
      </c>
      <c r="M1346" t="s">
        <v>102</v>
      </c>
      <c r="N1346" t="s">
        <v>102</v>
      </c>
      <c r="O1346" t="s">
        <v>102</v>
      </c>
      <c r="P1346" t="s">
        <v>102</v>
      </c>
      <c r="Q1346" s="26">
        <v>1.9460000000000001E-6</v>
      </c>
      <c r="R1346" t="s">
        <v>102</v>
      </c>
      <c r="S1346" t="s">
        <v>102</v>
      </c>
      <c r="T1346" s="26">
        <v>9.5009999999999996E-13</v>
      </c>
      <c r="U1346" t="s">
        <v>102</v>
      </c>
      <c r="V1346" t="s">
        <v>102</v>
      </c>
      <c r="W1346" s="26">
        <v>6.4229999999999997E-7</v>
      </c>
      <c r="X1346" s="26">
        <v>2.5883009501E-6</v>
      </c>
    </row>
    <row r="1347" spans="1:24" x14ac:dyDescent="0.35">
      <c r="A1347" t="s">
        <v>14</v>
      </c>
      <c r="B1347" t="s">
        <v>355</v>
      </c>
      <c r="C1347" t="s">
        <v>500</v>
      </c>
      <c r="J1347" t="s">
        <v>102</v>
      </c>
      <c r="K1347" t="s">
        <v>102</v>
      </c>
      <c r="L1347" t="s">
        <v>102</v>
      </c>
      <c r="M1347" t="s">
        <v>102</v>
      </c>
      <c r="N1347" t="s">
        <v>102</v>
      </c>
      <c r="O1347" t="s">
        <v>102</v>
      </c>
      <c r="P1347" t="s">
        <v>102</v>
      </c>
      <c r="Q1347" s="26">
        <v>1.9460000000000001E-6</v>
      </c>
      <c r="R1347" t="s">
        <v>102</v>
      </c>
      <c r="S1347" t="s">
        <v>102</v>
      </c>
      <c r="T1347" s="26">
        <v>9.3590000000000008E-13</v>
      </c>
      <c r="U1347" t="s">
        <v>102</v>
      </c>
      <c r="V1347" t="s">
        <v>102</v>
      </c>
      <c r="W1347" s="26">
        <v>6.4229999999999997E-7</v>
      </c>
      <c r="X1347" s="26">
        <v>2.5883009359E-6</v>
      </c>
    </row>
    <row r="1348" spans="1:24" x14ac:dyDescent="0.35">
      <c r="A1348" t="s">
        <v>14</v>
      </c>
      <c r="B1348" t="s">
        <v>355</v>
      </c>
      <c r="C1348" t="s">
        <v>501</v>
      </c>
      <c r="J1348" t="s">
        <v>102</v>
      </c>
      <c r="K1348" t="s">
        <v>102</v>
      </c>
      <c r="L1348" t="s">
        <v>102</v>
      </c>
      <c r="M1348" t="s">
        <v>102</v>
      </c>
      <c r="N1348" t="s">
        <v>102</v>
      </c>
      <c r="O1348" t="s">
        <v>102</v>
      </c>
      <c r="P1348" t="s">
        <v>102</v>
      </c>
      <c r="Q1348" s="26">
        <v>1.9460000000000001E-6</v>
      </c>
      <c r="R1348" t="s">
        <v>102</v>
      </c>
      <c r="S1348" t="s">
        <v>102</v>
      </c>
      <c r="T1348" s="26">
        <v>9.756E-13</v>
      </c>
      <c r="U1348" t="s">
        <v>102</v>
      </c>
      <c r="V1348" t="s">
        <v>102</v>
      </c>
      <c r="W1348" s="26">
        <v>6.4229999999999997E-7</v>
      </c>
      <c r="X1348" s="26">
        <v>2.5883009756000001E-6</v>
      </c>
    </row>
    <row r="1349" spans="1:24" x14ac:dyDescent="0.35">
      <c r="A1349" t="s">
        <v>14</v>
      </c>
      <c r="B1349" t="s">
        <v>355</v>
      </c>
      <c r="C1349" t="s">
        <v>502</v>
      </c>
      <c r="J1349" t="s">
        <v>102</v>
      </c>
      <c r="K1349" t="s">
        <v>102</v>
      </c>
      <c r="L1349" t="s">
        <v>102</v>
      </c>
      <c r="M1349" t="s">
        <v>102</v>
      </c>
      <c r="N1349" t="s">
        <v>102</v>
      </c>
      <c r="O1349" t="s">
        <v>102</v>
      </c>
      <c r="P1349" t="s">
        <v>102</v>
      </c>
      <c r="Q1349" s="26">
        <v>1.9460000000000001E-6</v>
      </c>
      <c r="R1349" t="s">
        <v>102</v>
      </c>
      <c r="S1349" t="s">
        <v>102</v>
      </c>
      <c r="T1349" s="26">
        <v>1.0659999999999999E-12</v>
      </c>
      <c r="U1349" t="s">
        <v>102</v>
      </c>
      <c r="V1349" t="s">
        <v>102</v>
      </c>
      <c r="W1349" s="26">
        <v>6.4229999999999997E-7</v>
      </c>
      <c r="X1349" s="26">
        <v>2.5883010660000001E-6</v>
      </c>
    </row>
    <row r="1350" spans="1:24" x14ac:dyDescent="0.35">
      <c r="A1350" t="s">
        <v>14</v>
      </c>
      <c r="B1350" t="s">
        <v>503</v>
      </c>
      <c r="J1350" t="s">
        <v>102</v>
      </c>
      <c r="K1350" t="s">
        <v>102</v>
      </c>
      <c r="L1350" t="s">
        <v>102</v>
      </c>
      <c r="M1350" t="s">
        <v>102</v>
      </c>
      <c r="N1350" t="s">
        <v>102</v>
      </c>
      <c r="O1350" t="s">
        <v>102</v>
      </c>
      <c r="P1350" t="s">
        <v>102</v>
      </c>
      <c r="Q1350" s="26">
        <v>0.1847</v>
      </c>
      <c r="R1350" t="s">
        <v>102</v>
      </c>
      <c r="S1350" t="s">
        <v>102</v>
      </c>
      <c r="T1350" s="26">
        <v>6.7000000000000002E-3</v>
      </c>
      <c r="U1350" s="26">
        <v>9.4459999999999998E-4</v>
      </c>
      <c r="V1350" t="s">
        <v>102</v>
      </c>
      <c r="W1350" s="26">
        <v>6.3829999999999996E-4</v>
      </c>
      <c r="X1350">
        <v>0.19298290000000001</v>
      </c>
    </row>
    <row r="1351" spans="1:24" x14ac:dyDescent="0.35">
      <c r="A1351" t="s">
        <v>14</v>
      </c>
      <c r="B1351" t="s">
        <v>503</v>
      </c>
      <c r="C1351" t="s">
        <v>367</v>
      </c>
      <c r="J1351" t="s">
        <v>102</v>
      </c>
      <c r="K1351" t="s">
        <v>102</v>
      </c>
      <c r="L1351" t="s">
        <v>102</v>
      </c>
      <c r="M1351" t="s">
        <v>102</v>
      </c>
      <c r="N1351" t="s">
        <v>102</v>
      </c>
      <c r="O1351" t="s">
        <v>102</v>
      </c>
      <c r="P1351" t="s">
        <v>102</v>
      </c>
      <c r="Q1351" s="26">
        <v>2.9020000000000001E-2</v>
      </c>
      <c r="R1351" t="s">
        <v>102</v>
      </c>
      <c r="S1351" t="s">
        <v>102</v>
      </c>
      <c r="T1351" s="26">
        <v>6.7000000000000002E-3</v>
      </c>
      <c r="U1351" s="26">
        <v>9.4459999999999998E-4</v>
      </c>
      <c r="V1351" t="s">
        <v>102</v>
      </c>
      <c r="W1351" s="26">
        <v>6.3980000000000005E-4</v>
      </c>
      <c r="X1351">
        <v>3.7304400000000001E-2</v>
      </c>
    </row>
    <row r="1352" spans="1:24" x14ac:dyDescent="0.35">
      <c r="A1352" t="s">
        <v>14</v>
      </c>
      <c r="B1352" t="s">
        <v>504</v>
      </c>
      <c r="J1352" t="s">
        <v>102</v>
      </c>
      <c r="K1352" t="s">
        <v>102</v>
      </c>
      <c r="L1352" t="s">
        <v>102</v>
      </c>
      <c r="M1352" t="s">
        <v>102</v>
      </c>
      <c r="N1352" t="s">
        <v>102</v>
      </c>
      <c r="O1352" t="s">
        <v>102</v>
      </c>
      <c r="P1352" t="s">
        <v>102</v>
      </c>
      <c r="Q1352" s="26">
        <v>5.5120000000000001E-7</v>
      </c>
      <c r="R1352" t="s">
        <v>102</v>
      </c>
      <c r="S1352" t="s">
        <v>102</v>
      </c>
      <c r="T1352" s="26">
        <v>-8.2210000000000004E-7</v>
      </c>
      <c r="U1352" s="26">
        <v>2.446E-5</v>
      </c>
      <c r="V1352" t="s">
        <v>102</v>
      </c>
      <c r="W1352" s="26">
        <v>7.2109999999999997E-7</v>
      </c>
      <c r="X1352" s="26">
        <v>2.4910200000000001E-5</v>
      </c>
    </row>
    <row r="1353" spans="1:24" x14ac:dyDescent="0.35">
      <c r="A1353" t="s">
        <v>14</v>
      </c>
      <c r="B1353" t="s">
        <v>504</v>
      </c>
      <c r="C1353" t="s">
        <v>367</v>
      </c>
      <c r="J1353" t="s">
        <v>102</v>
      </c>
      <c r="K1353" t="s">
        <v>102</v>
      </c>
      <c r="L1353" t="s">
        <v>102</v>
      </c>
      <c r="M1353" t="s">
        <v>102</v>
      </c>
      <c r="N1353" t="s">
        <v>102</v>
      </c>
      <c r="O1353" t="s">
        <v>102</v>
      </c>
      <c r="P1353" t="s">
        <v>102</v>
      </c>
      <c r="Q1353" s="26">
        <v>-6.8370000000000001E-7</v>
      </c>
      <c r="R1353" t="s">
        <v>102</v>
      </c>
      <c r="S1353" t="s">
        <v>102</v>
      </c>
      <c r="T1353" s="26">
        <v>-8.2210000000000004E-7</v>
      </c>
      <c r="U1353" s="26">
        <v>2.446E-5</v>
      </c>
      <c r="V1353" t="s">
        <v>102</v>
      </c>
      <c r="W1353" s="26">
        <v>6.9780000000000001E-7</v>
      </c>
      <c r="X1353" s="26">
        <v>2.3652E-5</v>
      </c>
    </row>
    <row r="1354" spans="1:24" x14ac:dyDescent="0.35">
      <c r="A1354" t="s">
        <v>14</v>
      </c>
      <c r="B1354" t="s">
        <v>505</v>
      </c>
      <c r="J1354" t="s">
        <v>102</v>
      </c>
      <c r="K1354" t="s">
        <v>102</v>
      </c>
      <c r="L1354" t="s">
        <v>102</v>
      </c>
      <c r="M1354" t="s">
        <v>102</v>
      </c>
      <c r="N1354" t="s">
        <v>102</v>
      </c>
      <c r="O1354" t="s">
        <v>102</v>
      </c>
      <c r="P1354" t="s">
        <v>102</v>
      </c>
      <c r="Q1354" s="26">
        <v>0.18459999999999999</v>
      </c>
      <c r="R1354" t="s">
        <v>102</v>
      </c>
      <c r="S1354" t="s">
        <v>102</v>
      </c>
      <c r="T1354" s="26">
        <v>6.6969999999999998E-3</v>
      </c>
      <c r="U1354" s="26">
        <v>9.4169999999999996E-4</v>
      </c>
      <c r="V1354" t="s">
        <v>102</v>
      </c>
      <c r="W1354" s="26">
        <v>6.4610000000000004E-4</v>
      </c>
      <c r="X1354">
        <v>0.1928848</v>
      </c>
    </row>
    <row r="1355" spans="1:24" x14ac:dyDescent="0.35">
      <c r="A1355" t="s">
        <v>14</v>
      </c>
      <c r="B1355" t="s">
        <v>505</v>
      </c>
      <c r="C1355" t="s">
        <v>367</v>
      </c>
      <c r="J1355" t="s">
        <v>102</v>
      </c>
      <c r="K1355" t="s">
        <v>102</v>
      </c>
      <c r="L1355" t="s">
        <v>102</v>
      </c>
      <c r="M1355" t="s">
        <v>102</v>
      </c>
      <c r="N1355" t="s">
        <v>102</v>
      </c>
      <c r="O1355" t="s">
        <v>102</v>
      </c>
      <c r="P1355" t="s">
        <v>102</v>
      </c>
      <c r="Q1355" s="26">
        <v>2.9020000000000001E-2</v>
      </c>
      <c r="R1355" t="s">
        <v>102</v>
      </c>
      <c r="S1355" t="s">
        <v>102</v>
      </c>
      <c r="T1355" s="26">
        <v>6.6969999999999998E-3</v>
      </c>
      <c r="U1355" s="26">
        <v>9.4169999999999996E-4</v>
      </c>
      <c r="V1355" t="s">
        <v>102</v>
      </c>
      <c r="W1355" s="26">
        <v>6.4519999999999996E-4</v>
      </c>
      <c r="X1355">
        <v>3.7303900000000001E-2</v>
      </c>
    </row>
    <row r="1356" spans="1:24" x14ac:dyDescent="0.35">
      <c r="A1356" t="s">
        <v>14</v>
      </c>
      <c r="B1356" t="s">
        <v>506</v>
      </c>
      <c r="J1356" t="s">
        <v>102</v>
      </c>
      <c r="K1356" t="s">
        <v>102</v>
      </c>
      <c r="L1356" t="s">
        <v>102</v>
      </c>
      <c r="M1356" t="s">
        <v>102</v>
      </c>
      <c r="N1356" t="s">
        <v>102</v>
      </c>
      <c r="O1356" t="s">
        <v>102</v>
      </c>
      <c r="P1356" t="s">
        <v>102</v>
      </c>
      <c r="Q1356" s="26">
        <v>5.5130000000000002E-7</v>
      </c>
      <c r="R1356" t="s">
        <v>102</v>
      </c>
      <c r="S1356" t="s">
        <v>102</v>
      </c>
      <c r="T1356" s="26">
        <v>-8.2460000000000001E-7</v>
      </c>
      <c r="U1356" s="26">
        <v>2.4430000000000002E-5</v>
      </c>
      <c r="V1356" t="s">
        <v>102</v>
      </c>
      <c r="W1356" s="26">
        <v>7.2040000000000002E-7</v>
      </c>
      <c r="X1356" s="26">
        <v>2.4877099999999999E-5</v>
      </c>
    </row>
    <row r="1357" spans="1:24" x14ac:dyDescent="0.35">
      <c r="A1357" t="s">
        <v>14</v>
      </c>
      <c r="B1357" t="s">
        <v>506</v>
      </c>
      <c r="C1357" t="s">
        <v>367</v>
      </c>
      <c r="J1357" t="s">
        <v>102</v>
      </c>
      <c r="K1357" t="s">
        <v>102</v>
      </c>
      <c r="L1357" t="s">
        <v>102</v>
      </c>
      <c r="M1357" t="s">
        <v>102</v>
      </c>
      <c r="N1357" t="s">
        <v>102</v>
      </c>
      <c r="O1357" t="s">
        <v>102</v>
      </c>
      <c r="P1357" t="s">
        <v>102</v>
      </c>
      <c r="Q1357" s="26">
        <v>-6.8360000000000001E-7</v>
      </c>
      <c r="R1357" t="s">
        <v>102</v>
      </c>
      <c r="S1357" t="s">
        <v>102</v>
      </c>
      <c r="T1357" s="26">
        <v>-8.2460000000000001E-7</v>
      </c>
      <c r="U1357" s="26">
        <v>2.4430000000000002E-5</v>
      </c>
      <c r="V1357" t="s">
        <v>102</v>
      </c>
      <c r="W1357" s="26">
        <v>6.9719999999999997E-7</v>
      </c>
      <c r="X1357" s="26">
        <v>2.3618999999999999E-5</v>
      </c>
    </row>
    <row r="1358" spans="1:24" x14ac:dyDescent="0.35">
      <c r="A1358" t="s">
        <v>14</v>
      </c>
      <c r="B1358" t="s">
        <v>507</v>
      </c>
      <c r="J1358" t="s">
        <v>102</v>
      </c>
      <c r="K1358" t="s">
        <v>102</v>
      </c>
      <c r="L1358" t="s">
        <v>102</v>
      </c>
      <c r="M1358" t="s">
        <v>102</v>
      </c>
      <c r="N1358" t="s">
        <v>102</v>
      </c>
      <c r="O1358" t="s">
        <v>102</v>
      </c>
      <c r="P1358" t="s">
        <v>102</v>
      </c>
      <c r="Q1358" t="s">
        <v>102</v>
      </c>
      <c r="R1358" t="s">
        <v>102</v>
      </c>
      <c r="S1358" t="s">
        <v>102</v>
      </c>
      <c r="T1358" t="s">
        <v>102</v>
      </c>
      <c r="U1358" t="s">
        <v>102</v>
      </c>
      <c r="V1358" t="s">
        <v>102</v>
      </c>
      <c r="W1358" t="s">
        <v>102</v>
      </c>
      <c r="X1358">
        <v>0</v>
      </c>
    </row>
    <row r="1359" spans="1:24" x14ac:dyDescent="0.35">
      <c r="A1359" t="s">
        <v>14</v>
      </c>
      <c r="B1359" t="s">
        <v>508</v>
      </c>
      <c r="J1359" t="s">
        <v>102</v>
      </c>
      <c r="K1359" t="s">
        <v>102</v>
      </c>
      <c r="L1359" t="s">
        <v>102</v>
      </c>
      <c r="M1359" t="s">
        <v>102</v>
      </c>
      <c r="N1359" t="s">
        <v>102</v>
      </c>
      <c r="O1359" t="s">
        <v>102</v>
      </c>
      <c r="P1359" t="s">
        <v>102</v>
      </c>
      <c r="Q1359" t="s">
        <v>102</v>
      </c>
      <c r="R1359" t="s">
        <v>102</v>
      </c>
      <c r="S1359" t="s">
        <v>102</v>
      </c>
      <c r="T1359" t="s">
        <v>102</v>
      </c>
      <c r="U1359" t="s">
        <v>102</v>
      </c>
      <c r="V1359" t="s">
        <v>102</v>
      </c>
      <c r="W1359" t="s">
        <v>102</v>
      </c>
      <c r="X1359"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9"/>
  <sheetViews>
    <sheetView topLeftCell="B1" zoomScale="85" zoomScaleNormal="85" workbookViewId="0">
      <selection activeCell="Z1" sqref="Z1"/>
    </sheetView>
  </sheetViews>
  <sheetFormatPr defaultColWidth="9.1796875" defaultRowHeight="14.5" x14ac:dyDescent="0.35"/>
  <cols>
    <col min="1" max="1" width="8.54296875" style="39" customWidth="1"/>
    <col min="2" max="2" width="13" style="39" customWidth="1"/>
    <col min="3" max="3" width="12.54296875" style="39" customWidth="1"/>
    <col min="4" max="4" width="13.81640625" style="39" customWidth="1"/>
    <col min="5" max="9" width="9.1796875" style="39"/>
    <col min="10" max="13" width="9.7265625" style="39" customWidth="1"/>
    <col min="14" max="14" width="12.1796875" style="39" customWidth="1"/>
    <col min="15" max="15" width="11" style="39" customWidth="1"/>
    <col min="16" max="16" width="11.54296875" style="39" customWidth="1"/>
    <col min="17" max="23" width="9.7265625" style="39" customWidth="1"/>
    <col min="24" max="26" width="9.1796875" style="39"/>
    <col min="27" max="27" width="9.1796875" style="39" customWidth="1"/>
    <col min="28" max="16384" width="9.1796875" style="39"/>
  </cols>
  <sheetData>
    <row r="1" spans="1:26" x14ac:dyDescent="0.35">
      <c r="A1" s="39" t="s">
        <v>88</v>
      </c>
      <c r="J1" s="39" t="s">
        <v>89</v>
      </c>
      <c r="K1" s="39" t="s">
        <v>90</v>
      </c>
      <c r="L1" s="39" t="s">
        <v>91</v>
      </c>
      <c r="M1" s="39" t="s">
        <v>92</v>
      </c>
      <c r="N1" s="39" t="s">
        <v>93</v>
      </c>
      <c r="O1" s="39" t="s">
        <v>94</v>
      </c>
      <c r="P1" s="39" t="s">
        <v>95</v>
      </c>
      <c r="Q1" s="39" t="s">
        <v>96</v>
      </c>
      <c r="R1" s="39" t="s">
        <v>97</v>
      </c>
      <c r="S1" s="39" t="s">
        <v>98</v>
      </c>
      <c r="T1" s="39" t="s">
        <v>99</v>
      </c>
      <c r="U1" s="39" t="s">
        <v>100</v>
      </c>
      <c r="V1" s="39" t="s">
        <v>101</v>
      </c>
      <c r="W1" s="39" t="s">
        <v>84</v>
      </c>
      <c r="X1" s="39" t="s">
        <v>509</v>
      </c>
      <c r="Z1" s="39">
        <f>SUM(X2,X534,X633,X682,X1260,X1261)+SUM(X723,X857,X992,X1126)/4</f>
        <v>155.0815149817</v>
      </c>
    </row>
    <row r="2" spans="1:26" x14ac:dyDescent="0.35">
      <c r="A2" s="39" t="s">
        <v>2</v>
      </c>
      <c r="J2" s="39" t="s">
        <v>102</v>
      </c>
      <c r="K2" s="39">
        <v>0.50639999999999996</v>
      </c>
      <c r="L2" s="39" t="s">
        <v>102</v>
      </c>
      <c r="M2" s="39" t="s">
        <v>102</v>
      </c>
      <c r="N2" s="39" t="s">
        <v>102</v>
      </c>
      <c r="O2" s="39" t="s">
        <v>102</v>
      </c>
      <c r="P2" s="39" t="s">
        <v>102</v>
      </c>
      <c r="Q2" s="39">
        <v>2.4219999999999998E-2</v>
      </c>
      <c r="R2" s="39">
        <v>1.4310000000000001E-4</v>
      </c>
      <c r="S2" s="39" t="s">
        <v>102</v>
      </c>
      <c r="T2" s="39">
        <v>7.5069999999999998E-3</v>
      </c>
      <c r="U2" s="39">
        <v>5.5209999999999999</v>
      </c>
      <c r="V2" s="39" t="s">
        <v>102</v>
      </c>
      <c r="W2" s="39">
        <v>0.33200000000000002</v>
      </c>
      <c r="X2" s="39">
        <v>6.3912700999999998</v>
      </c>
    </row>
    <row r="3" spans="1:26" x14ac:dyDescent="0.35">
      <c r="A3" s="39" t="s">
        <v>2</v>
      </c>
      <c r="B3" s="39" t="s">
        <v>109</v>
      </c>
      <c r="J3" s="39" t="s">
        <v>102</v>
      </c>
      <c r="K3" s="39" t="s">
        <v>102</v>
      </c>
      <c r="L3" s="39" t="s">
        <v>102</v>
      </c>
      <c r="M3" s="39" t="s">
        <v>102</v>
      </c>
      <c r="N3" s="39" t="s">
        <v>102</v>
      </c>
      <c r="O3" s="39" t="s">
        <v>102</v>
      </c>
      <c r="P3" s="39" t="s">
        <v>102</v>
      </c>
      <c r="Q3" s="39" t="s">
        <v>102</v>
      </c>
      <c r="R3" s="39" t="s">
        <v>102</v>
      </c>
      <c r="S3" s="39" t="s">
        <v>102</v>
      </c>
      <c r="T3" s="39" t="s">
        <v>102</v>
      </c>
      <c r="U3" s="39">
        <v>3.9170000000000003E-3</v>
      </c>
      <c r="V3" s="39" t="s">
        <v>102</v>
      </c>
      <c r="W3" s="39" t="s">
        <v>102</v>
      </c>
      <c r="X3" s="39">
        <v>3.9170000000000003E-3</v>
      </c>
    </row>
    <row r="4" spans="1:26" x14ac:dyDescent="0.35">
      <c r="A4" s="39" t="s">
        <v>2</v>
      </c>
      <c r="B4" s="39" t="s">
        <v>110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39" t="s">
        <v>102</v>
      </c>
      <c r="T4" s="39" t="s">
        <v>102</v>
      </c>
      <c r="U4" s="39">
        <v>1.473E-4</v>
      </c>
      <c r="V4" s="39" t="s">
        <v>102</v>
      </c>
      <c r="W4" s="39" t="s">
        <v>102</v>
      </c>
      <c r="X4" s="39">
        <v>1.473E-4</v>
      </c>
    </row>
    <row r="5" spans="1:26" x14ac:dyDescent="0.35">
      <c r="A5" s="39" t="s">
        <v>2</v>
      </c>
      <c r="B5" s="39" t="s">
        <v>111</v>
      </c>
      <c r="J5" s="39" t="s">
        <v>102</v>
      </c>
      <c r="K5" s="39" t="s">
        <v>102</v>
      </c>
      <c r="L5" s="39" t="s">
        <v>102</v>
      </c>
      <c r="M5" s="39" t="s">
        <v>102</v>
      </c>
      <c r="N5" s="39" t="s">
        <v>102</v>
      </c>
      <c r="O5" s="39" t="s">
        <v>102</v>
      </c>
      <c r="P5" s="39" t="s">
        <v>102</v>
      </c>
      <c r="Q5" s="39" t="s">
        <v>102</v>
      </c>
      <c r="R5" s="39" t="s">
        <v>102</v>
      </c>
      <c r="S5" s="39" t="s">
        <v>102</v>
      </c>
      <c r="T5" s="39" t="s">
        <v>102</v>
      </c>
      <c r="U5" s="39">
        <v>7.5120000000000004E-4</v>
      </c>
      <c r="V5" s="39" t="s">
        <v>102</v>
      </c>
      <c r="W5" s="39" t="s">
        <v>102</v>
      </c>
      <c r="X5" s="39">
        <v>7.5120000000000004E-4</v>
      </c>
    </row>
    <row r="6" spans="1:26" x14ac:dyDescent="0.35">
      <c r="A6" s="39" t="s">
        <v>2</v>
      </c>
      <c r="B6" s="39" t="s">
        <v>112</v>
      </c>
      <c r="J6" s="39" t="s">
        <v>102</v>
      </c>
      <c r="K6" s="39" t="s">
        <v>102</v>
      </c>
      <c r="L6" s="39" t="s">
        <v>102</v>
      </c>
      <c r="M6" s="39" t="s">
        <v>102</v>
      </c>
      <c r="N6" s="39" t="s">
        <v>102</v>
      </c>
      <c r="O6" s="39" t="s">
        <v>102</v>
      </c>
      <c r="P6" s="39" t="s">
        <v>102</v>
      </c>
      <c r="Q6" s="39" t="s">
        <v>102</v>
      </c>
      <c r="R6" s="39" t="s">
        <v>102</v>
      </c>
      <c r="S6" s="39" t="s">
        <v>102</v>
      </c>
      <c r="T6" s="39" t="s">
        <v>102</v>
      </c>
      <c r="U6" s="39">
        <v>1.473E-4</v>
      </c>
      <c r="V6" s="39" t="s">
        <v>102</v>
      </c>
      <c r="W6" s="39" t="s">
        <v>102</v>
      </c>
      <c r="X6" s="39">
        <v>1.473E-4</v>
      </c>
    </row>
    <row r="7" spans="1:26" x14ac:dyDescent="0.35">
      <c r="A7" s="39" t="s">
        <v>2</v>
      </c>
      <c r="B7" s="39" t="s">
        <v>113</v>
      </c>
      <c r="J7" s="39" t="s">
        <v>102</v>
      </c>
      <c r="K7" s="39" t="s">
        <v>102</v>
      </c>
      <c r="L7" s="39" t="s">
        <v>102</v>
      </c>
      <c r="M7" s="39" t="s">
        <v>102</v>
      </c>
      <c r="N7" s="39" t="s">
        <v>102</v>
      </c>
      <c r="O7" s="39" t="s">
        <v>102</v>
      </c>
      <c r="P7" s="39" t="s">
        <v>102</v>
      </c>
      <c r="Q7" s="39" t="s">
        <v>102</v>
      </c>
      <c r="R7" s="39" t="s">
        <v>102</v>
      </c>
      <c r="S7" s="39" t="s">
        <v>102</v>
      </c>
      <c r="T7" s="39" t="s">
        <v>102</v>
      </c>
      <c r="U7" s="39">
        <v>7.5089999999999998E-4</v>
      </c>
      <c r="V7" s="39" t="s">
        <v>102</v>
      </c>
      <c r="W7" s="39" t="s">
        <v>102</v>
      </c>
      <c r="X7" s="39">
        <v>7.5089999999999998E-4</v>
      </c>
    </row>
    <row r="8" spans="1:26" x14ac:dyDescent="0.35">
      <c r="A8" s="39" t="s">
        <v>2</v>
      </c>
      <c r="B8" s="39" t="s">
        <v>114</v>
      </c>
      <c r="J8" s="39" t="s">
        <v>102</v>
      </c>
      <c r="K8" s="39" t="s">
        <v>102</v>
      </c>
      <c r="L8" s="39" t="s">
        <v>102</v>
      </c>
      <c r="M8" s="39" t="s">
        <v>102</v>
      </c>
      <c r="N8" s="39" t="s">
        <v>102</v>
      </c>
      <c r="O8" s="39" t="s">
        <v>102</v>
      </c>
      <c r="P8" s="39" t="s">
        <v>102</v>
      </c>
      <c r="Q8" s="39" t="s">
        <v>102</v>
      </c>
      <c r="R8" s="39" t="s">
        <v>102</v>
      </c>
      <c r="S8" s="39" t="s">
        <v>102</v>
      </c>
      <c r="T8" s="39" t="s">
        <v>102</v>
      </c>
      <c r="U8" s="39">
        <v>1.473E-4</v>
      </c>
      <c r="V8" s="39" t="s">
        <v>102</v>
      </c>
      <c r="W8" s="39" t="s">
        <v>102</v>
      </c>
      <c r="X8" s="39">
        <v>1.473E-4</v>
      </c>
    </row>
    <row r="9" spans="1:26" x14ac:dyDescent="0.35">
      <c r="A9" s="39" t="s">
        <v>2</v>
      </c>
      <c r="B9" s="39" t="s">
        <v>115</v>
      </c>
      <c r="J9" s="39" t="s">
        <v>102</v>
      </c>
      <c r="K9" s="39" t="s">
        <v>102</v>
      </c>
      <c r="L9" s="39" t="s">
        <v>102</v>
      </c>
      <c r="M9" s="39" t="s">
        <v>102</v>
      </c>
      <c r="N9" s="39" t="s">
        <v>102</v>
      </c>
      <c r="O9" s="39" t="s">
        <v>102</v>
      </c>
      <c r="P9" s="39" t="s">
        <v>102</v>
      </c>
      <c r="Q9" s="39" t="s">
        <v>102</v>
      </c>
      <c r="R9" s="39" t="s">
        <v>102</v>
      </c>
      <c r="S9" s="39" t="s">
        <v>102</v>
      </c>
      <c r="T9" s="39" t="s">
        <v>102</v>
      </c>
      <c r="U9" s="39">
        <v>1.473E-4</v>
      </c>
      <c r="V9" s="39" t="s">
        <v>102</v>
      </c>
      <c r="W9" s="39" t="s">
        <v>102</v>
      </c>
      <c r="X9" s="39">
        <v>1.473E-4</v>
      </c>
    </row>
    <row r="10" spans="1:26" x14ac:dyDescent="0.35">
      <c r="A10" s="39" t="s">
        <v>2</v>
      </c>
      <c r="B10" s="39" t="s">
        <v>116</v>
      </c>
      <c r="J10" s="39" t="s">
        <v>102</v>
      </c>
      <c r="K10" s="39" t="s">
        <v>102</v>
      </c>
      <c r="L10" s="39" t="s">
        <v>102</v>
      </c>
      <c r="M10" s="39" t="s">
        <v>102</v>
      </c>
      <c r="N10" s="39" t="s">
        <v>102</v>
      </c>
      <c r="O10" s="39" t="s">
        <v>102</v>
      </c>
      <c r="P10" s="39" t="s">
        <v>102</v>
      </c>
      <c r="Q10" s="39" t="s">
        <v>102</v>
      </c>
      <c r="R10" s="39" t="s">
        <v>102</v>
      </c>
      <c r="S10" s="39" t="s">
        <v>102</v>
      </c>
      <c r="T10" s="39" t="s">
        <v>102</v>
      </c>
      <c r="U10" s="39">
        <v>1.473E-4</v>
      </c>
      <c r="V10" s="39" t="s">
        <v>102</v>
      </c>
      <c r="W10" s="39" t="s">
        <v>102</v>
      </c>
      <c r="X10" s="39">
        <v>1.473E-4</v>
      </c>
    </row>
    <row r="11" spans="1:26" x14ac:dyDescent="0.35">
      <c r="A11" s="39" t="s">
        <v>2</v>
      </c>
      <c r="B11" s="39" t="s">
        <v>117</v>
      </c>
      <c r="J11" s="39" t="s">
        <v>102</v>
      </c>
      <c r="K11" s="39" t="s">
        <v>102</v>
      </c>
      <c r="L11" s="39" t="s">
        <v>102</v>
      </c>
      <c r="M11" s="39" t="s">
        <v>102</v>
      </c>
      <c r="N11" s="39" t="s">
        <v>102</v>
      </c>
      <c r="O11" s="39" t="s">
        <v>102</v>
      </c>
      <c r="P11" s="39" t="s">
        <v>102</v>
      </c>
      <c r="Q11" s="39" t="s">
        <v>102</v>
      </c>
      <c r="R11" s="39" t="s">
        <v>102</v>
      </c>
      <c r="S11" s="39" t="s">
        <v>102</v>
      </c>
      <c r="T11" s="39" t="s">
        <v>102</v>
      </c>
      <c r="U11" s="39">
        <v>1.473E-4</v>
      </c>
      <c r="V11" s="39" t="s">
        <v>102</v>
      </c>
      <c r="W11" s="39" t="s">
        <v>102</v>
      </c>
      <c r="X11" s="39">
        <v>1.473E-4</v>
      </c>
    </row>
    <row r="12" spans="1:26" x14ac:dyDescent="0.35">
      <c r="A12" s="39" t="s">
        <v>2</v>
      </c>
      <c r="B12" s="39" t="s">
        <v>118</v>
      </c>
      <c r="J12" s="39" t="s">
        <v>102</v>
      </c>
      <c r="K12" s="39" t="s">
        <v>102</v>
      </c>
      <c r="L12" s="39" t="s">
        <v>102</v>
      </c>
      <c r="M12" s="39" t="s">
        <v>102</v>
      </c>
      <c r="N12" s="39" t="s">
        <v>102</v>
      </c>
      <c r="O12" s="39" t="s">
        <v>102</v>
      </c>
      <c r="P12" s="39" t="s">
        <v>102</v>
      </c>
      <c r="Q12" s="39" t="s">
        <v>102</v>
      </c>
      <c r="R12" s="39" t="s">
        <v>102</v>
      </c>
      <c r="S12" s="39" t="s">
        <v>102</v>
      </c>
      <c r="T12" s="39" t="s">
        <v>102</v>
      </c>
      <c r="U12" s="39">
        <v>6.9640000000000001E-4</v>
      </c>
      <c r="V12" s="39" t="s">
        <v>102</v>
      </c>
      <c r="W12" s="39" t="s">
        <v>102</v>
      </c>
      <c r="X12" s="39">
        <v>6.9640000000000001E-4</v>
      </c>
    </row>
    <row r="13" spans="1:26" x14ac:dyDescent="0.35">
      <c r="A13" s="39" t="s">
        <v>2</v>
      </c>
      <c r="B13" s="39" t="s">
        <v>119</v>
      </c>
      <c r="J13" s="39" t="s">
        <v>102</v>
      </c>
      <c r="K13" s="39" t="s">
        <v>102</v>
      </c>
      <c r="L13" s="39" t="s">
        <v>102</v>
      </c>
      <c r="M13" s="39" t="s">
        <v>102</v>
      </c>
      <c r="N13" s="39" t="s">
        <v>102</v>
      </c>
      <c r="O13" s="39" t="s">
        <v>102</v>
      </c>
      <c r="P13" s="39" t="s">
        <v>102</v>
      </c>
      <c r="Q13" s="39" t="s">
        <v>102</v>
      </c>
      <c r="R13" s="39" t="s">
        <v>102</v>
      </c>
      <c r="S13" s="39" t="s">
        <v>102</v>
      </c>
      <c r="T13" s="39" t="s">
        <v>102</v>
      </c>
      <c r="U13" s="39">
        <v>6.9660000000000002E-4</v>
      </c>
      <c r="V13" s="39" t="s">
        <v>102</v>
      </c>
      <c r="W13" s="39" t="s">
        <v>102</v>
      </c>
      <c r="X13" s="39">
        <v>6.9660000000000002E-4</v>
      </c>
    </row>
    <row r="14" spans="1:26" x14ac:dyDescent="0.35">
      <c r="A14" s="39" t="s">
        <v>2</v>
      </c>
      <c r="B14" s="39" t="s">
        <v>120</v>
      </c>
      <c r="J14" s="39" t="s">
        <v>102</v>
      </c>
      <c r="K14" s="39" t="s">
        <v>102</v>
      </c>
      <c r="L14" s="39" t="s">
        <v>102</v>
      </c>
      <c r="M14" s="39" t="s">
        <v>102</v>
      </c>
      <c r="N14" s="39" t="s">
        <v>102</v>
      </c>
      <c r="O14" s="39" t="s">
        <v>102</v>
      </c>
      <c r="P14" s="39" t="s">
        <v>102</v>
      </c>
      <c r="Q14" s="39" t="s">
        <v>102</v>
      </c>
      <c r="R14" s="39" t="s">
        <v>102</v>
      </c>
      <c r="S14" s="39" t="s">
        <v>102</v>
      </c>
      <c r="T14" s="39" t="s">
        <v>102</v>
      </c>
      <c r="U14" s="39">
        <v>1.473E-4</v>
      </c>
      <c r="V14" s="39" t="s">
        <v>102</v>
      </c>
      <c r="W14" s="39" t="s">
        <v>102</v>
      </c>
      <c r="X14" s="39">
        <v>1.473E-4</v>
      </c>
    </row>
    <row r="15" spans="1:26" x14ac:dyDescent="0.35">
      <c r="A15" s="39" t="s">
        <v>2</v>
      </c>
      <c r="B15" s="39" t="s">
        <v>121</v>
      </c>
      <c r="J15" s="39" t="s">
        <v>102</v>
      </c>
      <c r="K15" s="39" t="s">
        <v>102</v>
      </c>
      <c r="L15" s="39" t="s">
        <v>102</v>
      </c>
      <c r="M15" s="39" t="s">
        <v>102</v>
      </c>
      <c r="N15" s="39" t="s">
        <v>102</v>
      </c>
      <c r="O15" s="39" t="s">
        <v>102</v>
      </c>
      <c r="P15" s="39" t="s">
        <v>102</v>
      </c>
      <c r="Q15" s="39" t="s">
        <v>102</v>
      </c>
      <c r="R15" s="39" t="s">
        <v>102</v>
      </c>
      <c r="S15" s="39" t="s">
        <v>102</v>
      </c>
      <c r="T15" s="39" t="s">
        <v>102</v>
      </c>
      <c r="U15" s="39">
        <v>6.9660000000000002E-4</v>
      </c>
      <c r="V15" s="39" t="s">
        <v>102</v>
      </c>
      <c r="W15" s="39" t="s">
        <v>102</v>
      </c>
      <c r="X15" s="39">
        <v>6.9660000000000002E-4</v>
      </c>
    </row>
    <row r="16" spans="1:26" x14ac:dyDescent="0.35">
      <c r="A16" s="39" t="s">
        <v>2</v>
      </c>
      <c r="B16" s="39" t="s">
        <v>122</v>
      </c>
      <c r="J16" s="39" t="s">
        <v>102</v>
      </c>
      <c r="K16" s="39" t="s">
        <v>102</v>
      </c>
      <c r="L16" s="39" t="s">
        <v>102</v>
      </c>
      <c r="M16" s="39" t="s">
        <v>102</v>
      </c>
      <c r="N16" s="39" t="s">
        <v>102</v>
      </c>
      <c r="O16" s="39" t="s">
        <v>102</v>
      </c>
      <c r="P16" s="39" t="s">
        <v>102</v>
      </c>
      <c r="Q16" s="39" t="s">
        <v>102</v>
      </c>
      <c r="R16" s="39" t="s">
        <v>102</v>
      </c>
      <c r="S16" s="39" t="s">
        <v>102</v>
      </c>
      <c r="T16" s="39" t="s">
        <v>102</v>
      </c>
      <c r="U16" s="39">
        <v>1.473E-4</v>
      </c>
      <c r="V16" s="39" t="s">
        <v>102</v>
      </c>
      <c r="W16" s="39" t="s">
        <v>102</v>
      </c>
      <c r="X16" s="39">
        <v>1.473E-4</v>
      </c>
    </row>
    <row r="17" spans="1:24" x14ac:dyDescent="0.35">
      <c r="A17" s="39" t="s">
        <v>2</v>
      </c>
      <c r="B17" s="39" t="s">
        <v>123</v>
      </c>
      <c r="J17" s="39" t="s">
        <v>102</v>
      </c>
      <c r="K17" s="39" t="s">
        <v>102</v>
      </c>
      <c r="L17" s="39" t="s">
        <v>102</v>
      </c>
      <c r="M17" s="39" t="s">
        <v>102</v>
      </c>
      <c r="N17" s="39" t="s">
        <v>102</v>
      </c>
      <c r="O17" s="39" t="s">
        <v>102</v>
      </c>
      <c r="P17" s="39" t="s">
        <v>102</v>
      </c>
      <c r="Q17" s="39" t="s">
        <v>102</v>
      </c>
      <c r="R17" s="39" t="s">
        <v>102</v>
      </c>
      <c r="S17" s="39" t="s">
        <v>102</v>
      </c>
      <c r="T17" s="39" t="s">
        <v>102</v>
      </c>
      <c r="U17" s="39">
        <v>1.473E-4</v>
      </c>
      <c r="V17" s="39" t="s">
        <v>102</v>
      </c>
      <c r="W17" s="39" t="s">
        <v>102</v>
      </c>
      <c r="X17" s="39">
        <v>1.473E-4</v>
      </c>
    </row>
    <row r="18" spans="1:24" x14ac:dyDescent="0.35">
      <c r="A18" s="39" t="s">
        <v>2</v>
      </c>
      <c r="B18" s="39" t="s">
        <v>124</v>
      </c>
      <c r="J18" s="39" t="s">
        <v>102</v>
      </c>
      <c r="K18" s="39" t="s">
        <v>102</v>
      </c>
      <c r="L18" s="39" t="s">
        <v>102</v>
      </c>
      <c r="M18" s="39" t="s">
        <v>102</v>
      </c>
      <c r="N18" s="39" t="s">
        <v>102</v>
      </c>
      <c r="O18" s="39" t="s">
        <v>102</v>
      </c>
      <c r="P18" s="39" t="s">
        <v>102</v>
      </c>
      <c r="Q18" s="39" t="s">
        <v>102</v>
      </c>
      <c r="R18" s="39" t="s">
        <v>102</v>
      </c>
      <c r="S18" s="39" t="s">
        <v>102</v>
      </c>
      <c r="T18" s="39" t="s">
        <v>102</v>
      </c>
      <c r="U18" s="39">
        <v>1.473E-4</v>
      </c>
      <c r="V18" s="39" t="s">
        <v>102</v>
      </c>
      <c r="W18" s="39" t="s">
        <v>102</v>
      </c>
      <c r="X18" s="39">
        <v>1.473E-4</v>
      </c>
    </row>
    <row r="19" spans="1:24" x14ac:dyDescent="0.35">
      <c r="A19" s="39" t="s">
        <v>2</v>
      </c>
      <c r="B19" s="39" t="s">
        <v>125</v>
      </c>
      <c r="J19" s="39" t="s">
        <v>102</v>
      </c>
      <c r="K19" s="39" t="s">
        <v>102</v>
      </c>
      <c r="L19" s="39" t="s">
        <v>102</v>
      </c>
      <c r="M19" s="39" t="s">
        <v>102</v>
      </c>
      <c r="N19" s="39" t="s">
        <v>102</v>
      </c>
      <c r="O19" s="39" t="s">
        <v>102</v>
      </c>
      <c r="P19" s="39" t="s">
        <v>102</v>
      </c>
      <c r="Q19" s="39" t="s">
        <v>102</v>
      </c>
      <c r="R19" s="39" t="s">
        <v>102</v>
      </c>
      <c r="S19" s="39" t="s">
        <v>102</v>
      </c>
      <c r="T19" s="39" t="s">
        <v>102</v>
      </c>
      <c r="U19" s="39">
        <v>1.473E-4</v>
      </c>
      <c r="V19" s="39" t="s">
        <v>102</v>
      </c>
      <c r="W19" s="39" t="s">
        <v>102</v>
      </c>
      <c r="X19" s="39">
        <v>1.473E-4</v>
      </c>
    </row>
    <row r="20" spans="1:24" x14ac:dyDescent="0.35">
      <c r="A20" s="39" t="s">
        <v>2</v>
      </c>
      <c r="B20" s="39" t="s">
        <v>126</v>
      </c>
      <c r="J20" s="39" t="s">
        <v>102</v>
      </c>
      <c r="K20" s="39" t="s">
        <v>102</v>
      </c>
      <c r="L20" s="39" t="s">
        <v>102</v>
      </c>
      <c r="M20" s="39" t="s">
        <v>102</v>
      </c>
      <c r="N20" s="39" t="s">
        <v>102</v>
      </c>
      <c r="O20" s="39" t="s">
        <v>102</v>
      </c>
      <c r="P20" s="39" t="s">
        <v>102</v>
      </c>
      <c r="Q20" s="39" t="s">
        <v>102</v>
      </c>
      <c r="R20" s="39" t="s">
        <v>102</v>
      </c>
      <c r="S20" s="39" t="s">
        <v>102</v>
      </c>
      <c r="T20" s="39" t="s">
        <v>102</v>
      </c>
      <c r="U20" s="39">
        <v>1.473E-4</v>
      </c>
      <c r="V20" s="39" t="s">
        <v>102</v>
      </c>
      <c r="W20" s="39" t="s">
        <v>102</v>
      </c>
      <c r="X20" s="39">
        <v>1.473E-4</v>
      </c>
    </row>
    <row r="21" spans="1:24" x14ac:dyDescent="0.35">
      <c r="A21" s="39" t="s">
        <v>2</v>
      </c>
      <c r="B21" s="39" t="s">
        <v>127</v>
      </c>
      <c r="J21" s="39" t="s">
        <v>102</v>
      </c>
      <c r="K21" s="39" t="s">
        <v>102</v>
      </c>
      <c r="L21" s="39" t="s">
        <v>102</v>
      </c>
      <c r="M21" s="39" t="s">
        <v>102</v>
      </c>
      <c r="N21" s="39" t="s">
        <v>102</v>
      </c>
      <c r="O21" s="39" t="s">
        <v>102</v>
      </c>
      <c r="P21" s="39" t="s">
        <v>102</v>
      </c>
      <c r="Q21" s="39" t="s">
        <v>102</v>
      </c>
      <c r="R21" s="39" t="s">
        <v>102</v>
      </c>
      <c r="S21" s="39" t="s">
        <v>102</v>
      </c>
      <c r="T21" s="39" t="s">
        <v>102</v>
      </c>
      <c r="U21" s="39">
        <v>6.9740000000000004E-4</v>
      </c>
      <c r="V21" s="39" t="s">
        <v>102</v>
      </c>
      <c r="W21" s="39" t="s">
        <v>102</v>
      </c>
      <c r="X21" s="39">
        <v>6.9740000000000004E-4</v>
      </c>
    </row>
    <row r="22" spans="1:24" x14ac:dyDescent="0.35">
      <c r="A22" s="39" t="s">
        <v>2</v>
      </c>
      <c r="B22" s="39" t="s">
        <v>128</v>
      </c>
      <c r="J22" s="39" t="s">
        <v>102</v>
      </c>
      <c r="K22" s="39" t="s">
        <v>102</v>
      </c>
      <c r="L22" s="39" t="s">
        <v>102</v>
      </c>
      <c r="M22" s="39" t="s">
        <v>102</v>
      </c>
      <c r="N22" s="39" t="s">
        <v>102</v>
      </c>
      <c r="O22" s="39" t="s">
        <v>102</v>
      </c>
      <c r="P22" s="39" t="s">
        <v>102</v>
      </c>
      <c r="Q22" s="39" t="s">
        <v>102</v>
      </c>
      <c r="R22" s="39" t="s">
        <v>102</v>
      </c>
      <c r="S22" s="39" t="s">
        <v>102</v>
      </c>
      <c r="T22" s="39" t="s">
        <v>102</v>
      </c>
      <c r="U22" s="39">
        <v>1.473E-4</v>
      </c>
      <c r="V22" s="39" t="s">
        <v>102</v>
      </c>
      <c r="W22" s="39" t="s">
        <v>102</v>
      </c>
      <c r="X22" s="39">
        <v>1.473E-4</v>
      </c>
    </row>
    <row r="23" spans="1:24" x14ac:dyDescent="0.35">
      <c r="A23" s="39" t="s">
        <v>2</v>
      </c>
      <c r="B23" s="39" t="s">
        <v>129</v>
      </c>
      <c r="J23" s="39" t="s">
        <v>102</v>
      </c>
      <c r="K23" s="39" t="s">
        <v>102</v>
      </c>
      <c r="L23" s="39" t="s">
        <v>102</v>
      </c>
      <c r="M23" s="39" t="s">
        <v>102</v>
      </c>
      <c r="N23" s="39" t="s">
        <v>102</v>
      </c>
      <c r="O23" s="39" t="s">
        <v>102</v>
      </c>
      <c r="P23" s="39" t="s">
        <v>102</v>
      </c>
      <c r="Q23" s="39" t="s">
        <v>102</v>
      </c>
      <c r="R23" s="39" t="s">
        <v>102</v>
      </c>
      <c r="S23" s="39" t="s">
        <v>102</v>
      </c>
      <c r="T23" s="39" t="s">
        <v>102</v>
      </c>
      <c r="U23" s="39">
        <v>1.473E-4</v>
      </c>
      <c r="V23" s="39" t="s">
        <v>102</v>
      </c>
      <c r="W23" s="39" t="s">
        <v>102</v>
      </c>
      <c r="X23" s="39">
        <v>1.473E-4</v>
      </c>
    </row>
    <row r="24" spans="1:24" x14ac:dyDescent="0.35">
      <c r="A24" s="39" t="s">
        <v>2</v>
      </c>
      <c r="B24" s="39" t="s">
        <v>130</v>
      </c>
      <c r="J24" s="39" t="s">
        <v>102</v>
      </c>
      <c r="K24" s="39" t="s">
        <v>102</v>
      </c>
      <c r="L24" s="39" t="s">
        <v>102</v>
      </c>
      <c r="M24" s="39" t="s">
        <v>102</v>
      </c>
      <c r="N24" s="39" t="s">
        <v>102</v>
      </c>
      <c r="O24" s="39" t="s">
        <v>102</v>
      </c>
      <c r="P24" s="39" t="s">
        <v>102</v>
      </c>
      <c r="Q24" s="39" t="s">
        <v>102</v>
      </c>
      <c r="R24" s="39" t="s">
        <v>102</v>
      </c>
      <c r="S24" s="39" t="s">
        <v>102</v>
      </c>
      <c r="T24" s="39" t="s">
        <v>102</v>
      </c>
      <c r="U24" s="39">
        <v>1.473E-4</v>
      </c>
      <c r="V24" s="39" t="s">
        <v>102</v>
      </c>
      <c r="W24" s="39" t="s">
        <v>102</v>
      </c>
      <c r="X24" s="39">
        <v>1.473E-4</v>
      </c>
    </row>
    <row r="25" spans="1:24" x14ac:dyDescent="0.35">
      <c r="A25" s="39" t="s">
        <v>2</v>
      </c>
      <c r="B25" s="39" t="s">
        <v>131</v>
      </c>
      <c r="J25" s="39" t="s">
        <v>102</v>
      </c>
      <c r="K25" s="39" t="s">
        <v>102</v>
      </c>
      <c r="L25" s="39" t="s">
        <v>102</v>
      </c>
      <c r="M25" s="39" t="s">
        <v>102</v>
      </c>
      <c r="N25" s="39" t="s">
        <v>102</v>
      </c>
      <c r="O25" s="39" t="s">
        <v>102</v>
      </c>
      <c r="P25" s="39" t="s">
        <v>102</v>
      </c>
      <c r="Q25" s="39" t="s">
        <v>102</v>
      </c>
      <c r="R25" s="39" t="s">
        <v>102</v>
      </c>
      <c r="S25" s="39" t="s">
        <v>102</v>
      </c>
      <c r="T25" s="39" t="s">
        <v>102</v>
      </c>
      <c r="U25" s="39">
        <v>1.473E-4</v>
      </c>
      <c r="V25" s="39" t="s">
        <v>102</v>
      </c>
      <c r="W25" s="39" t="s">
        <v>102</v>
      </c>
      <c r="X25" s="39">
        <v>1.473E-4</v>
      </c>
    </row>
    <row r="26" spans="1:24" x14ac:dyDescent="0.35">
      <c r="A26" s="39" t="s">
        <v>2</v>
      </c>
      <c r="B26" s="39" t="s">
        <v>132</v>
      </c>
      <c r="J26" s="39" t="s">
        <v>102</v>
      </c>
      <c r="K26" s="39" t="s">
        <v>102</v>
      </c>
      <c r="L26" s="39" t="s">
        <v>102</v>
      </c>
      <c r="M26" s="39" t="s">
        <v>102</v>
      </c>
      <c r="N26" s="39" t="s">
        <v>102</v>
      </c>
      <c r="O26" s="39" t="s">
        <v>102</v>
      </c>
      <c r="P26" s="39" t="s">
        <v>102</v>
      </c>
      <c r="Q26" s="39" t="s">
        <v>102</v>
      </c>
      <c r="R26" s="39" t="s">
        <v>102</v>
      </c>
      <c r="S26" s="39" t="s">
        <v>102</v>
      </c>
      <c r="T26" s="39" t="s">
        <v>102</v>
      </c>
      <c r="U26" s="39" t="s">
        <v>102</v>
      </c>
      <c r="V26" s="39" t="s">
        <v>102</v>
      </c>
      <c r="W26" s="39" t="s">
        <v>102</v>
      </c>
      <c r="X26" s="39">
        <v>0</v>
      </c>
    </row>
    <row r="27" spans="1:24" x14ac:dyDescent="0.35">
      <c r="A27" s="39" t="s">
        <v>2</v>
      </c>
      <c r="B27" s="39" t="s">
        <v>133</v>
      </c>
      <c r="J27" s="39" t="s">
        <v>102</v>
      </c>
      <c r="K27" s="39" t="s">
        <v>102</v>
      </c>
      <c r="L27" s="39" t="s">
        <v>102</v>
      </c>
      <c r="M27" s="39" t="s">
        <v>102</v>
      </c>
      <c r="N27" s="39" t="s">
        <v>102</v>
      </c>
      <c r="O27" s="39" t="s">
        <v>102</v>
      </c>
      <c r="P27" s="39" t="s">
        <v>102</v>
      </c>
      <c r="Q27" s="39" t="s">
        <v>102</v>
      </c>
      <c r="R27" s="39" t="s">
        <v>102</v>
      </c>
      <c r="S27" s="39" t="s">
        <v>102</v>
      </c>
      <c r="T27" s="39" t="s">
        <v>102</v>
      </c>
      <c r="U27" s="39">
        <v>7.1179999999999995E-4</v>
      </c>
      <c r="V27" s="39" t="s">
        <v>102</v>
      </c>
      <c r="W27" s="39" t="s">
        <v>102</v>
      </c>
      <c r="X27" s="39">
        <v>7.1179999999999995E-4</v>
      </c>
    </row>
    <row r="28" spans="1:24" x14ac:dyDescent="0.35">
      <c r="A28" s="39" t="s">
        <v>2</v>
      </c>
      <c r="B28" s="39" t="s">
        <v>134</v>
      </c>
      <c r="J28" s="39" t="s">
        <v>102</v>
      </c>
      <c r="K28" s="39" t="s">
        <v>102</v>
      </c>
      <c r="L28" s="39" t="s">
        <v>102</v>
      </c>
      <c r="M28" s="39" t="s">
        <v>102</v>
      </c>
      <c r="N28" s="39" t="s">
        <v>102</v>
      </c>
      <c r="O28" s="39" t="s">
        <v>102</v>
      </c>
      <c r="P28" s="39" t="s">
        <v>102</v>
      </c>
      <c r="Q28" s="39" t="s">
        <v>102</v>
      </c>
      <c r="R28" s="39" t="s">
        <v>102</v>
      </c>
      <c r="S28" s="39" t="s">
        <v>102</v>
      </c>
      <c r="T28" s="39" t="s">
        <v>102</v>
      </c>
      <c r="U28" s="39">
        <v>1.473E-4</v>
      </c>
      <c r="V28" s="39" t="s">
        <v>102</v>
      </c>
      <c r="W28" s="39" t="s">
        <v>102</v>
      </c>
      <c r="X28" s="39">
        <v>1.473E-4</v>
      </c>
    </row>
    <row r="29" spans="1:24" x14ac:dyDescent="0.35">
      <c r="A29" s="39" t="s">
        <v>2</v>
      </c>
      <c r="B29" s="39" t="s">
        <v>135</v>
      </c>
      <c r="J29" s="39" t="s">
        <v>102</v>
      </c>
      <c r="K29" s="39" t="s">
        <v>102</v>
      </c>
      <c r="L29" s="39" t="s">
        <v>102</v>
      </c>
      <c r="M29" s="39" t="s">
        <v>102</v>
      </c>
      <c r="N29" s="39" t="s">
        <v>102</v>
      </c>
      <c r="O29" s="39" t="s">
        <v>102</v>
      </c>
      <c r="P29" s="39" t="s">
        <v>102</v>
      </c>
      <c r="Q29" s="39" t="s">
        <v>102</v>
      </c>
      <c r="R29" s="39" t="s">
        <v>102</v>
      </c>
      <c r="S29" s="39" t="s">
        <v>102</v>
      </c>
      <c r="T29" s="39" t="s">
        <v>102</v>
      </c>
      <c r="U29" s="39">
        <v>7.1100000000000004E-4</v>
      </c>
      <c r="V29" s="39" t="s">
        <v>102</v>
      </c>
      <c r="W29" s="39" t="s">
        <v>102</v>
      </c>
      <c r="X29" s="39">
        <v>7.1100000000000004E-4</v>
      </c>
    </row>
    <row r="30" spans="1:24" x14ac:dyDescent="0.35">
      <c r="A30" s="39" t="s">
        <v>2</v>
      </c>
      <c r="B30" s="39" t="s">
        <v>136</v>
      </c>
      <c r="J30" s="39" t="s">
        <v>102</v>
      </c>
      <c r="K30" s="39" t="s">
        <v>102</v>
      </c>
      <c r="L30" s="39" t="s">
        <v>102</v>
      </c>
      <c r="M30" s="39" t="s">
        <v>102</v>
      </c>
      <c r="N30" s="39" t="s">
        <v>102</v>
      </c>
      <c r="O30" s="39" t="s">
        <v>102</v>
      </c>
      <c r="P30" s="39" t="s">
        <v>102</v>
      </c>
      <c r="Q30" s="39" t="s">
        <v>102</v>
      </c>
      <c r="R30" s="39" t="s">
        <v>102</v>
      </c>
      <c r="S30" s="39" t="s">
        <v>102</v>
      </c>
      <c r="T30" s="39" t="s">
        <v>102</v>
      </c>
      <c r="U30" s="39">
        <v>7.1140000000000005E-4</v>
      </c>
      <c r="V30" s="39" t="s">
        <v>102</v>
      </c>
      <c r="W30" s="39" t="s">
        <v>102</v>
      </c>
      <c r="X30" s="39">
        <v>7.1140000000000005E-4</v>
      </c>
    </row>
    <row r="31" spans="1:24" x14ac:dyDescent="0.35">
      <c r="A31" s="39" t="s">
        <v>2</v>
      </c>
      <c r="B31" s="39" t="s">
        <v>137</v>
      </c>
      <c r="J31" s="39" t="s">
        <v>102</v>
      </c>
      <c r="K31" s="39" t="s">
        <v>102</v>
      </c>
      <c r="L31" s="39" t="s">
        <v>102</v>
      </c>
      <c r="M31" s="39" t="s">
        <v>102</v>
      </c>
      <c r="N31" s="39" t="s">
        <v>102</v>
      </c>
      <c r="O31" s="39" t="s">
        <v>102</v>
      </c>
      <c r="P31" s="39" t="s">
        <v>102</v>
      </c>
      <c r="Q31" s="39" t="s">
        <v>102</v>
      </c>
      <c r="R31" s="39" t="s">
        <v>102</v>
      </c>
      <c r="S31" s="39" t="s">
        <v>102</v>
      </c>
      <c r="T31" s="39" t="s">
        <v>102</v>
      </c>
      <c r="U31" s="39">
        <v>1.473E-4</v>
      </c>
      <c r="V31" s="39" t="s">
        <v>102</v>
      </c>
      <c r="W31" s="39" t="s">
        <v>102</v>
      </c>
      <c r="X31" s="39">
        <v>1.473E-4</v>
      </c>
    </row>
    <row r="32" spans="1:24" x14ac:dyDescent="0.35">
      <c r="A32" s="39" t="s">
        <v>2</v>
      </c>
      <c r="B32" s="39" t="s">
        <v>138</v>
      </c>
      <c r="J32" s="39" t="s">
        <v>102</v>
      </c>
      <c r="K32" s="39" t="s">
        <v>102</v>
      </c>
      <c r="L32" s="39" t="s">
        <v>102</v>
      </c>
      <c r="M32" s="39" t="s">
        <v>102</v>
      </c>
      <c r="N32" s="39" t="s">
        <v>102</v>
      </c>
      <c r="O32" s="39" t="s">
        <v>102</v>
      </c>
      <c r="P32" s="39" t="s">
        <v>102</v>
      </c>
      <c r="Q32" s="39" t="s">
        <v>102</v>
      </c>
      <c r="R32" s="39" t="s">
        <v>102</v>
      </c>
      <c r="S32" s="39" t="s">
        <v>102</v>
      </c>
      <c r="T32" s="39" t="s">
        <v>102</v>
      </c>
      <c r="U32" s="39">
        <v>1.473E-4</v>
      </c>
      <c r="V32" s="39" t="s">
        <v>102</v>
      </c>
      <c r="W32" s="39" t="s">
        <v>102</v>
      </c>
      <c r="X32" s="39">
        <v>1.473E-4</v>
      </c>
    </row>
    <row r="33" spans="1:24" x14ac:dyDescent="0.35">
      <c r="A33" s="39" t="s">
        <v>2</v>
      </c>
      <c r="B33" s="39" t="s">
        <v>139</v>
      </c>
      <c r="J33" s="39" t="s">
        <v>102</v>
      </c>
      <c r="K33" s="39" t="s">
        <v>102</v>
      </c>
      <c r="L33" s="39" t="s">
        <v>102</v>
      </c>
      <c r="M33" s="39" t="s">
        <v>102</v>
      </c>
      <c r="N33" s="39" t="s">
        <v>102</v>
      </c>
      <c r="O33" s="39" t="s">
        <v>102</v>
      </c>
      <c r="P33" s="39" t="s">
        <v>102</v>
      </c>
      <c r="Q33" s="39" t="s">
        <v>102</v>
      </c>
      <c r="R33" s="39" t="s">
        <v>102</v>
      </c>
      <c r="S33" s="39" t="s">
        <v>102</v>
      </c>
      <c r="T33" s="39" t="s">
        <v>102</v>
      </c>
      <c r="U33" s="39">
        <v>1.473E-4</v>
      </c>
      <c r="V33" s="39" t="s">
        <v>102</v>
      </c>
      <c r="W33" s="39" t="s">
        <v>102</v>
      </c>
      <c r="X33" s="39">
        <v>1.473E-4</v>
      </c>
    </row>
    <row r="34" spans="1:24" x14ac:dyDescent="0.35">
      <c r="A34" s="39" t="s">
        <v>2</v>
      </c>
      <c r="B34" s="39" t="s">
        <v>140</v>
      </c>
      <c r="J34" s="39" t="s">
        <v>102</v>
      </c>
      <c r="K34" s="39" t="s">
        <v>102</v>
      </c>
      <c r="L34" s="39" t="s">
        <v>102</v>
      </c>
      <c r="M34" s="39" t="s">
        <v>102</v>
      </c>
      <c r="N34" s="39" t="s">
        <v>102</v>
      </c>
      <c r="O34" s="39" t="s">
        <v>102</v>
      </c>
      <c r="P34" s="39" t="s">
        <v>102</v>
      </c>
      <c r="Q34" s="39" t="s">
        <v>102</v>
      </c>
      <c r="R34" s="39" t="s">
        <v>102</v>
      </c>
      <c r="S34" s="39" t="s">
        <v>102</v>
      </c>
      <c r="T34" s="39" t="s">
        <v>102</v>
      </c>
      <c r="U34" s="39">
        <v>1.473E-4</v>
      </c>
      <c r="V34" s="39" t="s">
        <v>102</v>
      </c>
      <c r="W34" s="39" t="s">
        <v>102</v>
      </c>
      <c r="X34" s="39">
        <v>1.473E-4</v>
      </c>
    </row>
    <row r="35" spans="1:24" x14ac:dyDescent="0.35">
      <c r="A35" s="39" t="s">
        <v>2</v>
      </c>
      <c r="B35" s="39" t="s">
        <v>141</v>
      </c>
      <c r="J35" s="39" t="s">
        <v>102</v>
      </c>
      <c r="K35" s="39" t="s">
        <v>102</v>
      </c>
      <c r="L35" s="39" t="s">
        <v>102</v>
      </c>
      <c r="M35" s="39" t="s">
        <v>102</v>
      </c>
      <c r="N35" s="39" t="s">
        <v>102</v>
      </c>
      <c r="O35" s="39" t="s">
        <v>102</v>
      </c>
      <c r="P35" s="39" t="s">
        <v>102</v>
      </c>
      <c r="Q35" s="39">
        <v>1.205E-2</v>
      </c>
      <c r="R35" s="39" t="s">
        <v>102</v>
      </c>
      <c r="S35" s="39" t="s">
        <v>102</v>
      </c>
      <c r="T35" s="39">
        <v>5.6360000000000004E-4</v>
      </c>
      <c r="U35" s="39">
        <v>8.4150000000000002E-4</v>
      </c>
      <c r="V35" s="39" t="s">
        <v>102</v>
      </c>
      <c r="W35" s="39">
        <v>2.0100000000000001E-5</v>
      </c>
      <c r="X35" s="39">
        <v>1.34752E-2</v>
      </c>
    </row>
    <row r="36" spans="1:24" x14ac:dyDescent="0.35">
      <c r="A36" s="39" t="s">
        <v>2</v>
      </c>
      <c r="B36" s="39" t="s">
        <v>141</v>
      </c>
      <c r="C36" s="39" t="s">
        <v>142</v>
      </c>
      <c r="J36" s="39" t="s">
        <v>102</v>
      </c>
      <c r="K36" s="39" t="s">
        <v>102</v>
      </c>
      <c r="L36" s="39" t="s">
        <v>102</v>
      </c>
      <c r="M36" s="39" t="s">
        <v>102</v>
      </c>
      <c r="N36" s="39" t="s">
        <v>102</v>
      </c>
      <c r="O36" s="39" t="s">
        <v>102</v>
      </c>
      <c r="P36" s="39" t="s">
        <v>102</v>
      </c>
      <c r="Q36" s="39">
        <v>4.8970000000000003E-3</v>
      </c>
      <c r="R36" s="39" t="s">
        <v>102</v>
      </c>
      <c r="S36" s="39" t="s">
        <v>102</v>
      </c>
      <c r="T36" s="39">
        <v>5.6320000000000003E-4</v>
      </c>
      <c r="U36" s="39">
        <v>8.4150000000000002E-4</v>
      </c>
      <c r="V36" s="39" t="s">
        <v>102</v>
      </c>
      <c r="W36" s="39">
        <v>1.999E-5</v>
      </c>
      <c r="X36" s="39">
        <v>6.3216899999999996E-3</v>
      </c>
    </row>
    <row r="37" spans="1:24" x14ac:dyDescent="0.35">
      <c r="A37" s="39" t="s">
        <v>2</v>
      </c>
      <c r="B37" s="39" t="s">
        <v>143</v>
      </c>
      <c r="J37" s="39" t="s">
        <v>102</v>
      </c>
      <c r="K37" s="39" t="s">
        <v>102</v>
      </c>
      <c r="L37" s="39" t="s">
        <v>102</v>
      </c>
      <c r="M37" s="39" t="s">
        <v>102</v>
      </c>
      <c r="N37" s="39" t="s">
        <v>102</v>
      </c>
      <c r="O37" s="39" t="s">
        <v>102</v>
      </c>
      <c r="P37" s="39" t="s">
        <v>102</v>
      </c>
      <c r="Q37" s="39">
        <v>1.205E-2</v>
      </c>
      <c r="R37" s="39" t="s">
        <v>102</v>
      </c>
      <c r="S37" s="39" t="s">
        <v>102</v>
      </c>
      <c r="T37" s="39">
        <v>5.6269999999999996E-4</v>
      </c>
      <c r="U37" s="39">
        <v>8.4429999999999998E-4</v>
      </c>
      <c r="V37" s="39" t="s">
        <v>102</v>
      </c>
      <c r="W37" s="39">
        <v>1.8749999999999998E-5</v>
      </c>
      <c r="X37" s="39">
        <v>1.347575E-2</v>
      </c>
    </row>
    <row r="38" spans="1:24" x14ac:dyDescent="0.35">
      <c r="A38" s="39" t="s">
        <v>2</v>
      </c>
      <c r="B38" s="39" t="s">
        <v>143</v>
      </c>
      <c r="C38" s="39" t="s">
        <v>142</v>
      </c>
      <c r="J38" s="39" t="s">
        <v>102</v>
      </c>
      <c r="K38" s="39" t="s">
        <v>102</v>
      </c>
      <c r="L38" s="39" t="s">
        <v>102</v>
      </c>
      <c r="M38" s="39" t="s">
        <v>102</v>
      </c>
      <c r="N38" s="39" t="s">
        <v>102</v>
      </c>
      <c r="O38" s="39" t="s">
        <v>102</v>
      </c>
      <c r="P38" s="39" t="s">
        <v>102</v>
      </c>
      <c r="Q38" s="39">
        <v>4.8979999999999996E-3</v>
      </c>
      <c r="R38" s="39" t="s">
        <v>102</v>
      </c>
      <c r="S38" s="39" t="s">
        <v>102</v>
      </c>
      <c r="T38" s="39">
        <v>5.622E-4</v>
      </c>
      <c r="U38" s="39">
        <v>8.4429999999999998E-4</v>
      </c>
      <c r="V38" s="39" t="s">
        <v>102</v>
      </c>
      <c r="W38" s="39">
        <v>1.7960000000000001E-5</v>
      </c>
      <c r="X38" s="39">
        <v>6.3224600000000002E-3</v>
      </c>
    </row>
    <row r="39" spans="1:24" x14ac:dyDescent="0.35">
      <c r="A39" s="39" t="s">
        <v>2</v>
      </c>
      <c r="B39" s="39" t="s">
        <v>144</v>
      </c>
      <c r="J39" s="39" t="s">
        <v>102</v>
      </c>
      <c r="K39" s="39" t="s">
        <v>102</v>
      </c>
      <c r="L39" s="39" t="s">
        <v>102</v>
      </c>
      <c r="M39" s="39" t="s">
        <v>102</v>
      </c>
      <c r="N39" s="39" t="s">
        <v>102</v>
      </c>
      <c r="O39" s="39" t="s">
        <v>102</v>
      </c>
      <c r="P39" s="39" t="s">
        <v>102</v>
      </c>
      <c r="Q39" s="39" t="s">
        <v>102</v>
      </c>
      <c r="R39" s="39" t="s">
        <v>102</v>
      </c>
      <c r="S39" s="39" t="s">
        <v>102</v>
      </c>
      <c r="T39" s="39" t="s">
        <v>102</v>
      </c>
      <c r="U39" s="39">
        <v>2.4390000000000002E-3</v>
      </c>
      <c r="V39" s="39" t="s">
        <v>102</v>
      </c>
      <c r="W39" s="39" t="s">
        <v>102</v>
      </c>
      <c r="X39" s="39">
        <v>2.4390000000000002E-3</v>
      </c>
    </row>
    <row r="40" spans="1:24" x14ac:dyDescent="0.35">
      <c r="A40" s="39" t="s">
        <v>2</v>
      </c>
      <c r="B40" s="39" t="s">
        <v>145</v>
      </c>
      <c r="J40" s="39" t="s">
        <v>102</v>
      </c>
      <c r="K40" s="39">
        <v>2.8910000000000002E-2</v>
      </c>
      <c r="L40" s="39" t="s">
        <v>102</v>
      </c>
      <c r="M40" s="39" t="s">
        <v>102</v>
      </c>
      <c r="N40" s="39" t="s">
        <v>102</v>
      </c>
      <c r="O40" s="39" t="s">
        <v>102</v>
      </c>
      <c r="P40" s="39" t="s">
        <v>102</v>
      </c>
      <c r="Q40" s="39">
        <v>6.6490000000000002E-6</v>
      </c>
      <c r="R40" s="39">
        <v>7.1629999999999999E-6</v>
      </c>
      <c r="S40" s="39" t="s">
        <v>102</v>
      </c>
      <c r="T40" s="39">
        <v>3.367E-4</v>
      </c>
      <c r="U40" s="39">
        <v>0.28899999999999998</v>
      </c>
      <c r="V40" s="39" t="s">
        <v>102</v>
      </c>
      <c r="W40" s="39">
        <v>1.8429999999999998E-2</v>
      </c>
      <c r="X40" s="39">
        <v>0.336690512</v>
      </c>
    </row>
    <row r="41" spans="1:24" x14ac:dyDescent="0.35">
      <c r="A41" s="39" t="s">
        <v>2</v>
      </c>
      <c r="B41" s="39" t="s">
        <v>145</v>
      </c>
      <c r="C41" s="39" t="s">
        <v>146</v>
      </c>
      <c r="J41" s="39" t="s">
        <v>102</v>
      </c>
      <c r="K41" s="39">
        <v>2.8910000000000002E-2</v>
      </c>
      <c r="L41" s="39" t="s">
        <v>102</v>
      </c>
      <c r="M41" s="39" t="s">
        <v>102</v>
      </c>
      <c r="N41" s="39" t="s">
        <v>102</v>
      </c>
      <c r="O41" s="39" t="s">
        <v>102</v>
      </c>
      <c r="P41" s="39" t="s">
        <v>102</v>
      </c>
      <c r="Q41" s="39" t="s">
        <v>102</v>
      </c>
      <c r="R41" s="39" t="s">
        <v>102</v>
      </c>
      <c r="S41" s="39" t="s">
        <v>102</v>
      </c>
      <c r="T41" s="39">
        <v>6.64E-6</v>
      </c>
      <c r="U41" s="39">
        <v>5.4279999999999997E-4</v>
      </c>
      <c r="V41" s="39" t="s">
        <v>102</v>
      </c>
      <c r="W41" s="39">
        <v>1.839E-2</v>
      </c>
      <c r="X41" s="39">
        <v>4.784944E-2</v>
      </c>
    </row>
    <row r="42" spans="1:24" x14ac:dyDescent="0.35">
      <c r="A42" s="39" t="s">
        <v>2</v>
      </c>
      <c r="B42" s="39" t="s">
        <v>145</v>
      </c>
      <c r="C42" s="39" t="s">
        <v>146</v>
      </c>
      <c r="D42" s="39" t="s">
        <v>147</v>
      </c>
      <c r="J42" s="39" t="s">
        <v>102</v>
      </c>
      <c r="K42" s="39" t="s">
        <v>102</v>
      </c>
      <c r="L42" s="39" t="s">
        <v>102</v>
      </c>
      <c r="M42" s="39" t="s">
        <v>102</v>
      </c>
      <c r="N42" s="39" t="s">
        <v>102</v>
      </c>
      <c r="O42" s="39" t="s">
        <v>102</v>
      </c>
      <c r="P42" s="39" t="s">
        <v>102</v>
      </c>
      <c r="Q42" s="39" t="s">
        <v>102</v>
      </c>
      <c r="R42" s="39" t="s">
        <v>102</v>
      </c>
      <c r="S42" s="39" t="s">
        <v>102</v>
      </c>
      <c r="T42" s="39">
        <v>6.5350000000000003E-9</v>
      </c>
      <c r="U42" s="39">
        <v>5.383E-6</v>
      </c>
      <c r="V42" s="39" t="s">
        <v>102</v>
      </c>
      <c r="W42" s="39">
        <v>1.054E-7</v>
      </c>
      <c r="X42" s="39">
        <v>5.4949349999999996E-6</v>
      </c>
    </row>
    <row r="43" spans="1:24" x14ac:dyDescent="0.35">
      <c r="A43" s="39" t="s">
        <v>2</v>
      </c>
      <c r="B43" s="39" t="s">
        <v>145</v>
      </c>
      <c r="C43" s="39" t="s">
        <v>146</v>
      </c>
      <c r="D43" s="39" t="s">
        <v>148</v>
      </c>
      <c r="J43" s="39" t="s">
        <v>102</v>
      </c>
      <c r="K43" s="39" t="s">
        <v>102</v>
      </c>
      <c r="L43" s="39" t="s">
        <v>102</v>
      </c>
      <c r="M43" s="39" t="s">
        <v>102</v>
      </c>
      <c r="N43" s="39" t="s">
        <v>102</v>
      </c>
      <c r="O43" s="39" t="s">
        <v>102</v>
      </c>
      <c r="P43" s="39" t="s">
        <v>102</v>
      </c>
      <c r="Q43" s="39" t="s">
        <v>102</v>
      </c>
      <c r="R43" s="39" t="s">
        <v>102</v>
      </c>
      <c r="S43" s="39" t="s">
        <v>102</v>
      </c>
      <c r="T43" s="39">
        <v>6.5199999999999998E-9</v>
      </c>
      <c r="U43" s="39">
        <v>5.383E-6</v>
      </c>
      <c r="V43" s="39" t="s">
        <v>102</v>
      </c>
      <c r="W43" s="39">
        <v>1.054E-7</v>
      </c>
      <c r="X43" s="39">
        <v>5.4949200000000002E-6</v>
      </c>
    </row>
    <row r="44" spans="1:24" x14ac:dyDescent="0.35">
      <c r="A44" s="39" t="s">
        <v>2</v>
      </c>
      <c r="B44" s="39" t="s">
        <v>145</v>
      </c>
      <c r="C44" s="39" t="s">
        <v>146</v>
      </c>
      <c r="D44" s="39" t="s">
        <v>149</v>
      </c>
      <c r="J44" s="39" t="s">
        <v>102</v>
      </c>
      <c r="K44" s="39" t="s">
        <v>102</v>
      </c>
      <c r="L44" s="39" t="s">
        <v>102</v>
      </c>
      <c r="M44" s="39" t="s">
        <v>102</v>
      </c>
      <c r="N44" s="39" t="s">
        <v>102</v>
      </c>
      <c r="O44" s="39" t="s">
        <v>102</v>
      </c>
      <c r="P44" s="39" t="s">
        <v>102</v>
      </c>
      <c r="Q44" s="39" t="s">
        <v>102</v>
      </c>
      <c r="R44" s="39" t="s">
        <v>102</v>
      </c>
      <c r="S44" s="39" t="s">
        <v>102</v>
      </c>
      <c r="T44" s="39">
        <v>4.9420000000000002E-8</v>
      </c>
      <c r="U44" s="39">
        <v>1.774E-4</v>
      </c>
      <c r="V44" s="39" t="s">
        <v>102</v>
      </c>
      <c r="W44" s="39">
        <v>1.204E-3</v>
      </c>
      <c r="X44" s="39">
        <v>1.3814494199999999E-3</v>
      </c>
    </row>
    <row r="45" spans="1:24" x14ac:dyDescent="0.35">
      <c r="A45" s="39" t="s">
        <v>2</v>
      </c>
      <c r="B45" s="39" t="s">
        <v>145</v>
      </c>
      <c r="C45" s="39" t="s">
        <v>146</v>
      </c>
      <c r="D45" s="39" t="s">
        <v>150</v>
      </c>
      <c r="J45" s="39" t="s">
        <v>102</v>
      </c>
      <c r="K45" s="39" t="s">
        <v>102</v>
      </c>
      <c r="L45" s="39" t="s">
        <v>102</v>
      </c>
      <c r="M45" s="39" t="s">
        <v>102</v>
      </c>
      <c r="N45" s="39" t="s">
        <v>102</v>
      </c>
      <c r="O45" s="39" t="s">
        <v>102</v>
      </c>
      <c r="P45" s="39" t="s">
        <v>102</v>
      </c>
      <c r="Q45" s="39" t="s">
        <v>102</v>
      </c>
      <c r="R45" s="39" t="s">
        <v>102</v>
      </c>
      <c r="S45" s="39" t="s">
        <v>102</v>
      </c>
      <c r="T45" s="39">
        <v>5.9109999999999998E-8</v>
      </c>
      <c r="U45" s="39">
        <v>1.774E-4</v>
      </c>
      <c r="V45" s="39" t="s">
        <v>102</v>
      </c>
      <c r="W45" s="39">
        <v>1.2049999999999999E-3</v>
      </c>
      <c r="X45" s="39">
        <v>1.3824591099999999E-3</v>
      </c>
    </row>
    <row r="46" spans="1:24" x14ac:dyDescent="0.35">
      <c r="A46" s="39" t="s">
        <v>2</v>
      </c>
      <c r="B46" s="39" t="s">
        <v>145</v>
      </c>
      <c r="C46" s="39" t="s">
        <v>146</v>
      </c>
      <c r="D46" s="39" t="s">
        <v>151</v>
      </c>
      <c r="J46" s="39" t="s">
        <v>102</v>
      </c>
      <c r="K46" s="39" t="s">
        <v>102</v>
      </c>
      <c r="L46" s="39" t="s">
        <v>102</v>
      </c>
      <c r="M46" s="39" t="s">
        <v>102</v>
      </c>
      <c r="N46" s="39" t="s">
        <v>102</v>
      </c>
      <c r="O46" s="39" t="s">
        <v>102</v>
      </c>
      <c r="P46" s="39" t="s">
        <v>102</v>
      </c>
      <c r="Q46" s="39" t="s">
        <v>102</v>
      </c>
      <c r="R46" s="39" t="s">
        <v>102</v>
      </c>
      <c r="S46" s="39" t="s">
        <v>102</v>
      </c>
      <c r="T46" s="39">
        <v>5.8740000000000002E-8</v>
      </c>
      <c r="U46" s="39">
        <v>1.773E-4</v>
      </c>
      <c r="V46" s="39" t="s">
        <v>102</v>
      </c>
      <c r="W46" s="39">
        <v>1.2049999999999999E-3</v>
      </c>
      <c r="X46" s="39">
        <v>1.3823587400000001E-3</v>
      </c>
    </row>
    <row r="47" spans="1:24" x14ac:dyDescent="0.35">
      <c r="A47" s="39" t="s">
        <v>2</v>
      </c>
      <c r="B47" s="39" t="s">
        <v>145</v>
      </c>
      <c r="C47" s="39" t="s">
        <v>152</v>
      </c>
      <c r="J47" s="39" t="s">
        <v>102</v>
      </c>
      <c r="K47" s="39" t="s">
        <v>102</v>
      </c>
      <c r="L47" s="39" t="s">
        <v>102</v>
      </c>
      <c r="M47" s="39" t="s">
        <v>102</v>
      </c>
      <c r="N47" s="39" t="s">
        <v>102</v>
      </c>
      <c r="O47" s="39" t="s">
        <v>102</v>
      </c>
      <c r="P47" s="39" t="s">
        <v>102</v>
      </c>
      <c r="Q47" s="39" t="s">
        <v>102</v>
      </c>
      <c r="R47" s="39" t="s">
        <v>102</v>
      </c>
      <c r="S47" s="39" t="s">
        <v>102</v>
      </c>
      <c r="T47" s="39" t="s">
        <v>102</v>
      </c>
      <c r="U47" s="39">
        <v>1.473E-4</v>
      </c>
      <c r="V47" s="39" t="s">
        <v>102</v>
      </c>
      <c r="W47" s="39" t="s">
        <v>102</v>
      </c>
      <c r="X47" s="39">
        <v>1.473E-4</v>
      </c>
    </row>
    <row r="48" spans="1:24" x14ac:dyDescent="0.35">
      <c r="A48" s="39" t="s">
        <v>2</v>
      </c>
      <c r="B48" s="39" t="s">
        <v>145</v>
      </c>
      <c r="C48" s="39" t="s">
        <v>153</v>
      </c>
      <c r="J48" s="39" t="s">
        <v>102</v>
      </c>
      <c r="K48" s="39" t="s">
        <v>102</v>
      </c>
      <c r="L48" s="39" t="s">
        <v>102</v>
      </c>
      <c r="M48" s="39" t="s">
        <v>102</v>
      </c>
      <c r="N48" s="39" t="s">
        <v>102</v>
      </c>
      <c r="O48" s="39" t="s">
        <v>102</v>
      </c>
      <c r="P48" s="39" t="s">
        <v>102</v>
      </c>
      <c r="Q48" s="39" t="s">
        <v>102</v>
      </c>
      <c r="R48" s="39" t="s">
        <v>102</v>
      </c>
      <c r="S48" s="39" t="s">
        <v>102</v>
      </c>
      <c r="T48" s="39" t="s">
        <v>102</v>
      </c>
      <c r="U48" s="39">
        <v>9.9599999999999995E-5</v>
      </c>
      <c r="V48" s="39" t="s">
        <v>102</v>
      </c>
      <c r="W48" s="39" t="s">
        <v>102</v>
      </c>
      <c r="X48" s="39">
        <v>9.9599999999999995E-5</v>
      </c>
    </row>
    <row r="49" spans="1:24" x14ac:dyDescent="0.35">
      <c r="A49" s="39" t="s">
        <v>2</v>
      </c>
      <c r="B49" s="39" t="s">
        <v>145</v>
      </c>
      <c r="C49" s="39" t="s">
        <v>154</v>
      </c>
      <c r="J49" s="39" t="s">
        <v>102</v>
      </c>
      <c r="K49" s="39" t="s">
        <v>102</v>
      </c>
      <c r="L49" s="39" t="s">
        <v>102</v>
      </c>
      <c r="M49" s="39" t="s">
        <v>102</v>
      </c>
      <c r="N49" s="39" t="s">
        <v>102</v>
      </c>
      <c r="O49" s="39" t="s">
        <v>102</v>
      </c>
      <c r="P49" s="39" t="s">
        <v>102</v>
      </c>
      <c r="Q49" s="39" t="s">
        <v>102</v>
      </c>
      <c r="R49" s="39" t="s">
        <v>102</v>
      </c>
      <c r="S49" s="39" t="s">
        <v>102</v>
      </c>
      <c r="T49" s="39" t="s">
        <v>102</v>
      </c>
      <c r="U49" s="39">
        <v>9.5019999999999995E-5</v>
      </c>
      <c r="V49" s="39" t="s">
        <v>102</v>
      </c>
      <c r="W49" s="39" t="s">
        <v>102</v>
      </c>
      <c r="X49" s="39">
        <v>9.5019999999999995E-5</v>
      </c>
    </row>
    <row r="50" spans="1:24" x14ac:dyDescent="0.35">
      <c r="A50" s="39" t="s">
        <v>2</v>
      </c>
      <c r="B50" s="39" t="s">
        <v>145</v>
      </c>
      <c r="C50" s="39" t="s">
        <v>155</v>
      </c>
      <c r="J50" s="39" t="s">
        <v>102</v>
      </c>
      <c r="K50" s="39" t="s">
        <v>102</v>
      </c>
      <c r="L50" s="39" t="s">
        <v>102</v>
      </c>
      <c r="M50" s="39" t="s">
        <v>102</v>
      </c>
      <c r="N50" s="39" t="s">
        <v>102</v>
      </c>
      <c r="O50" s="39" t="s">
        <v>102</v>
      </c>
      <c r="P50" s="39" t="s">
        <v>102</v>
      </c>
      <c r="Q50" s="39" t="s">
        <v>102</v>
      </c>
      <c r="R50" s="39" t="s">
        <v>102</v>
      </c>
      <c r="S50" s="39" t="s">
        <v>102</v>
      </c>
      <c r="T50" s="39" t="s">
        <v>102</v>
      </c>
      <c r="U50" s="39">
        <v>1.473E-4</v>
      </c>
      <c r="V50" s="39" t="s">
        <v>102</v>
      </c>
      <c r="W50" s="39" t="s">
        <v>102</v>
      </c>
      <c r="X50" s="39">
        <v>1.473E-4</v>
      </c>
    </row>
    <row r="51" spans="1:24" x14ac:dyDescent="0.35">
      <c r="A51" s="39" t="s">
        <v>2</v>
      </c>
      <c r="B51" s="39" t="s">
        <v>145</v>
      </c>
      <c r="C51" s="39" t="s">
        <v>156</v>
      </c>
      <c r="J51" s="39" t="s">
        <v>102</v>
      </c>
      <c r="K51" s="39" t="s">
        <v>102</v>
      </c>
      <c r="L51" s="39" t="s">
        <v>102</v>
      </c>
      <c r="M51" s="39" t="s">
        <v>102</v>
      </c>
      <c r="N51" s="39" t="s">
        <v>102</v>
      </c>
      <c r="O51" s="39" t="s">
        <v>102</v>
      </c>
      <c r="P51" s="39" t="s">
        <v>102</v>
      </c>
      <c r="Q51" s="39" t="s">
        <v>102</v>
      </c>
      <c r="R51" s="39" t="s">
        <v>102</v>
      </c>
      <c r="S51" s="39" t="s">
        <v>102</v>
      </c>
      <c r="T51" s="39" t="s">
        <v>102</v>
      </c>
      <c r="U51" s="39">
        <v>6.3969999999999999E-3</v>
      </c>
      <c r="V51" s="39" t="s">
        <v>102</v>
      </c>
      <c r="W51" s="39" t="s">
        <v>102</v>
      </c>
      <c r="X51" s="39">
        <v>6.3969999999999999E-3</v>
      </c>
    </row>
    <row r="52" spans="1:24" x14ac:dyDescent="0.35">
      <c r="A52" s="39" t="s">
        <v>2</v>
      </c>
      <c r="B52" s="39" t="s">
        <v>145</v>
      </c>
      <c r="C52" s="39" t="s">
        <v>157</v>
      </c>
      <c r="J52" s="39" t="s">
        <v>102</v>
      </c>
      <c r="K52" s="39" t="s">
        <v>102</v>
      </c>
      <c r="L52" s="39" t="s">
        <v>102</v>
      </c>
      <c r="M52" s="39" t="s">
        <v>102</v>
      </c>
      <c r="N52" s="39" t="s">
        <v>102</v>
      </c>
      <c r="O52" s="39" t="s">
        <v>102</v>
      </c>
      <c r="P52" s="39" t="s">
        <v>102</v>
      </c>
      <c r="Q52" s="39" t="s">
        <v>102</v>
      </c>
      <c r="R52" s="39" t="s">
        <v>102</v>
      </c>
      <c r="S52" s="39" t="s">
        <v>102</v>
      </c>
      <c r="T52" s="39" t="s">
        <v>102</v>
      </c>
      <c r="U52" s="39">
        <v>7.8379999999999995E-3</v>
      </c>
      <c r="V52" s="39" t="s">
        <v>102</v>
      </c>
      <c r="W52" s="39" t="s">
        <v>102</v>
      </c>
      <c r="X52" s="39">
        <v>7.8379999999999995E-3</v>
      </c>
    </row>
    <row r="53" spans="1:24" x14ac:dyDescent="0.35">
      <c r="A53" s="39" t="s">
        <v>2</v>
      </c>
      <c r="B53" s="39" t="s">
        <v>145</v>
      </c>
      <c r="C53" s="39" t="s">
        <v>158</v>
      </c>
      <c r="J53" s="39" t="s">
        <v>102</v>
      </c>
      <c r="K53" s="39" t="s">
        <v>102</v>
      </c>
      <c r="L53" s="39" t="s">
        <v>102</v>
      </c>
      <c r="M53" s="39" t="s">
        <v>102</v>
      </c>
      <c r="N53" s="39" t="s">
        <v>102</v>
      </c>
      <c r="O53" s="39" t="s">
        <v>102</v>
      </c>
      <c r="P53" s="39" t="s">
        <v>102</v>
      </c>
      <c r="Q53" s="39" t="s">
        <v>102</v>
      </c>
      <c r="R53" s="39" t="s">
        <v>102</v>
      </c>
      <c r="S53" s="39" t="s">
        <v>102</v>
      </c>
      <c r="T53" s="39" t="s">
        <v>102</v>
      </c>
      <c r="U53" s="39">
        <v>6.2069999999999998E-3</v>
      </c>
      <c r="V53" s="39" t="s">
        <v>102</v>
      </c>
      <c r="W53" s="39" t="s">
        <v>102</v>
      </c>
      <c r="X53" s="39">
        <v>6.2069999999999998E-3</v>
      </c>
    </row>
    <row r="54" spans="1:24" x14ac:dyDescent="0.35">
      <c r="A54" s="39" t="s">
        <v>2</v>
      </c>
      <c r="B54" s="39" t="s">
        <v>145</v>
      </c>
      <c r="C54" s="39" t="s">
        <v>159</v>
      </c>
      <c r="J54" s="39" t="s">
        <v>102</v>
      </c>
      <c r="K54" s="39" t="s">
        <v>102</v>
      </c>
      <c r="L54" s="39" t="s">
        <v>102</v>
      </c>
      <c r="M54" s="39" t="s">
        <v>102</v>
      </c>
      <c r="N54" s="39" t="s">
        <v>102</v>
      </c>
      <c r="O54" s="39" t="s">
        <v>102</v>
      </c>
      <c r="P54" s="39" t="s">
        <v>102</v>
      </c>
      <c r="Q54" s="39" t="s">
        <v>102</v>
      </c>
      <c r="R54" s="39" t="s">
        <v>102</v>
      </c>
      <c r="S54" s="39" t="s">
        <v>102</v>
      </c>
      <c r="T54" s="39" t="s">
        <v>102</v>
      </c>
      <c r="U54" s="39">
        <v>7.0850000000000002E-3</v>
      </c>
      <c r="V54" s="39" t="s">
        <v>102</v>
      </c>
      <c r="W54" s="39" t="s">
        <v>102</v>
      </c>
      <c r="X54" s="39">
        <v>7.0850000000000002E-3</v>
      </c>
    </row>
    <row r="55" spans="1:24" x14ac:dyDescent="0.35">
      <c r="A55" s="39" t="s">
        <v>2</v>
      </c>
      <c r="B55" s="39" t="s">
        <v>145</v>
      </c>
      <c r="C55" s="39" t="s">
        <v>160</v>
      </c>
      <c r="J55" s="39" t="s">
        <v>102</v>
      </c>
      <c r="K55" s="39" t="s">
        <v>102</v>
      </c>
      <c r="L55" s="39" t="s">
        <v>102</v>
      </c>
      <c r="M55" s="39" t="s">
        <v>102</v>
      </c>
      <c r="N55" s="39" t="s">
        <v>102</v>
      </c>
      <c r="O55" s="39" t="s">
        <v>102</v>
      </c>
      <c r="P55" s="39" t="s">
        <v>102</v>
      </c>
      <c r="Q55" s="39" t="s">
        <v>102</v>
      </c>
      <c r="R55" s="39" t="s">
        <v>102</v>
      </c>
      <c r="S55" s="39" t="s">
        <v>102</v>
      </c>
      <c r="T55" s="39" t="s">
        <v>102</v>
      </c>
      <c r="U55" s="39">
        <v>1.473E-4</v>
      </c>
      <c r="V55" s="39" t="s">
        <v>102</v>
      </c>
      <c r="W55" s="39" t="s">
        <v>102</v>
      </c>
      <c r="X55" s="39">
        <v>1.473E-4</v>
      </c>
    </row>
    <row r="56" spans="1:24" x14ac:dyDescent="0.35">
      <c r="A56" s="39" t="s">
        <v>2</v>
      </c>
      <c r="B56" s="39" t="s">
        <v>145</v>
      </c>
      <c r="C56" s="39" t="s">
        <v>161</v>
      </c>
      <c r="J56" s="39" t="s">
        <v>102</v>
      </c>
      <c r="K56" s="39" t="s">
        <v>102</v>
      </c>
      <c r="L56" s="39" t="s">
        <v>102</v>
      </c>
      <c r="M56" s="39" t="s">
        <v>102</v>
      </c>
      <c r="N56" s="39" t="s">
        <v>102</v>
      </c>
      <c r="O56" s="39" t="s">
        <v>102</v>
      </c>
      <c r="P56" s="39" t="s">
        <v>102</v>
      </c>
      <c r="Q56" s="39" t="s">
        <v>102</v>
      </c>
      <c r="R56" s="39" t="s">
        <v>102</v>
      </c>
      <c r="S56" s="39" t="s">
        <v>102</v>
      </c>
      <c r="T56" s="39" t="s">
        <v>102</v>
      </c>
      <c r="U56" s="39">
        <v>6.7219999999999997E-3</v>
      </c>
      <c r="V56" s="39" t="s">
        <v>102</v>
      </c>
      <c r="W56" s="39" t="s">
        <v>102</v>
      </c>
      <c r="X56" s="39">
        <v>6.7219999999999997E-3</v>
      </c>
    </row>
    <row r="57" spans="1:24" x14ac:dyDescent="0.35">
      <c r="A57" s="39" t="s">
        <v>2</v>
      </c>
      <c r="B57" s="39" t="s">
        <v>145</v>
      </c>
      <c r="C57" s="39" t="s">
        <v>162</v>
      </c>
      <c r="J57" s="39" t="s">
        <v>102</v>
      </c>
      <c r="K57" s="39" t="s">
        <v>102</v>
      </c>
      <c r="L57" s="39" t="s">
        <v>102</v>
      </c>
      <c r="M57" s="39" t="s">
        <v>102</v>
      </c>
      <c r="N57" s="39" t="s">
        <v>102</v>
      </c>
      <c r="O57" s="39" t="s">
        <v>102</v>
      </c>
      <c r="P57" s="39" t="s">
        <v>102</v>
      </c>
      <c r="Q57" s="39" t="s">
        <v>102</v>
      </c>
      <c r="R57" s="39" t="s">
        <v>102</v>
      </c>
      <c r="S57" s="39" t="s">
        <v>102</v>
      </c>
      <c r="T57" s="39" t="s">
        <v>102</v>
      </c>
      <c r="U57" s="39">
        <v>1.473E-4</v>
      </c>
      <c r="V57" s="39" t="s">
        <v>102</v>
      </c>
      <c r="W57" s="39" t="s">
        <v>102</v>
      </c>
      <c r="X57" s="39">
        <v>1.473E-4</v>
      </c>
    </row>
    <row r="58" spans="1:24" x14ac:dyDescent="0.35">
      <c r="A58" s="39" t="s">
        <v>2</v>
      </c>
      <c r="B58" s="39" t="s">
        <v>145</v>
      </c>
      <c r="C58" s="39" t="s">
        <v>163</v>
      </c>
      <c r="J58" s="39" t="s">
        <v>102</v>
      </c>
      <c r="K58" s="39" t="s">
        <v>102</v>
      </c>
      <c r="L58" s="39" t="s">
        <v>102</v>
      </c>
      <c r="M58" s="39" t="s">
        <v>102</v>
      </c>
      <c r="N58" s="39" t="s">
        <v>102</v>
      </c>
      <c r="O58" s="39" t="s">
        <v>102</v>
      </c>
      <c r="P58" s="39" t="s">
        <v>102</v>
      </c>
      <c r="Q58" s="39" t="s">
        <v>102</v>
      </c>
      <c r="R58" s="39" t="s">
        <v>102</v>
      </c>
      <c r="S58" s="39" t="s">
        <v>102</v>
      </c>
      <c r="T58" s="39" t="s">
        <v>102</v>
      </c>
      <c r="U58" s="39">
        <v>6.3600000000000002E-3</v>
      </c>
      <c r="V58" s="39" t="s">
        <v>102</v>
      </c>
      <c r="W58" s="39" t="s">
        <v>102</v>
      </c>
      <c r="X58" s="39">
        <v>6.3600000000000002E-3</v>
      </c>
    </row>
    <row r="59" spans="1:24" x14ac:dyDescent="0.35">
      <c r="A59" s="39" t="s">
        <v>2</v>
      </c>
      <c r="B59" s="39" t="s">
        <v>145</v>
      </c>
      <c r="C59" s="39" t="s">
        <v>164</v>
      </c>
      <c r="J59" s="39" t="s">
        <v>102</v>
      </c>
      <c r="K59" s="39" t="s">
        <v>102</v>
      </c>
      <c r="L59" s="39" t="s">
        <v>102</v>
      </c>
      <c r="M59" s="39" t="s">
        <v>102</v>
      </c>
      <c r="N59" s="39" t="s">
        <v>102</v>
      </c>
      <c r="O59" s="39" t="s">
        <v>102</v>
      </c>
      <c r="P59" s="39" t="s">
        <v>102</v>
      </c>
      <c r="Q59" s="39" t="s">
        <v>102</v>
      </c>
      <c r="R59" s="39" t="s">
        <v>102</v>
      </c>
      <c r="S59" s="39" t="s">
        <v>102</v>
      </c>
      <c r="T59" s="39" t="s">
        <v>102</v>
      </c>
      <c r="U59" s="39">
        <v>6.4140000000000004E-3</v>
      </c>
      <c r="V59" s="39" t="s">
        <v>102</v>
      </c>
      <c r="W59" s="39" t="s">
        <v>102</v>
      </c>
      <c r="X59" s="39">
        <v>6.4140000000000004E-3</v>
      </c>
    </row>
    <row r="60" spans="1:24" x14ac:dyDescent="0.35">
      <c r="A60" s="39" t="s">
        <v>2</v>
      </c>
      <c r="B60" s="39" t="s">
        <v>145</v>
      </c>
      <c r="C60" s="39" t="s">
        <v>165</v>
      </c>
      <c r="J60" s="39" t="s">
        <v>102</v>
      </c>
      <c r="K60" s="39" t="s">
        <v>102</v>
      </c>
      <c r="L60" s="39" t="s">
        <v>102</v>
      </c>
      <c r="M60" s="39" t="s">
        <v>102</v>
      </c>
      <c r="N60" s="39" t="s">
        <v>102</v>
      </c>
      <c r="O60" s="39" t="s">
        <v>102</v>
      </c>
      <c r="P60" s="39" t="s">
        <v>102</v>
      </c>
      <c r="Q60" s="39" t="s">
        <v>102</v>
      </c>
      <c r="R60" s="39" t="s">
        <v>102</v>
      </c>
      <c r="S60" s="39" t="s">
        <v>102</v>
      </c>
      <c r="T60" s="39" t="s">
        <v>102</v>
      </c>
      <c r="U60" s="39">
        <v>6.6709999999999998E-3</v>
      </c>
      <c r="V60" s="39" t="s">
        <v>102</v>
      </c>
      <c r="W60" s="39" t="s">
        <v>102</v>
      </c>
      <c r="X60" s="39">
        <v>6.6709999999999998E-3</v>
      </c>
    </row>
    <row r="61" spans="1:24" x14ac:dyDescent="0.35">
      <c r="A61" s="39" t="s">
        <v>2</v>
      </c>
      <c r="B61" s="39" t="s">
        <v>145</v>
      </c>
      <c r="C61" s="39" t="s">
        <v>166</v>
      </c>
      <c r="J61" s="39" t="s">
        <v>102</v>
      </c>
      <c r="K61" s="39" t="s">
        <v>102</v>
      </c>
      <c r="L61" s="39" t="s">
        <v>102</v>
      </c>
      <c r="M61" s="39" t="s">
        <v>102</v>
      </c>
      <c r="N61" s="39" t="s">
        <v>102</v>
      </c>
      <c r="O61" s="39" t="s">
        <v>102</v>
      </c>
      <c r="P61" s="39" t="s">
        <v>102</v>
      </c>
      <c r="Q61" s="39" t="s">
        <v>102</v>
      </c>
      <c r="R61" s="39" t="s">
        <v>102</v>
      </c>
      <c r="S61" s="39" t="s">
        <v>102</v>
      </c>
      <c r="T61" s="39" t="s">
        <v>102</v>
      </c>
      <c r="U61" s="39">
        <v>6.3309999999999998E-3</v>
      </c>
      <c r="V61" s="39" t="s">
        <v>102</v>
      </c>
      <c r="W61" s="39" t="s">
        <v>102</v>
      </c>
      <c r="X61" s="39">
        <v>6.3309999999999998E-3</v>
      </c>
    </row>
    <row r="62" spans="1:24" x14ac:dyDescent="0.35">
      <c r="A62" s="39" t="s">
        <v>2</v>
      </c>
      <c r="B62" s="39" t="s">
        <v>145</v>
      </c>
      <c r="C62" s="39" t="s">
        <v>167</v>
      </c>
      <c r="J62" s="39" t="s">
        <v>102</v>
      </c>
      <c r="K62" s="39" t="s">
        <v>102</v>
      </c>
      <c r="L62" s="39" t="s">
        <v>102</v>
      </c>
      <c r="M62" s="39" t="s">
        <v>102</v>
      </c>
      <c r="N62" s="39" t="s">
        <v>102</v>
      </c>
      <c r="O62" s="39" t="s">
        <v>102</v>
      </c>
      <c r="P62" s="39" t="s">
        <v>102</v>
      </c>
      <c r="Q62" s="39" t="s">
        <v>102</v>
      </c>
      <c r="R62" s="39" t="s">
        <v>102</v>
      </c>
      <c r="S62" s="39" t="s">
        <v>102</v>
      </c>
      <c r="T62" s="39" t="s">
        <v>102</v>
      </c>
      <c r="U62" s="39">
        <v>6.9470000000000001E-3</v>
      </c>
      <c r="V62" s="39" t="s">
        <v>102</v>
      </c>
      <c r="W62" s="39" t="s">
        <v>102</v>
      </c>
      <c r="X62" s="39">
        <v>6.9470000000000001E-3</v>
      </c>
    </row>
    <row r="63" spans="1:24" x14ac:dyDescent="0.35">
      <c r="A63" s="39" t="s">
        <v>2</v>
      </c>
      <c r="B63" s="39" t="s">
        <v>145</v>
      </c>
      <c r="C63" s="39" t="s">
        <v>168</v>
      </c>
      <c r="J63" s="39" t="s">
        <v>102</v>
      </c>
      <c r="K63" s="39" t="s">
        <v>102</v>
      </c>
      <c r="L63" s="39" t="s">
        <v>102</v>
      </c>
      <c r="M63" s="39" t="s">
        <v>102</v>
      </c>
      <c r="N63" s="39" t="s">
        <v>102</v>
      </c>
      <c r="O63" s="39" t="s">
        <v>102</v>
      </c>
      <c r="P63" s="39" t="s">
        <v>102</v>
      </c>
      <c r="Q63" s="39" t="s">
        <v>102</v>
      </c>
      <c r="R63" s="39" t="s">
        <v>102</v>
      </c>
      <c r="S63" s="39" t="s">
        <v>102</v>
      </c>
      <c r="T63" s="39" t="s">
        <v>102</v>
      </c>
      <c r="U63" s="39">
        <v>7.4879999999999999E-3</v>
      </c>
      <c r="V63" s="39" t="s">
        <v>102</v>
      </c>
      <c r="W63" s="39" t="s">
        <v>102</v>
      </c>
      <c r="X63" s="39">
        <v>7.4879999999999999E-3</v>
      </c>
    </row>
    <row r="64" spans="1:24" x14ac:dyDescent="0.35">
      <c r="A64" s="39" t="s">
        <v>2</v>
      </c>
      <c r="B64" s="39" t="s">
        <v>145</v>
      </c>
      <c r="C64" s="39" t="s">
        <v>169</v>
      </c>
      <c r="J64" s="39" t="s">
        <v>102</v>
      </c>
      <c r="K64" s="39" t="s">
        <v>102</v>
      </c>
      <c r="L64" s="39" t="s">
        <v>102</v>
      </c>
      <c r="M64" s="39" t="s">
        <v>102</v>
      </c>
      <c r="N64" s="39" t="s">
        <v>102</v>
      </c>
      <c r="O64" s="39" t="s">
        <v>102</v>
      </c>
      <c r="P64" s="39" t="s">
        <v>102</v>
      </c>
      <c r="Q64" s="39" t="s">
        <v>102</v>
      </c>
      <c r="R64" s="39" t="s">
        <v>102</v>
      </c>
      <c r="S64" s="39" t="s">
        <v>102</v>
      </c>
      <c r="T64" s="39" t="s">
        <v>102</v>
      </c>
      <c r="U64" s="39" t="s">
        <v>170</v>
      </c>
      <c r="V64" s="39" t="s">
        <v>102</v>
      </c>
      <c r="W64" s="39" t="s">
        <v>102</v>
      </c>
      <c r="X64" s="39">
        <v>0</v>
      </c>
    </row>
    <row r="65" spans="1:24" x14ac:dyDescent="0.35">
      <c r="A65" s="39" t="s">
        <v>2</v>
      </c>
      <c r="B65" s="39" t="s">
        <v>145</v>
      </c>
      <c r="C65" s="39" t="s">
        <v>171</v>
      </c>
      <c r="J65" s="39" t="s">
        <v>102</v>
      </c>
      <c r="K65" s="39" t="s">
        <v>102</v>
      </c>
      <c r="L65" s="39" t="s">
        <v>102</v>
      </c>
      <c r="M65" s="39" t="s">
        <v>102</v>
      </c>
      <c r="N65" s="39" t="s">
        <v>102</v>
      </c>
      <c r="O65" s="39" t="s">
        <v>102</v>
      </c>
      <c r="P65" s="39" t="s">
        <v>102</v>
      </c>
      <c r="Q65" s="39" t="s">
        <v>102</v>
      </c>
      <c r="R65" s="39" t="s">
        <v>102</v>
      </c>
      <c r="S65" s="39" t="s">
        <v>102</v>
      </c>
      <c r="T65" s="39" t="s">
        <v>102</v>
      </c>
      <c r="U65" s="39">
        <v>8.7550000000000006E-3</v>
      </c>
      <c r="V65" s="39" t="s">
        <v>102</v>
      </c>
      <c r="W65" s="39" t="s">
        <v>102</v>
      </c>
      <c r="X65" s="39">
        <v>8.7550000000000006E-3</v>
      </c>
    </row>
    <row r="66" spans="1:24" x14ac:dyDescent="0.35">
      <c r="A66" s="39" t="s">
        <v>2</v>
      </c>
      <c r="B66" s="39" t="s">
        <v>145</v>
      </c>
      <c r="C66" s="39" t="s">
        <v>172</v>
      </c>
      <c r="J66" s="39" t="s">
        <v>102</v>
      </c>
      <c r="K66" s="39" t="s">
        <v>102</v>
      </c>
      <c r="L66" s="39" t="s">
        <v>102</v>
      </c>
      <c r="M66" s="39" t="s">
        <v>102</v>
      </c>
      <c r="N66" s="39" t="s">
        <v>102</v>
      </c>
      <c r="O66" s="39" t="s">
        <v>102</v>
      </c>
      <c r="P66" s="39" t="s">
        <v>102</v>
      </c>
      <c r="Q66" s="39" t="s">
        <v>102</v>
      </c>
      <c r="R66" s="39" t="s">
        <v>102</v>
      </c>
      <c r="S66" s="39" t="s">
        <v>102</v>
      </c>
      <c r="T66" s="39" t="s">
        <v>102</v>
      </c>
      <c r="U66" s="39">
        <v>6.3299999999999997E-3</v>
      </c>
      <c r="V66" s="39" t="s">
        <v>102</v>
      </c>
      <c r="W66" s="39" t="s">
        <v>102</v>
      </c>
      <c r="X66" s="39">
        <v>6.3299999999999997E-3</v>
      </c>
    </row>
    <row r="67" spans="1:24" x14ac:dyDescent="0.35">
      <c r="A67" s="39" t="s">
        <v>2</v>
      </c>
      <c r="B67" s="39" t="s">
        <v>145</v>
      </c>
      <c r="C67" s="39" t="s">
        <v>173</v>
      </c>
      <c r="J67" s="39" t="s">
        <v>102</v>
      </c>
      <c r="K67" s="39" t="s">
        <v>102</v>
      </c>
      <c r="L67" s="39" t="s">
        <v>102</v>
      </c>
      <c r="M67" s="39" t="s">
        <v>102</v>
      </c>
      <c r="N67" s="39" t="s">
        <v>102</v>
      </c>
      <c r="O67" s="39" t="s">
        <v>102</v>
      </c>
      <c r="P67" s="39" t="s">
        <v>102</v>
      </c>
      <c r="Q67" s="39" t="s">
        <v>102</v>
      </c>
      <c r="R67" s="39" t="s">
        <v>102</v>
      </c>
      <c r="S67" s="39" t="s">
        <v>102</v>
      </c>
      <c r="T67" s="39" t="s">
        <v>102</v>
      </c>
      <c r="U67" s="39">
        <v>6.5909999999999996E-3</v>
      </c>
      <c r="V67" s="39" t="s">
        <v>102</v>
      </c>
      <c r="W67" s="39" t="s">
        <v>102</v>
      </c>
      <c r="X67" s="39">
        <v>6.5909999999999996E-3</v>
      </c>
    </row>
    <row r="68" spans="1:24" x14ac:dyDescent="0.35">
      <c r="A68" s="39" t="s">
        <v>2</v>
      </c>
      <c r="B68" s="39" t="s">
        <v>145</v>
      </c>
      <c r="C68" s="39" t="s">
        <v>174</v>
      </c>
      <c r="J68" s="39" t="s">
        <v>102</v>
      </c>
      <c r="K68" s="39" t="s">
        <v>102</v>
      </c>
      <c r="L68" s="39" t="s">
        <v>102</v>
      </c>
      <c r="M68" s="39" t="s">
        <v>102</v>
      </c>
      <c r="N68" s="39" t="s">
        <v>102</v>
      </c>
      <c r="O68" s="39" t="s">
        <v>102</v>
      </c>
      <c r="P68" s="39" t="s">
        <v>102</v>
      </c>
      <c r="Q68" s="39" t="s">
        <v>102</v>
      </c>
      <c r="R68" s="39" t="s">
        <v>102</v>
      </c>
      <c r="S68" s="39" t="s">
        <v>102</v>
      </c>
      <c r="T68" s="39" t="s">
        <v>102</v>
      </c>
      <c r="U68" s="39">
        <v>1.473E-4</v>
      </c>
      <c r="V68" s="39" t="s">
        <v>102</v>
      </c>
      <c r="W68" s="39" t="s">
        <v>102</v>
      </c>
      <c r="X68" s="39">
        <v>1.473E-4</v>
      </c>
    </row>
    <row r="69" spans="1:24" x14ac:dyDescent="0.35">
      <c r="A69" s="39" t="s">
        <v>2</v>
      </c>
      <c r="B69" s="39" t="s">
        <v>145</v>
      </c>
      <c r="C69" s="39" t="s">
        <v>175</v>
      </c>
      <c r="J69" s="39" t="s">
        <v>102</v>
      </c>
      <c r="K69" s="39" t="s">
        <v>102</v>
      </c>
      <c r="L69" s="39" t="s">
        <v>102</v>
      </c>
      <c r="M69" s="39" t="s">
        <v>102</v>
      </c>
      <c r="N69" s="39" t="s">
        <v>102</v>
      </c>
      <c r="O69" s="39" t="s">
        <v>102</v>
      </c>
      <c r="P69" s="39" t="s">
        <v>102</v>
      </c>
      <c r="Q69" s="39" t="s">
        <v>102</v>
      </c>
      <c r="R69" s="39" t="s">
        <v>102</v>
      </c>
      <c r="S69" s="39" t="s">
        <v>102</v>
      </c>
      <c r="T69" s="39" t="s">
        <v>102</v>
      </c>
      <c r="U69" s="39">
        <v>6.7499999999999999E-3</v>
      </c>
      <c r="V69" s="39" t="s">
        <v>102</v>
      </c>
      <c r="W69" s="39" t="s">
        <v>102</v>
      </c>
      <c r="X69" s="39">
        <v>6.7499999999999999E-3</v>
      </c>
    </row>
    <row r="70" spans="1:24" x14ac:dyDescent="0.35">
      <c r="A70" s="39" t="s">
        <v>2</v>
      </c>
      <c r="B70" s="39" t="s">
        <v>145</v>
      </c>
      <c r="C70" s="39" t="s">
        <v>176</v>
      </c>
      <c r="J70" s="39" t="s">
        <v>102</v>
      </c>
      <c r="K70" s="39" t="s">
        <v>102</v>
      </c>
      <c r="L70" s="39" t="s">
        <v>102</v>
      </c>
      <c r="M70" s="39" t="s">
        <v>102</v>
      </c>
      <c r="N70" s="39" t="s">
        <v>102</v>
      </c>
      <c r="O70" s="39" t="s">
        <v>102</v>
      </c>
      <c r="P70" s="39" t="s">
        <v>102</v>
      </c>
      <c r="Q70" s="39" t="s">
        <v>102</v>
      </c>
      <c r="R70" s="39" t="s">
        <v>102</v>
      </c>
      <c r="S70" s="39" t="s">
        <v>102</v>
      </c>
      <c r="T70" s="39" t="s">
        <v>102</v>
      </c>
      <c r="U70" s="39">
        <v>7.3810000000000004E-3</v>
      </c>
      <c r="V70" s="39" t="s">
        <v>102</v>
      </c>
      <c r="W70" s="39" t="s">
        <v>102</v>
      </c>
      <c r="X70" s="39">
        <v>7.3810000000000004E-3</v>
      </c>
    </row>
    <row r="71" spans="1:24" x14ac:dyDescent="0.35">
      <c r="A71" s="39" t="s">
        <v>2</v>
      </c>
      <c r="B71" s="39" t="s">
        <v>145</v>
      </c>
      <c r="C71" s="39" t="s">
        <v>177</v>
      </c>
      <c r="J71" s="39" t="s">
        <v>102</v>
      </c>
      <c r="K71" s="39" t="s">
        <v>102</v>
      </c>
      <c r="L71" s="39" t="s">
        <v>102</v>
      </c>
      <c r="M71" s="39" t="s">
        <v>102</v>
      </c>
      <c r="N71" s="39" t="s">
        <v>102</v>
      </c>
      <c r="O71" s="39" t="s">
        <v>102</v>
      </c>
      <c r="P71" s="39" t="s">
        <v>102</v>
      </c>
      <c r="Q71" s="39" t="s">
        <v>102</v>
      </c>
      <c r="R71" s="39" t="s">
        <v>102</v>
      </c>
      <c r="S71" s="39" t="s">
        <v>102</v>
      </c>
      <c r="T71" s="39" t="s">
        <v>102</v>
      </c>
      <c r="U71" s="39">
        <v>6.6169999999999996E-3</v>
      </c>
      <c r="V71" s="39" t="s">
        <v>102</v>
      </c>
      <c r="W71" s="39" t="s">
        <v>102</v>
      </c>
      <c r="X71" s="39">
        <v>6.6169999999999996E-3</v>
      </c>
    </row>
    <row r="72" spans="1:24" x14ac:dyDescent="0.35">
      <c r="A72" s="39" t="s">
        <v>2</v>
      </c>
      <c r="B72" s="39" t="s">
        <v>145</v>
      </c>
      <c r="C72" s="39" t="s">
        <v>178</v>
      </c>
      <c r="J72" s="39" t="s">
        <v>102</v>
      </c>
      <c r="K72" s="39" t="s">
        <v>102</v>
      </c>
      <c r="L72" s="39" t="s">
        <v>102</v>
      </c>
      <c r="M72" s="39" t="s">
        <v>102</v>
      </c>
      <c r="N72" s="39" t="s">
        <v>102</v>
      </c>
      <c r="O72" s="39" t="s">
        <v>102</v>
      </c>
      <c r="P72" s="39" t="s">
        <v>102</v>
      </c>
      <c r="Q72" s="39" t="s">
        <v>102</v>
      </c>
      <c r="R72" s="39" t="s">
        <v>102</v>
      </c>
      <c r="S72" s="39" t="s">
        <v>102</v>
      </c>
      <c r="T72" s="39" t="s">
        <v>102</v>
      </c>
      <c r="U72" s="39">
        <v>1.473E-4</v>
      </c>
      <c r="V72" s="39" t="s">
        <v>102</v>
      </c>
      <c r="W72" s="39" t="s">
        <v>102</v>
      </c>
      <c r="X72" s="39">
        <v>1.473E-4</v>
      </c>
    </row>
    <row r="73" spans="1:24" x14ac:dyDescent="0.35">
      <c r="A73" s="39" t="s">
        <v>2</v>
      </c>
      <c r="B73" s="39" t="s">
        <v>145</v>
      </c>
      <c r="C73" s="39" t="s">
        <v>179</v>
      </c>
      <c r="J73" s="39" t="s">
        <v>102</v>
      </c>
      <c r="K73" s="39" t="s">
        <v>102</v>
      </c>
      <c r="L73" s="39" t="s">
        <v>102</v>
      </c>
      <c r="M73" s="39" t="s">
        <v>102</v>
      </c>
      <c r="N73" s="39" t="s">
        <v>102</v>
      </c>
      <c r="O73" s="39" t="s">
        <v>102</v>
      </c>
      <c r="P73" s="39" t="s">
        <v>102</v>
      </c>
      <c r="Q73" s="39" t="s">
        <v>102</v>
      </c>
      <c r="R73" s="39" t="s">
        <v>102</v>
      </c>
      <c r="S73" s="39" t="s">
        <v>102</v>
      </c>
      <c r="T73" s="39" t="s">
        <v>102</v>
      </c>
      <c r="U73" s="39">
        <v>1.138E-4</v>
      </c>
      <c r="V73" s="39" t="s">
        <v>102</v>
      </c>
      <c r="W73" s="39" t="s">
        <v>102</v>
      </c>
      <c r="X73" s="39">
        <v>1.138E-4</v>
      </c>
    </row>
    <row r="74" spans="1:24" x14ac:dyDescent="0.35">
      <c r="A74" s="39" t="s">
        <v>2</v>
      </c>
      <c r="B74" s="39" t="s">
        <v>145</v>
      </c>
      <c r="C74" s="39" t="s">
        <v>180</v>
      </c>
      <c r="J74" s="39" t="s">
        <v>102</v>
      </c>
      <c r="K74" s="39" t="s">
        <v>102</v>
      </c>
      <c r="L74" s="39" t="s">
        <v>102</v>
      </c>
      <c r="M74" s="39" t="s">
        <v>102</v>
      </c>
      <c r="N74" s="39" t="s">
        <v>102</v>
      </c>
      <c r="O74" s="39" t="s">
        <v>102</v>
      </c>
      <c r="P74" s="39" t="s">
        <v>102</v>
      </c>
      <c r="Q74" s="39" t="s">
        <v>102</v>
      </c>
      <c r="R74" s="39" t="s">
        <v>102</v>
      </c>
      <c r="S74" s="39" t="s">
        <v>102</v>
      </c>
      <c r="T74" s="39" t="s">
        <v>102</v>
      </c>
      <c r="U74" s="39">
        <v>6.5490000000000001E-3</v>
      </c>
      <c r="V74" s="39" t="s">
        <v>102</v>
      </c>
      <c r="W74" s="39" t="s">
        <v>102</v>
      </c>
      <c r="X74" s="39">
        <v>6.5490000000000001E-3</v>
      </c>
    </row>
    <row r="75" spans="1:24" x14ac:dyDescent="0.35">
      <c r="A75" s="39" t="s">
        <v>2</v>
      </c>
      <c r="B75" s="39" t="s">
        <v>145</v>
      </c>
      <c r="C75" s="39" t="s">
        <v>181</v>
      </c>
      <c r="J75" s="39" t="s">
        <v>102</v>
      </c>
      <c r="K75" s="39" t="s">
        <v>102</v>
      </c>
      <c r="L75" s="39" t="s">
        <v>102</v>
      </c>
      <c r="M75" s="39" t="s">
        <v>102</v>
      </c>
      <c r="N75" s="39" t="s">
        <v>102</v>
      </c>
      <c r="O75" s="39" t="s">
        <v>102</v>
      </c>
      <c r="P75" s="39" t="s">
        <v>102</v>
      </c>
      <c r="Q75" s="39" t="s">
        <v>102</v>
      </c>
      <c r="R75" s="39" t="s">
        <v>102</v>
      </c>
      <c r="S75" s="39" t="s">
        <v>102</v>
      </c>
      <c r="T75" s="39" t="s">
        <v>102</v>
      </c>
      <c r="U75" s="39">
        <v>6.3179999999999998E-3</v>
      </c>
      <c r="V75" s="39" t="s">
        <v>102</v>
      </c>
      <c r="W75" s="39" t="s">
        <v>102</v>
      </c>
      <c r="X75" s="39">
        <v>6.3179999999999998E-3</v>
      </c>
    </row>
    <row r="76" spans="1:24" x14ac:dyDescent="0.35">
      <c r="A76" s="39" t="s">
        <v>2</v>
      </c>
      <c r="B76" s="39" t="s">
        <v>145</v>
      </c>
      <c r="C76" s="39" t="s">
        <v>182</v>
      </c>
      <c r="J76" s="39" t="s">
        <v>102</v>
      </c>
      <c r="K76" s="39" t="s">
        <v>102</v>
      </c>
      <c r="L76" s="39" t="s">
        <v>102</v>
      </c>
      <c r="M76" s="39" t="s">
        <v>102</v>
      </c>
      <c r="N76" s="39" t="s">
        <v>102</v>
      </c>
      <c r="O76" s="39" t="s">
        <v>102</v>
      </c>
      <c r="P76" s="39" t="s">
        <v>102</v>
      </c>
      <c r="Q76" s="39" t="s">
        <v>102</v>
      </c>
      <c r="R76" s="39" t="s">
        <v>102</v>
      </c>
      <c r="S76" s="39" t="s">
        <v>102</v>
      </c>
      <c r="T76" s="39" t="s">
        <v>102</v>
      </c>
      <c r="U76" s="39">
        <v>9.6620000000000007E-5</v>
      </c>
      <c r="V76" s="39" t="s">
        <v>102</v>
      </c>
      <c r="W76" s="39" t="s">
        <v>102</v>
      </c>
      <c r="X76" s="39">
        <v>9.6620000000000007E-5</v>
      </c>
    </row>
    <row r="77" spans="1:24" x14ac:dyDescent="0.35">
      <c r="A77" s="39" t="s">
        <v>2</v>
      </c>
      <c r="B77" s="39" t="s">
        <v>145</v>
      </c>
      <c r="C77" s="39" t="s">
        <v>183</v>
      </c>
      <c r="J77" s="39" t="s">
        <v>102</v>
      </c>
      <c r="K77" s="39" t="s">
        <v>102</v>
      </c>
      <c r="L77" s="39" t="s">
        <v>102</v>
      </c>
      <c r="M77" s="39" t="s">
        <v>102</v>
      </c>
      <c r="N77" s="39" t="s">
        <v>102</v>
      </c>
      <c r="O77" s="39" t="s">
        <v>102</v>
      </c>
      <c r="P77" s="39" t="s">
        <v>102</v>
      </c>
      <c r="Q77" s="39" t="s">
        <v>102</v>
      </c>
      <c r="R77" s="39" t="s">
        <v>102</v>
      </c>
      <c r="S77" s="39" t="s">
        <v>102</v>
      </c>
      <c r="T77" s="39" t="s">
        <v>102</v>
      </c>
      <c r="U77" s="39">
        <v>1.473E-4</v>
      </c>
      <c r="V77" s="39" t="s">
        <v>102</v>
      </c>
      <c r="W77" s="39" t="s">
        <v>102</v>
      </c>
      <c r="X77" s="39">
        <v>1.473E-4</v>
      </c>
    </row>
    <row r="78" spans="1:24" x14ac:dyDescent="0.35">
      <c r="A78" s="39" t="s">
        <v>2</v>
      </c>
      <c r="B78" s="39" t="s">
        <v>145</v>
      </c>
      <c r="C78" s="39" t="s">
        <v>184</v>
      </c>
      <c r="J78" s="39" t="s">
        <v>102</v>
      </c>
      <c r="K78" s="39" t="s">
        <v>102</v>
      </c>
      <c r="L78" s="39" t="s">
        <v>102</v>
      </c>
      <c r="M78" s="39" t="s">
        <v>102</v>
      </c>
      <c r="N78" s="39" t="s">
        <v>102</v>
      </c>
      <c r="O78" s="39" t="s">
        <v>102</v>
      </c>
      <c r="P78" s="39" t="s">
        <v>102</v>
      </c>
      <c r="Q78" s="39" t="s">
        <v>102</v>
      </c>
      <c r="R78" s="39" t="s">
        <v>102</v>
      </c>
      <c r="S78" s="39" t="s">
        <v>102</v>
      </c>
      <c r="T78" s="39" t="s">
        <v>102</v>
      </c>
      <c r="U78" s="39">
        <v>1.473E-4</v>
      </c>
      <c r="V78" s="39" t="s">
        <v>102</v>
      </c>
      <c r="W78" s="39" t="s">
        <v>102</v>
      </c>
      <c r="X78" s="39">
        <v>1.473E-4</v>
      </c>
    </row>
    <row r="79" spans="1:24" x14ac:dyDescent="0.35">
      <c r="A79" s="39" t="s">
        <v>2</v>
      </c>
      <c r="B79" s="39" t="s">
        <v>145</v>
      </c>
      <c r="C79" s="39" t="s">
        <v>185</v>
      </c>
      <c r="J79" s="39" t="s">
        <v>102</v>
      </c>
      <c r="K79" s="39" t="s">
        <v>102</v>
      </c>
      <c r="L79" s="39" t="s">
        <v>102</v>
      </c>
      <c r="M79" s="39" t="s">
        <v>102</v>
      </c>
      <c r="N79" s="39" t="s">
        <v>102</v>
      </c>
      <c r="O79" s="39" t="s">
        <v>102</v>
      </c>
      <c r="P79" s="39" t="s">
        <v>102</v>
      </c>
      <c r="Q79" s="39" t="s">
        <v>102</v>
      </c>
      <c r="R79" s="39" t="s">
        <v>102</v>
      </c>
      <c r="S79" s="39" t="s">
        <v>102</v>
      </c>
      <c r="T79" s="39" t="s">
        <v>102</v>
      </c>
      <c r="U79" s="39">
        <v>1.473E-4</v>
      </c>
      <c r="V79" s="39" t="s">
        <v>102</v>
      </c>
      <c r="W79" s="39" t="s">
        <v>102</v>
      </c>
      <c r="X79" s="39">
        <v>1.473E-4</v>
      </c>
    </row>
    <row r="80" spans="1:24" x14ac:dyDescent="0.35">
      <c r="A80" s="39" t="s">
        <v>2</v>
      </c>
      <c r="B80" s="39" t="s">
        <v>145</v>
      </c>
      <c r="C80" s="39" t="s">
        <v>186</v>
      </c>
      <c r="J80" s="39" t="s">
        <v>102</v>
      </c>
      <c r="K80" s="39" t="s">
        <v>102</v>
      </c>
      <c r="L80" s="39" t="s">
        <v>102</v>
      </c>
      <c r="M80" s="39" t="s">
        <v>102</v>
      </c>
      <c r="N80" s="39" t="s">
        <v>102</v>
      </c>
      <c r="O80" s="39" t="s">
        <v>102</v>
      </c>
      <c r="P80" s="39" t="s">
        <v>102</v>
      </c>
      <c r="Q80" s="39" t="s">
        <v>102</v>
      </c>
      <c r="R80" s="39" t="s">
        <v>102</v>
      </c>
      <c r="S80" s="39" t="s">
        <v>102</v>
      </c>
      <c r="T80" s="39" t="s">
        <v>102</v>
      </c>
      <c r="U80" s="39">
        <v>1.473E-4</v>
      </c>
      <c r="V80" s="39" t="s">
        <v>102</v>
      </c>
      <c r="W80" s="39" t="s">
        <v>102</v>
      </c>
      <c r="X80" s="39">
        <v>1.473E-4</v>
      </c>
    </row>
    <row r="81" spans="1:24" x14ac:dyDescent="0.35">
      <c r="A81" s="39" t="s">
        <v>2</v>
      </c>
      <c r="B81" s="39" t="s">
        <v>145</v>
      </c>
      <c r="C81" s="39" t="s">
        <v>187</v>
      </c>
      <c r="J81" s="39" t="s">
        <v>102</v>
      </c>
      <c r="K81" s="39" t="s">
        <v>102</v>
      </c>
      <c r="L81" s="39" t="s">
        <v>102</v>
      </c>
      <c r="M81" s="39" t="s">
        <v>102</v>
      </c>
      <c r="N81" s="39" t="s">
        <v>102</v>
      </c>
      <c r="O81" s="39" t="s">
        <v>102</v>
      </c>
      <c r="P81" s="39" t="s">
        <v>102</v>
      </c>
      <c r="Q81" s="39" t="s">
        <v>102</v>
      </c>
      <c r="R81" s="39" t="s">
        <v>102</v>
      </c>
      <c r="S81" s="39" t="s">
        <v>102</v>
      </c>
      <c r="T81" s="39" t="s">
        <v>102</v>
      </c>
      <c r="U81" s="39">
        <v>1.473E-4</v>
      </c>
      <c r="V81" s="39" t="s">
        <v>102</v>
      </c>
      <c r="W81" s="39" t="s">
        <v>102</v>
      </c>
      <c r="X81" s="39">
        <v>1.473E-4</v>
      </c>
    </row>
    <row r="82" spans="1:24" x14ac:dyDescent="0.35">
      <c r="A82" s="39" t="s">
        <v>2</v>
      </c>
      <c r="B82" s="39" t="s">
        <v>145</v>
      </c>
      <c r="C82" s="39" t="s">
        <v>188</v>
      </c>
      <c r="J82" s="39" t="s">
        <v>102</v>
      </c>
      <c r="K82" s="39" t="s">
        <v>102</v>
      </c>
      <c r="L82" s="39" t="s">
        <v>102</v>
      </c>
      <c r="M82" s="39" t="s">
        <v>102</v>
      </c>
      <c r="N82" s="39" t="s">
        <v>102</v>
      </c>
      <c r="O82" s="39" t="s">
        <v>102</v>
      </c>
      <c r="P82" s="39" t="s">
        <v>102</v>
      </c>
      <c r="Q82" s="39" t="s">
        <v>102</v>
      </c>
      <c r="R82" s="39" t="s">
        <v>102</v>
      </c>
      <c r="S82" s="39" t="s">
        <v>102</v>
      </c>
      <c r="T82" s="39" t="s">
        <v>102</v>
      </c>
      <c r="U82" s="39">
        <v>1.473E-4</v>
      </c>
      <c r="V82" s="39" t="s">
        <v>102</v>
      </c>
      <c r="W82" s="39" t="s">
        <v>102</v>
      </c>
      <c r="X82" s="39">
        <v>1.473E-4</v>
      </c>
    </row>
    <row r="83" spans="1:24" x14ac:dyDescent="0.35">
      <c r="A83" s="39" t="s">
        <v>2</v>
      </c>
      <c r="B83" s="39" t="s">
        <v>145</v>
      </c>
      <c r="C83" s="39" t="s">
        <v>189</v>
      </c>
      <c r="J83" s="39" t="s">
        <v>102</v>
      </c>
      <c r="K83" s="39" t="s">
        <v>102</v>
      </c>
      <c r="L83" s="39" t="s">
        <v>102</v>
      </c>
      <c r="M83" s="39" t="s">
        <v>102</v>
      </c>
      <c r="N83" s="39" t="s">
        <v>102</v>
      </c>
      <c r="O83" s="39" t="s">
        <v>102</v>
      </c>
      <c r="P83" s="39" t="s">
        <v>102</v>
      </c>
      <c r="Q83" s="39" t="s">
        <v>102</v>
      </c>
      <c r="R83" s="39" t="s">
        <v>102</v>
      </c>
      <c r="S83" s="39" t="s">
        <v>102</v>
      </c>
      <c r="T83" s="39" t="s">
        <v>102</v>
      </c>
      <c r="U83" s="39">
        <v>1.473E-4</v>
      </c>
      <c r="V83" s="39" t="s">
        <v>102</v>
      </c>
      <c r="W83" s="39" t="s">
        <v>102</v>
      </c>
      <c r="X83" s="39">
        <v>1.473E-4</v>
      </c>
    </row>
    <row r="84" spans="1:24" x14ac:dyDescent="0.35">
      <c r="A84" s="39" t="s">
        <v>2</v>
      </c>
      <c r="B84" s="39" t="s">
        <v>145</v>
      </c>
      <c r="C84" s="39" t="s">
        <v>190</v>
      </c>
      <c r="J84" s="39" t="s">
        <v>102</v>
      </c>
      <c r="K84" s="39" t="s">
        <v>102</v>
      </c>
      <c r="L84" s="39" t="s">
        <v>102</v>
      </c>
      <c r="M84" s="39" t="s">
        <v>102</v>
      </c>
      <c r="N84" s="39" t="s">
        <v>102</v>
      </c>
      <c r="O84" s="39" t="s">
        <v>102</v>
      </c>
      <c r="P84" s="39" t="s">
        <v>102</v>
      </c>
      <c r="Q84" s="39" t="s">
        <v>102</v>
      </c>
      <c r="R84" s="39" t="s">
        <v>102</v>
      </c>
      <c r="S84" s="39" t="s">
        <v>102</v>
      </c>
      <c r="T84" s="39" t="s">
        <v>102</v>
      </c>
      <c r="U84" s="39">
        <v>8.1810000000000008E-3</v>
      </c>
      <c r="V84" s="39" t="s">
        <v>102</v>
      </c>
      <c r="W84" s="39" t="s">
        <v>102</v>
      </c>
      <c r="X84" s="39">
        <v>8.1810000000000008E-3</v>
      </c>
    </row>
    <row r="85" spans="1:24" x14ac:dyDescent="0.35">
      <c r="A85" s="39" t="s">
        <v>2</v>
      </c>
      <c r="B85" s="39" t="s">
        <v>145</v>
      </c>
      <c r="C85" s="39" t="s">
        <v>191</v>
      </c>
      <c r="J85" s="39" t="s">
        <v>102</v>
      </c>
      <c r="K85" s="39" t="s">
        <v>102</v>
      </c>
      <c r="L85" s="39" t="s">
        <v>102</v>
      </c>
      <c r="M85" s="39" t="s">
        <v>102</v>
      </c>
      <c r="N85" s="39" t="s">
        <v>102</v>
      </c>
      <c r="O85" s="39" t="s">
        <v>102</v>
      </c>
      <c r="P85" s="39" t="s">
        <v>102</v>
      </c>
      <c r="Q85" s="39" t="s">
        <v>102</v>
      </c>
      <c r="R85" s="39" t="s">
        <v>102</v>
      </c>
      <c r="S85" s="39" t="s">
        <v>102</v>
      </c>
      <c r="T85" s="39" t="s">
        <v>102</v>
      </c>
      <c r="U85" s="39">
        <v>6.4669999999999997E-3</v>
      </c>
      <c r="V85" s="39" t="s">
        <v>102</v>
      </c>
      <c r="W85" s="39" t="s">
        <v>102</v>
      </c>
      <c r="X85" s="39">
        <v>6.4669999999999997E-3</v>
      </c>
    </row>
    <row r="86" spans="1:24" x14ac:dyDescent="0.35">
      <c r="A86" s="39" t="s">
        <v>2</v>
      </c>
      <c r="B86" s="39" t="s">
        <v>145</v>
      </c>
      <c r="C86" s="39" t="s">
        <v>192</v>
      </c>
      <c r="J86" s="39" t="s">
        <v>102</v>
      </c>
      <c r="K86" s="39" t="s">
        <v>102</v>
      </c>
      <c r="L86" s="39" t="s">
        <v>102</v>
      </c>
      <c r="M86" s="39" t="s">
        <v>102</v>
      </c>
      <c r="N86" s="39" t="s">
        <v>102</v>
      </c>
      <c r="O86" s="39" t="s">
        <v>102</v>
      </c>
      <c r="P86" s="39" t="s">
        <v>102</v>
      </c>
      <c r="Q86" s="39" t="s">
        <v>102</v>
      </c>
      <c r="R86" s="39" t="s">
        <v>102</v>
      </c>
      <c r="S86" s="39" t="s">
        <v>102</v>
      </c>
      <c r="T86" s="39" t="s">
        <v>102</v>
      </c>
      <c r="U86" s="39">
        <v>6.5009999999999998E-3</v>
      </c>
      <c r="V86" s="39" t="s">
        <v>102</v>
      </c>
      <c r="W86" s="39" t="s">
        <v>102</v>
      </c>
      <c r="X86" s="39">
        <v>6.5009999999999998E-3</v>
      </c>
    </row>
    <row r="87" spans="1:24" x14ac:dyDescent="0.35">
      <c r="A87" s="39" t="s">
        <v>2</v>
      </c>
      <c r="B87" s="39" t="s">
        <v>145</v>
      </c>
      <c r="C87" s="39" t="s">
        <v>193</v>
      </c>
      <c r="J87" s="39" t="s">
        <v>102</v>
      </c>
      <c r="K87" s="39" t="s">
        <v>102</v>
      </c>
      <c r="L87" s="39" t="s">
        <v>102</v>
      </c>
      <c r="M87" s="39" t="s">
        <v>102</v>
      </c>
      <c r="N87" s="39" t="s">
        <v>102</v>
      </c>
      <c r="O87" s="39" t="s">
        <v>102</v>
      </c>
      <c r="P87" s="39" t="s">
        <v>102</v>
      </c>
      <c r="Q87" s="39" t="s">
        <v>102</v>
      </c>
      <c r="R87" s="39" t="s">
        <v>102</v>
      </c>
      <c r="S87" s="39" t="s">
        <v>102</v>
      </c>
      <c r="T87" s="39" t="s">
        <v>102</v>
      </c>
      <c r="U87" s="39">
        <v>7.8609999999999999E-3</v>
      </c>
      <c r="V87" s="39" t="s">
        <v>102</v>
      </c>
      <c r="W87" s="39" t="s">
        <v>102</v>
      </c>
      <c r="X87" s="39">
        <v>7.8609999999999999E-3</v>
      </c>
    </row>
    <row r="88" spans="1:24" x14ac:dyDescent="0.35">
      <c r="A88" s="39" t="s">
        <v>2</v>
      </c>
      <c r="B88" s="39" t="s">
        <v>145</v>
      </c>
      <c r="C88" s="39" t="s">
        <v>194</v>
      </c>
      <c r="J88" s="39" t="s">
        <v>102</v>
      </c>
      <c r="K88" s="39" t="s">
        <v>102</v>
      </c>
      <c r="L88" s="39" t="s">
        <v>102</v>
      </c>
      <c r="M88" s="39" t="s">
        <v>102</v>
      </c>
      <c r="N88" s="39" t="s">
        <v>102</v>
      </c>
      <c r="O88" s="39" t="s">
        <v>102</v>
      </c>
      <c r="P88" s="39" t="s">
        <v>102</v>
      </c>
      <c r="Q88" s="39" t="s">
        <v>102</v>
      </c>
      <c r="R88" s="39" t="s">
        <v>102</v>
      </c>
      <c r="S88" s="39" t="s">
        <v>102</v>
      </c>
      <c r="T88" s="39" t="s">
        <v>102</v>
      </c>
      <c r="U88" s="39">
        <v>1.473E-4</v>
      </c>
      <c r="V88" s="39" t="s">
        <v>102</v>
      </c>
      <c r="W88" s="39" t="s">
        <v>102</v>
      </c>
      <c r="X88" s="39">
        <v>1.473E-4</v>
      </c>
    </row>
    <row r="89" spans="1:24" x14ac:dyDescent="0.35">
      <c r="A89" s="39" t="s">
        <v>2</v>
      </c>
      <c r="B89" s="39" t="s">
        <v>145</v>
      </c>
      <c r="C89" s="39" t="s">
        <v>195</v>
      </c>
      <c r="J89" s="39" t="s">
        <v>102</v>
      </c>
      <c r="K89" s="39" t="s">
        <v>102</v>
      </c>
      <c r="L89" s="39" t="s">
        <v>102</v>
      </c>
      <c r="M89" s="39" t="s">
        <v>102</v>
      </c>
      <c r="N89" s="39" t="s">
        <v>102</v>
      </c>
      <c r="O89" s="39" t="s">
        <v>102</v>
      </c>
      <c r="P89" s="39" t="s">
        <v>102</v>
      </c>
      <c r="Q89" s="39" t="s">
        <v>102</v>
      </c>
      <c r="R89" s="39" t="s">
        <v>102</v>
      </c>
      <c r="S89" s="39" t="s">
        <v>102</v>
      </c>
      <c r="T89" s="39" t="s">
        <v>102</v>
      </c>
      <c r="U89" s="39">
        <v>9.4339999999999995E-5</v>
      </c>
      <c r="V89" s="39" t="s">
        <v>102</v>
      </c>
      <c r="W89" s="39" t="s">
        <v>102</v>
      </c>
      <c r="X89" s="39">
        <v>9.4339999999999995E-5</v>
      </c>
    </row>
    <row r="90" spans="1:24" x14ac:dyDescent="0.35">
      <c r="A90" s="39" t="s">
        <v>2</v>
      </c>
      <c r="B90" s="39" t="s">
        <v>145</v>
      </c>
      <c r="C90" s="39" t="s">
        <v>196</v>
      </c>
      <c r="J90" s="39" t="s">
        <v>102</v>
      </c>
      <c r="K90" s="39" t="s">
        <v>102</v>
      </c>
      <c r="L90" s="39" t="s">
        <v>102</v>
      </c>
      <c r="M90" s="39" t="s">
        <v>102</v>
      </c>
      <c r="N90" s="39" t="s">
        <v>102</v>
      </c>
      <c r="O90" s="39" t="s">
        <v>102</v>
      </c>
      <c r="P90" s="39" t="s">
        <v>102</v>
      </c>
      <c r="Q90" s="39" t="s">
        <v>102</v>
      </c>
      <c r="R90" s="39" t="s">
        <v>102</v>
      </c>
      <c r="S90" s="39" t="s">
        <v>102</v>
      </c>
      <c r="T90" s="39" t="s">
        <v>102</v>
      </c>
      <c r="U90" s="39">
        <v>9.4419999999999994E-5</v>
      </c>
      <c r="V90" s="39" t="s">
        <v>102</v>
      </c>
      <c r="W90" s="39" t="s">
        <v>102</v>
      </c>
      <c r="X90" s="39">
        <v>9.4419999999999994E-5</v>
      </c>
    </row>
    <row r="91" spans="1:24" x14ac:dyDescent="0.35">
      <c r="A91" s="39" t="s">
        <v>2</v>
      </c>
      <c r="B91" s="39" t="s">
        <v>145</v>
      </c>
      <c r="C91" s="39" t="s">
        <v>197</v>
      </c>
      <c r="J91" s="39" t="s">
        <v>102</v>
      </c>
      <c r="K91" s="39" t="s">
        <v>102</v>
      </c>
      <c r="L91" s="39" t="s">
        <v>102</v>
      </c>
      <c r="M91" s="39" t="s">
        <v>102</v>
      </c>
      <c r="N91" s="39" t="s">
        <v>102</v>
      </c>
      <c r="O91" s="39" t="s">
        <v>102</v>
      </c>
      <c r="P91" s="39" t="s">
        <v>102</v>
      </c>
      <c r="Q91" s="39" t="s">
        <v>102</v>
      </c>
      <c r="R91" s="39" t="s">
        <v>102</v>
      </c>
      <c r="S91" s="39" t="s">
        <v>102</v>
      </c>
      <c r="T91" s="39" t="s">
        <v>102</v>
      </c>
      <c r="U91" s="39">
        <v>9.535E-5</v>
      </c>
      <c r="V91" s="39" t="s">
        <v>102</v>
      </c>
      <c r="W91" s="39" t="s">
        <v>102</v>
      </c>
      <c r="X91" s="39">
        <v>9.535E-5</v>
      </c>
    </row>
    <row r="92" spans="1:24" x14ac:dyDescent="0.35">
      <c r="A92" s="39" t="s">
        <v>2</v>
      </c>
      <c r="B92" s="39" t="s">
        <v>145</v>
      </c>
      <c r="C92" s="39" t="s">
        <v>198</v>
      </c>
      <c r="J92" s="39" t="s">
        <v>102</v>
      </c>
      <c r="K92" s="39" t="s">
        <v>102</v>
      </c>
      <c r="L92" s="39" t="s">
        <v>102</v>
      </c>
      <c r="M92" s="39" t="s">
        <v>102</v>
      </c>
      <c r="N92" s="39" t="s">
        <v>102</v>
      </c>
      <c r="O92" s="39" t="s">
        <v>102</v>
      </c>
      <c r="P92" s="39" t="s">
        <v>102</v>
      </c>
      <c r="Q92" s="39" t="s">
        <v>102</v>
      </c>
      <c r="R92" s="39" t="s">
        <v>102</v>
      </c>
      <c r="S92" s="39" t="s">
        <v>102</v>
      </c>
      <c r="T92" s="39" t="s">
        <v>102</v>
      </c>
      <c r="U92" s="39">
        <v>1.473E-4</v>
      </c>
      <c r="V92" s="39" t="s">
        <v>102</v>
      </c>
      <c r="W92" s="39" t="s">
        <v>102</v>
      </c>
      <c r="X92" s="39">
        <v>1.473E-4</v>
      </c>
    </row>
    <row r="93" spans="1:24" x14ac:dyDescent="0.35">
      <c r="A93" s="39" t="s">
        <v>2</v>
      </c>
      <c r="B93" s="39" t="s">
        <v>145</v>
      </c>
      <c r="C93" s="39" t="s">
        <v>199</v>
      </c>
      <c r="J93" s="39" t="s">
        <v>102</v>
      </c>
      <c r="K93" s="39" t="s">
        <v>102</v>
      </c>
      <c r="L93" s="39" t="s">
        <v>102</v>
      </c>
      <c r="M93" s="39" t="s">
        <v>102</v>
      </c>
      <c r="N93" s="39" t="s">
        <v>102</v>
      </c>
      <c r="O93" s="39" t="s">
        <v>102</v>
      </c>
      <c r="P93" s="39" t="s">
        <v>102</v>
      </c>
      <c r="Q93" s="39" t="s">
        <v>102</v>
      </c>
      <c r="R93" s="39" t="s">
        <v>102</v>
      </c>
      <c r="S93" s="39" t="s">
        <v>102</v>
      </c>
      <c r="T93" s="39" t="s">
        <v>102</v>
      </c>
      <c r="U93" s="39">
        <v>6.3020000000000003E-3</v>
      </c>
      <c r="V93" s="39" t="s">
        <v>102</v>
      </c>
      <c r="W93" s="39" t="s">
        <v>102</v>
      </c>
      <c r="X93" s="39">
        <v>6.3020000000000003E-3</v>
      </c>
    </row>
    <row r="94" spans="1:24" x14ac:dyDescent="0.35">
      <c r="A94" s="39" t="s">
        <v>2</v>
      </c>
      <c r="B94" s="39" t="s">
        <v>145</v>
      </c>
      <c r="C94" s="39" t="s">
        <v>200</v>
      </c>
      <c r="J94" s="39" t="s">
        <v>102</v>
      </c>
      <c r="K94" s="39" t="s">
        <v>102</v>
      </c>
      <c r="L94" s="39" t="s">
        <v>102</v>
      </c>
      <c r="M94" s="39" t="s">
        <v>102</v>
      </c>
      <c r="N94" s="39" t="s">
        <v>102</v>
      </c>
      <c r="O94" s="39" t="s">
        <v>102</v>
      </c>
      <c r="P94" s="39" t="s">
        <v>102</v>
      </c>
      <c r="Q94" s="39" t="s">
        <v>102</v>
      </c>
      <c r="R94" s="39" t="s">
        <v>102</v>
      </c>
      <c r="S94" s="39" t="s">
        <v>102</v>
      </c>
      <c r="T94" s="39" t="s">
        <v>102</v>
      </c>
      <c r="U94" s="39">
        <v>1.473E-4</v>
      </c>
      <c r="V94" s="39" t="s">
        <v>102</v>
      </c>
      <c r="W94" s="39" t="s">
        <v>102</v>
      </c>
      <c r="X94" s="39">
        <v>1.473E-4</v>
      </c>
    </row>
    <row r="95" spans="1:24" x14ac:dyDescent="0.35">
      <c r="A95" s="39" t="s">
        <v>2</v>
      </c>
      <c r="B95" s="39" t="s">
        <v>145</v>
      </c>
      <c r="C95" s="39" t="s">
        <v>201</v>
      </c>
      <c r="J95" s="39" t="s">
        <v>102</v>
      </c>
      <c r="K95" s="39" t="s">
        <v>102</v>
      </c>
      <c r="L95" s="39" t="s">
        <v>102</v>
      </c>
      <c r="M95" s="39" t="s">
        <v>102</v>
      </c>
      <c r="N95" s="39" t="s">
        <v>102</v>
      </c>
      <c r="O95" s="39" t="s">
        <v>102</v>
      </c>
      <c r="P95" s="39" t="s">
        <v>102</v>
      </c>
      <c r="Q95" s="39" t="s">
        <v>102</v>
      </c>
      <c r="R95" s="39" t="s">
        <v>102</v>
      </c>
      <c r="S95" s="39" t="s">
        <v>102</v>
      </c>
      <c r="T95" s="39" t="s">
        <v>102</v>
      </c>
      <c r="U95" s="39" t="s">
        <v>102</v>
      </c>
      <c r="V95" s="39" t="s">
        <v>102</v>
      </c>
      <c r="W95" s="39" t="s">
        <v>102</v>
      </c>
      <c r="X95" s="39">
        <v>0</v>
      </c>
    </row>
    <row r="96" spans="1:24" x14ac:dyDescent="0.35">
      <c r="A96" s="39" t="s">
        <v>2</v>
      </c>
      <c r="B96" s="39" t="s">
        <v>145</v>
      </c>
      <c r="C96" s="39" t="s">
        <v>202</v>
      </c>
      <c r="J96" s="39" t="s">
        <v>102</v>
      </c>
      <c r="K96" s="39" t="s">
        <v>102</v>
      </c>
      <c r="L96" s="39" t="s">
        <v>102</v>
      </c>
      <c r="M96" s="39" t="s">
        <v>102</v>
      </c>
      <c r="N96" s="39" t="s">
        <v>102</v>
      </c>
      <c r="O96" s="39" t="s">
        <v>102</v>
      </c>
      <c r="P96" s="39" t="s">
        <v>102</v>
      </c>
      <c r="Q96" s="39">
        <v>2.548E-6</v>
      </c>
      <c r="R96" s="39" t="s">
        <v>102</v>
      </c>
      <c r="S96" s="39" t="s">
        <v>102</v>
      </c>
      <c r="T96" s="39" t="s">
        <v>102</v>
      </c>
      <c r="U96" s="39" t="s">
        <v>102</v>
      </c>
      <c r="V96" s="39" t="s">
        <v>102</v>
      </c>
      <c r="W96" s="39" t="s">
        <v>102</v>
      </c>
      <c r="X96" s="39">
        <v>2.548E-6</v>
      </c>
    </row>
    <row r="97" spans="1:24" x14ac:dyDescent="0.35">
      <c r="A97" s="39" t="s">
        <v>2</v>
      </c>
      <c r="B97" s="39" t="s">
        <v>145</v>
      </c>
      <c r="C97" s="39" t="s">
        <v>203</v>
      </c>
      <c r="J97" s="39" t="s">
        <v>102</v>
      </c>
      <c r="K97" s="39" t="s">
        <v>102</v>
      </c>
      <c r="L97" s="39" t="s">
        <v>102</v>
      </c>
      <c r="M97" s="39" t="s">
        <v>102</v>
      </c>
      <c r="N97" s="39" t="s">
        <v>102</v>
      </c>
      <c r="O97" s="39" t="s">
        <v>102</v>
      </c>
      <c r="P97" s="39" t="s">
        <v>102</v>
      </c>
      <c r="Q97" s="39" t="s">
        <v>102</v>
      </c>
      <c r="R97" s="39" t="s">
        <v>102</v>
      </c>
      <c r="S97" s="39" t="s">
        <v>102</v>
      </c>
      <c r="T97" s="39" t="s">
        <v>102</v>
      </c>
      <c r="U97" s="39">
        <v>6.7349999999999997E-3</v>
      </c>
      <c r="V97" s="39" t="s">
        <v>102</v>
      </c>
      <c r="W97" s="39" t="s">
        <v>102</v>
      </c>
      <c r="X97" s="39">
        <v>6.7349999999999997E-3</v>
      </c>
    </row>
    <row r="98" spans="1:24" x14ac:dyDescent="0.35">
      <c r="A98" s="39" t="s">
        <v>2</v>
      </c>
      <c r="B98" s="39" t="s">
        <v>145</v>
      </c>
      <c r="C98" s="39" t="s">
        <v>204</v>
      </c>
      <c r="J98" s="39" t="s">
        <v>102</v>
      </c>
      <c r="K98" s="39" t="s">
        <v>102</v>
      </c>
      <c r="L98" s="39" t="s">
        <v>102</v>
      </c>
      <c r="M98" s="39" t="s">
        <v>102</v>
      </c>
      <c r="N98" s="39" t="s">
        <v>102</v>
      </c>
      <c r="O98" s="39" t="s">
        <v>102</v>
      </c>
      <c r="P98" s="39" t="s">
        <v>102</v>
      </c>
      <c r="Q98" s="39" t="s">
        <v>102</v>
      </c>
      <c r="R98" s="39" t="s">
        <v>102</v>
      </c>
      <c r="S98" s="39" t="s">
        <v>102</v>
      </c>
      <c r="T98" s="39" t="s">
        <v>102</v>
      </c>
      <c r="U98" s="39">
        <v>1.473E-4</v>
      </c>
      <c r="V98" s="39" t="s">
        <v>102</v>
      </c>
      <c r="W98" s="39" t="s">
        <v>102</v>
      </c>
      <c r="X98" s="39">
        <v>1.473E-4</v>
      </c>
    </row>
    <row r="99" spans="1:24" x14ac:dyDescent="0.35">
      <c r="A99" s="39" t="s">
        <v>2</v>
      </c>
      <c r="B99" s="39" t="s">
        <v>145</v>
      </c>
      <c r="C99" s="39" t="s">
        <v>205</v>
      </c>
      <c r="J99" s="39" t="s">
        <v>102</v>
      </c>
      <c r="K99" s="39" t="s">
        <v>102</v>
      </c>
      <c r="L99" s="39" t="s">
        <v>102</v>
      </c>
      <c r="M99" s="39" t="s">
        <v>102</v>
      </c>
      <c r="N99" s="39" t="s">
        <v>102</v>
      </c>
      <c r="O99" s="39" t="s">
        <v>102</v>
      </c>
      <c r="P99" s="39" t="s">
        <v>102</v>
      </c>
      <c r="Q99" s="39">
        <v>1.748E-6</v>
      </c>
      <c r="R99" s="39" t="s">
        <v>102</v>
      </c>
      <c r="S99" s="39" t="s">
        <v>102</v>
      </c>
      <c r="T99" s="39" t="s">
        <v>102</v>
      </c>
      <c r="U99" s="39" t="s">
        <v>102</v>
      </c>
      <c r="V99" s="39" t="s">
        <v>102</v>
      </c>
      <c r="W99" s="39" t="s">
        <v>102</v>
      </c>
      <c r="X99" s="39">
        <v>1.748E-6</v>
      </c>
    </row>
    <row r="100" spans="1:24" x14ac:dyDescent="0.35">
      <c r="A100" s="39" t="s">
        <v>2</v>
      </c>
      <c r="B100" s="39" t="s">
        <v>145</v>
      </c>
      <c r="C100" s="39" t="s">
        <v>206</v>
      </c>
      <c r="J100" s="39" t="s">
        <v>102</v>
      </c>
      <c r="K100" s="39" t="s">
        <v>102</v>
      </c>
      <c r="L100" s="39" t="s">
        <v>102</v>
      </c>
      <c r="M100" s="39" t="s">
        <v>102</v>
      </c>
      <c r="N100" s="39" t="s">
        <v>102</v>
      </c>
      <c r="O100" s="39" t="s">
        <v>102</v>
      </c>
      <c r="P100" s="39" t="s">
        <v>102</v>
      </c>
      <c r="Q100" s="39" t="s">
        <v>102</v>
      </c>
      <c r="R100" s="39" t="s">
        <v>102</v>
      </c>
      <c r="S100" s="39" t="s">
        <v>102</v>
      </c>
      <c r="T100" s="39" t="s">
        <v>102</v>
      </c>
      <c r="U100" s="39">
        <v>1.473E-4</v>
      </c>
      <c r="V100" s="39" t="s">
        <v>102</v>
      </c>
      <c r="W100" s="39" t="s">
        <v>102</v>
      </c>
      <c r="X100" s="39">
        <v>1.473E-4</v>
      </c>
    </row>
    <row r="101" spans="1:24" x14ac:dyDescent="0.35">
      <c r="A101" s="39" t="s">
        <v>2</v>
      </c>
      <c r="B101" s="39" t="s">
        <v>145</v>
      </c>
      <c r="C101" s="39" t="s">
        <v>207</v>
      </c>
      <c r="J101" s="39" t="s">
        <v>102</v>
      </c>
      <c r="K101" s="39" t="s">
        <v>102</v>
      </c>
      <c r="L101" s="39" t="s">
        <v>102</v>
      </c>
      <c r="M101" s="39" t="s">
        <v>102</v>
      </c>
      <c r="N101" s="39" t="s">
        <v>102</v>
      </c>
      <c r="O101" s="39" t="s">
        <v>102</v>
      </c>
      <c r="P101" s="39" t="s">
        <v>102</v>
      </c>
      <c r="Q101" s="39" t="s">
        <v>102</v>
      </c>
      <c r="R101" s="39" t="s">
        <v>102</v>
      </c>
      <c r="S101" s="39" t="s">
        <v>102</v>
      </c>
      <c r="T101" s="39" t="s">
        <v>102</v>
      </c>
      <c r="U101" s="39">
        <v>5.5859999999999998E-3</v>
      </c>
      <c r="V101" s="39" t="s">
        <v>102</v>
      </c>
      <c r="W101" s="39" t="s">
        <v>102</v>
      </c>
      <c r="X101" s="39">
        <v>5.5859999999999998E-3</v>
      </c>
    </row>
    <row r="102" spans="1:24" x14ac:dyDescent="0.35">
      <c r="A102" s="39" t="s">
        <v>2</v>
      </c>
      <c r="B102" s="39" t="s">
        <v>145</v>
      </c>
      <c r="C102" s="39" t="s">
        <v>208</v>
      </c>
      <c r="J102" s="39" t="s">
        <v>102</v>
      </c>
      <c r="K102" s="39" t="s">
        <v>102</v>
      </c>
      <c r="L102" s="39" t="s">
        <v>102</v>
      </c>
      <c r="M102" s="39" t="s">
        <v>102</v>
      </c>
      <c r="N102" s="39" t="s">
        <v>102</v>
      </c>
      <c r="O102" s="39" t="s">
        <v>102</v>
      </c>
      <c r="P102" s="39" t="s">
        <v>102</v>
      </c>
      <c r="Q102" s="39" t="s">
        <v>102</v>
      </c>
      <c r="R102" s="39" t="s">
        <v>102</v>
      </c>
      <c r="S102" s="39" t="s">
        <v>102</v>
      </c>
      <c r="T102" s="39" t="s">
        <v>102</v>
      </c>
      <c r="U102" s="39">
        <v>1.473E-4</v>
      </c>
      <c r="V102" s="39" t="s">
        <v>102</v>
      </c>
      <c r="W102" s="39" t="s">
        <v>102</v>
      </c>
      <c r="X102" s="39">
        <v>1.473E-4</v>
      </c>
    </row>
    <row r="103" spans="1:24" x14ac:dyDescent="0.35">
      <c r="A103" s="39" t="s">
        <v>2</v>
      </c>
      <c r="B103" s="39" t="s">
        <v>145</v>
      </c>
      <c r="C103" s="39" t="s">
        <v>132</v>
      </c>
      <c r="J103" s="39" t="s">
        <v>102</v>
      </c>
      <c r="K103" s="39" t="s">
        <v>102</v>
      </c>
      <c r="L103" s="39" t="s">
        <v>102</v>
      </c>
      <c r="M103" s="39" t="s">
        <v>102</v>
      </c>
      <c r="N103" s="39" t="s">
        <v>102</v>
      </c>
      <c r="O103" s="39" t="s">
        <v>102</v>
      </c>
      <c r="P103" s="39" t="s">
        <v>102</v>
      </c>
      <c r="Q103" s="39" t="s">
        <v>102</v>
      </c>
      <c r="R103" s="39" t="s">
        <v>102</v>
      </c>
      <c r="S103" s="39" t="s">
        <v>102</v>
      </c>
      <c r="T103" s="39" t="s">
        <v>102</v>
      </c>
      <c r="U103" s="39">
        <v>1.473E-4</v>
      </c>
      <c r="V103" s="39" t="s">
        <v>102</v>
      </c>
      <c r="W103" s="39" t="s">
        <v>102</v>
      </c>
      <c r="X103" s="39">
        <v>1.473E-4</v>
      </c>
    </row>
    <row r="104" spans="1:24" x14ac:dyDescent="0.35">
      <c r="A104" s="39" t="s">
        <v>2</v>
      </c>
      <c r="B104" s="39" t="s">
        <v>145</v>
      </c>
      <c r="C104" s="39" t="s">
        <v>209</v>
      </c>
      <c r="J104" s="39" t="s">
        <v>102</v>
      </c>
      <c r="K104" s="39" t="s">
        <v>102</v>
      </c>
      <c r="L104" s="39" t="s">
        <v>102</v>
      </c>
      <c r="M104" s="39" t="s">
        <v>102</v>
      </c>
      <c r="N104" s="39" t="s">
        <v>102</v>
      </c>
      <c r="O104" s="39" t="s">
        <v>102</v>
      </c>
      <c r="P104" s="39" t="s">
        <v>102</v>
      </c>
      <c r="Q104" s="39" t="s">
        <v>102</v>
      </c>
      <c r="R104" s="39" t="s">
        <v>102</v>
      </c>
      <c r="S104" s="39" t="s">
        <v>102</v>
      </c>
      <c r="T104" s="39" t="s">
        <v>102</v>
      </c>
      <c r="U104" s="39">
        <v>9.7590000000000006E-5</v>
      </c>
      <c r="V104" s="39" t="s">
        <v>102</v>
      </c>
      <c r="W104" s="39" t="s">
        <v>102</v>
      </c>
      <c r="X104" s="39">
        <v>9.7590000000000006E-5</v>
      </c>
    </row>
    <row r="105" spans="1:24" x14ac:dyDescent="0.35">
      <c r="A105" s="39" t="s">
        <v>2</v>
      </c>
      <c r="B105" s="39" t="s">
        <v>145</v>
      </c>
      <c r="C105" s="39" t="s">
        <v>210</v>
      </c>
      <c r="J105" s="39" t="s">
        <v>102</v>
      </c>
      <c r="K105" s="39" t="s">
        <v>102</v>
      </c>
      <c r="L105" s="39" t="s">
        <v>102</v>
      </c>
      <c r="M105" s="39" t="s">
        <v>102</v>
      </c>
      <c r="N105" s="39" t="s">
        <v>102</v>
      </c>
      <c r="O105" s="39" t="s">
        <v>102</v>
      </c>
      <c r="P105" s="39" t="s">
        <v>102</v>
      </c>
      <c r="Q105" s="39">
        <v>7.8970000000000004E-7</v>
      </c>
      <c r="R105" s="39" t="s">
        <v>102</v>
      </c>
      <c r="S105" s="39" t="s">
        <v>102</v>
      </c>
      <c r="T105" s="39" t="s">
        <v>102</v>
      </c>
      <c r="U105" s="39" t="s">
        <v>102</v>
      </c>
      <c r="V105" s="39" t="s">
        <v>102</v>
      </c>
      <c r="W105" s="39" t="s">
        <v>102</v>
      </c>
      <c r="X105" s="39">
        <v>7.8970000000000004E-7</v>
      </c>
    </row>
    <row r="106" spans="1:24" x14ac:dyDescent="0.35">
      <c r="A106" s="39" t="s">
        <v>2</v>
      </c>
      <c r="B106" s="39" t="s">
        <v>145</v>
      </c>
      <c r="C106" s="39" t="s">
        <v>211</v>
      </c>
      <c r="J106" s="39" t="s">
        <v>102</v>
      </c>
      <c r="K106" s="39" t="s">
        <v>102</v>
      </c>
      <c r="L106" s="39" t="s">
        <v>102</v>
      </c>
      <c r="M106" s="39" t="s">
        <v>102</v>
      </c>
      <c r="N106" s="39" t="s">
        <v>102</v>
      </c>
      <c r="O106" s="39" t="s">
        <v>102</v>
      </c>
      <c r="P106" s="39" t="s">
        <v>102</v>
      </c>
      <c r="Q106" s="39" t="s">
        <v>102</v>
      </c>
      <c r="R106" s="39" t="s">
        <v>102</v>
      </c>
      <c r="S106" s="39" t="s">
        <v>102</v>
      </c>
      <c r="T106" s="39" t="s">
        <v>102</v>
      </c>
      <c r="U106" s="39">
        <v>1.473E-4</v>
      </c>
      <c r="V106" s="39" t="s">
        <v>102</v>
      </c>
      <c r="W106" s="39" t="s">
        <v>102</v>
      </c>
      <c r="X106" s="39">
        <v>1.473E-4</v>
      </c>
    </row>
    <row r="107" spans="1:24" x14ac:dyDescent="0.35">
      <c r="A107" s="39" t="s">
        <v>2</v>
      </c>
      <c r="B107" s="39" t="s">
        <v>145</v>
      </c>
      <c r="C107" s="39" t="s">
        <v>212</v>
      </c>
      <c r="J107" s="39" t="s">
        <v>102</v>
      </c>
      <c r="K107" s="39" t="s">
        <v>102</v>
      </c>
      <c r="L107" s="39" t="s">
        <v>102</v>
      </c>
      <c r="M107" s="39" t="s">
        <v>102</v>
      </c>
      <c r="N107" s="39" t="s">
        <v>102</v>
      </c>
      <c r="O107" s="39" t="s">
        <v>102</v>
      </c>
      <c r="P107" s="39" t="s">
        <v>102</v>
      </c>
      <c r="Q107" s="39" t="s">
        <v>102</v>
      </c>
      <c r="R107" s="39" t="s">
        <v>102</v>
      </c>
      <c r="S107" s="39" t="s">
        <v>102</v>
      </c>
      <c r="T107" s="39" t="s">
        <v>102</v>
      </c>
      <c r="U107" s="39">
        <v>6.3660000000000001E-3</v>
      </c>
      <c r="V107" s="39" t="s">
        <v>102</v>
      </c>
      <c r="W107" s="39" t="s">
        <v>102</v>
      </c>
      <c r="X107" s="39">
        <v>6.3660000000000001E-3</v>
      </c>
    </row>
    <row r="108" spans="1:24" x14ac:dyDescent="0.35">
      <c r="A108" s="39" t="s">
        <v>2</v>
      </c>
      <c r="B108" s="39" t="s">
        <v>145</v>
      </c>
      <c r="C108" s="39" t="s">
        <v>213</v>
      </c>
      <c r="J108" s="39" t="s">
        <v>102</v>
      </c>
      <c r="K108" s="39" t="s">
        <v>102</v>
      </c>
      <c r="L108" s="39" t="s">
        <v>102</v>
      </c>
      <c r="M108" s="39" t="s">
        <v>102</v>
      </c>
      <c r="N108" s="39" t="s">
        <v>102</v>
      </c>
      <c r="O108" s="39" t="s">
        <v>102</v>
      </c>
      <c r="P108" s="39" t="s">
        <v>102</v>
      </c>
      <c r="Q108" s="39" t="s">
        <v>102</v>
      </c>
      <c r="R108" s="39" t="s">
        <v>102</v>
      </c>
      <c r="S108" s="39" t="s">
        <v>102</v>
      </c>
      <c r="T108" s="39" t="s">
        <v>102</v>
      </c>
      <c r="U108" s="39">
        <v>1.1900000000000001E-4</v>
      </c>
      <c r="V108" s="39" t="s">
        <v>102</v>
      </c>
      <c r="W108" s="39" t="s">
        <v>102</v>
      </c>
      <c r="X108" s="39">
        <v>1.1900000000000001E-4</v>
      </c>
    </row>
    <row r="109" spans="1:24" x14ac:dyDescent="0.35">
      <c r="A109" s="39" t="s">
        <v>2</v>
      </c>
      <c r="B109" s="39" t="s">
        <v>145</v>
      </c>
      <c r="C109" s="39" t="s">
        <v>214</v>
      </c>
      <c r="J109" s="39" t="s">
        <v>102</v>
      </c>
      <c r="K109" s="39" t="s">
        <v>102</v>
      </c>
      <c r="L109" s="39" t="s">
        <v>102</v>
      </c>
      <c r="M109" s="39" t="s">
        <v>102</v>
      </c>
      <c r="N109" s="39" t="s">
        <v>102</v>
      </c>
      <c r="O109" s="39" t="s">
        <v>102</v>
      </c>
      <c r="P109" s="39" t="s">
        <v>102</v>
      </c>
      <c r="Q109" s="39" t="s">
        <v>102</v>
      </c>
      <c r="R109" s="39" t="s">
        <v>102</v>
      </c>
      <c r="S109" s="39" t="s">
        <v>102</v>
      </c>
      <c r="T109" s="39" t="s">
        <v>102</v>
      </c>
      <c r="U109" s="39">
        <v>8.2269999999999997E-5</v>
      </c>
      <c r="V109" s="39" t="s">
        <v>102</v>
      </c>
      <c r="W109" s="39" t="s">
        <v>102</v>
      </c>
      <c r="X109" s="39">
        <v>8.2269999999999997E-5</v>
      </c>
    </row>
    <row r="110" spans="1:24" x14ac:dyDescent="0.35">
      <c r="A110" s="39" t="s">
        <v>2</v>
      </c>
      <c r="B110" s="39" t="s">
        <v>145</v>
      </c>
      <c r="C110" s="39" t="s">
        <v>215</v>
      </c>
      <c r="J110" s="39" t="s">
        <v>102</v>
      </c>
      <c r="K110" s="39" t="s">
        <v>102</v>
      </c>
      <c r="L110" s="39" t="s">
        <v>102</v>
      </c>
      <c r="M110" s="39" t="s">
        <v>102</v>
      </c>
      <c r="N110" s="39" t="s">
        <v>102</v>
      </c>
      <c r="O110" s="39" t="s">
        <v>102</v>
      </c>
      <c r="P110" s="39" t="s">
        <v>102</v>
      </c>
      <c r="Q110" s="39" t="s">
        <v>102</v>
      </c>
      <c r="R110" s="39" t="s">
        <v>102</v>
      </c>
      <c r="S110" s="39" t="s">
        <v>102</v>
      </c>
      <c r="T110" s="39" t="s">
        <v>102</v>
      </c>
      <c r="U110" s="39">
        <v>9.1470000000000006E-3</v>
      </c>
      <c r="V110" s="39" t="s">
        <v>102</v>
      </c>
      <c r="W110" s="39" t="s">
        <v>102</v>
      </c>
      <c r="X110" s="39">
        <v>9.1470000000000006E-3</v>
      </c>
    </row>
    <row r="111" spans="1:24" x14ac:dyDescent="0.35">
      <c r="A111" s="39" t="s">
        <v>2</v>
      </c>
      <c r="B111" s="39" t="s">
        <v>145</v>
      </c>
      <c r="C111" s="39" t="s">
        <v>216</v>
      </c>
      <c r="J111" s="39" t="s">
        <v>102</v>
      </c>
      <c r="K111" s="39" t="s">
        <v>102</v>
      </c>
      <c r="L111" s="39" t="s">
        <v>102</v>
      </c>
      <c r="M111" s="39" t="s">
        <v>102</v>
      </c>
      <c r="N111" s="39" t="s">
        <v>102</v>
      </c>
      <c r="O111" s="39" t="s">
        <v>102</v>
      </c>
      <c r="P111" s="39" t="s">
        <v>102</v>
      </c>
      <c r="Q111" s="39" t="s">
        <v>102</v>
      </c>
      <c r="R111" s="39" t="s">
        <v>102</v>
      </c>
      <c r="S111" s="39" t="s">
        <v>102</v>
      </c>
      <c r="T111" s="39" t="s">
        <v>102</v>
      </c>
      <c r="U111" s="39">
        <v>1.473E-4</v>
      </c>
      <c r="V111" s="39" t="s">
        <v>102</v>
      </c>
      <c r="W111" s="39" t="s">
        <v>102</v>
      </c>
      <c r="X111" s="39">
        <v>1.473E-4</v>
      </c>
    </row>
    <row r="112" spans="1:24" x14ac:dyDescent="0.35">
      <c r="A112" s="39" t="s">
        <v>2</v>
      </c>
      <c r="B112" s="39" t="s">
        <v>145</v>
      </c>
      <c r="C112" s="39" t="s">
        <v>217</v>
      </c>
      <c r="J112" s="39" t="s">
        <v>102</v>
      </c>
      <c r="K112" s="39" t="s">
        <v>102</v>
      </c>
      <c r="L112" s="39" t="s">
        <v>102</v>
      </c>
      <c r="M112" s="39" t="s">
        <v>102</v>
      </c>
      <c r="N112" s="39" t="s">
        <v>102</v>
      </c>
      <c r="O112" s="39" t="s">
        <v>102</v>
      </c>
      <c r="P112" s="39" t="s">
        <v>102</v>
      </c>
      <c r="Q112" s="39" t="s">
        <v>102</v>
      </c>
      <c r="R112" s="39" t="s">
        <v>102</v>
      </c>
      <c r="S112" s="39" t="s">
        <v>102</v>
      </c>
      <c r="T112" s="39" t="s">
        <v>102</v>
      </c>
      <c r="U112" s="39">
        <v>1.473E-4</v>
      </c>
      <c r="V112" s="39" t="s">
        <v>102</v>
      </c>
      <c r="W112" s="39" t="s">
        <v>102</v>
      </c>
      <c r="X112" s="39">
        <v>1.473E-4</v>
      </c>
    </row>
    <row r="113" spans="1:24" x14ac:dyDescent="0.35">
      <c r="A113" s="39" t="s">
        <v>2</v>
      </c>
      <c r="B113" s="39" t="s">
        <v>145</v>
      </c>
      <c r="C113" s="39" t="s">
        <v>218</v>
      </c>
      <c r="J113" s="39" t="s">
        <v>102</v>
      </c>
      <c r="K113" s="39" t="s">
        <v>102</v>
      </c>
      <c r="L113" s="39" t="s">
        <v>102</v>
      </c>
      <c r="M113" s="39" t="s">
        <v>102</v>
      </c>
      <c r="N113" s="39" t="s">
        <v>102</v>
      </c>
      <c r="O113" s="39" t="s">
        <v>102</v>
      </c>
      <c r="P113" s="39" t="s">
        <v>102</v>
      </c>
      <c r="Q113" s="39" t="s">
        <v>102</v>
      </c>
      <c r="R113" s="39" t="s">
        <v>102</v>
      </c>
      <c r="S113" s="39" t="s">
        <v>102</v>
      </c>
      <c r="T113" s="39" t="s">
        <v>102</v>
      </c>
      <c r="U113" s="39">
        <v>7.7200000000000001E-4</v>
      </c>
      <c r="V113" s="39" t="s">
        <v>102</v>
      </c>
      <c r="W113" s="39" t="s">
        <v>102</v>
      </c>
      <c r="X113" s="39">
        <v>7.7200000000000001E-4</v>
      </c>
    </row>
    <row r="114" spans="1:24" x14ac:dyDescent="0.35">
      <c r="A114" s="39" t="s">
        <v>2</v>
      </c>
      <c r="B114" s="39" t="s">
        <v>145</v>
      </c>
      <c r="C114" s="39" t="s">
        <v>219</v>
      </c>
      <c r="J114" s="39" t="s">
        <v>102</v>
      </c>
      <c r="K114" s="39" t="s">
        <v>102</v>
      </c>
      <c r="L114" s="39" t="s">
        <v>102</v>
      </c>
      <c r="M114" s="39" t="s">
        <v>102</v>
      </c>
      <c r="N114" s="39" t="s">
        <v>102</v>
      </c>
      <c r="O114" s="39" t="s">
        <v>102</v>
      </c>
      <c r="P114" s="39" t="s">
        <v>102</v>
      </c>
      <c r="Q114" s="39" t="s">
        <v>102</v>
      </c>
      <c r="R114" s="39" t="s">
        <v>102</v>
      </c>
      <c r="S114" s="39" t="s">
        <v>102</v>
      </c>
      <c r="T114" s="39" t="s">
        <v>102</v>
      </c>
      <c r="U114" s="39">
        <v>1.1809999999999999E-2</v>
      </c>
      <c r="V114" s="39" t="s">
        <v>102</v>
      </c>
      <c r="W114" s="39" t="s">
        <v>102</v>
      </c>
      <c r="X114" s="39">
        <v>1.1809999999999999E-2</v>
      </c>
    </row>
    <row r="115" spans="1:24" x14ac:dyDescent="0.35">
      <c r="A115" s="39" t="s">
        <v>2</v>
      </c>
      <c r="B115" s="39" t="s">
        <v>145</v>
      </c>
      <c r="C115" s="39" t="s">
        <v>220</v>
      </c>
      <c r="J115" s="39" t="s">
        <v>102</v>
      </c>
      <c r="K115" s="39" t="s">
        <v>102</v>
      </c>
      <c r="L115" s="39" t="s">
        <v>102</v>
      </c>
      <c r="M115" s="39" t="s">
        <v>102</v>
      </c>
      <c r="N115" s="39" t="s">
        <v>102</v>
      </c>
      <c r="O115" s="39" t="s">
        <v>102</v>
      </c>
      <c r="P115" s="39" t="s">
        <v>102</v>
      </c>
      <c r="Q115" s="39" t="s">
        <v>102</v>
      </c>
      <c r="R115" s="39" t="s">
        <v>102</v>
      </c>
      <c r="S115" s="39" t="s">
        <v>102</v>
      </c>
      <c r="T115" s="39" t="s">
        <v>102</v>
      </c>
      <c r="U115" s="39">
        <v>7.6059999999999995E-4</v>
      </c>
      <c r="V115" s="39" t="s">
        <v>102</v>
      </c>
      <c r="W115" s="39" t="s">
        <v>102</v>
      </c>
      <c r="X115" s="39">
        <v>7.6059999999999995E-4</v>
      </c>
    </row>
    <row r="116" spans="1:24" x14ac:dyDescent="0.35">
      <c r="A116" s="39" t="s">
        <v>2</v>
      </c>
      <c r="B116" s="39" t="s">
        <v>145</v>
      </c>
      <c r="C116" s="39" t="s">
        <v>221</v>
      </c>
      <c r="J116" s="39" t="s">
        <v>102</v>
      </c>
      <c r="K116" s="39" t="s">
        <v>102</v>
      </c>
      <c r="L116" s="39" t="s">
        <v>102</v>
      </c>
      <c r="M116" s="39" t="s">
        <v>102</v>
      </c>
      <c r="N116" s="39" t="s">
        <v>102</v>
      </c>
      <c r="O116" s="39" t="s">
        <v>102</v>
      </c>
      <c r="P116" s="39" t="s">
        <v>102</v>
      </c>
      <c r="Q116" s="39" t="s">
        <v>102</v>
      </c>
      <c r="R116" s="39" t="s">
        <v>102</v>
      </c>
      <c r="S116" s="39" t="s">
        <v>102</v>
      </c>
      <c r="T116" s="39" t="s">
        <v>102</v>
      </c>
      <c r="U116" s="39" t="s">
        <v>102</v>
      </c>
      <c r="V116" s="39" t="s">
        <v>102</v>
      </c>
      <c r="W116" s="39" t="s">
        <v>102</v>
      </c>
      <c r="X116" s="39">
        <v>0</v>
      </c>
    </row>
    <row r="117" spans="1:24" x14ac:dyDescent="0.35">
      <c r="A117" s="39" t="s">
        <v>2</v>
      </c>
      <c r="B117" s="39" t="s">
        <v>145</v>
      </c>
      <c r="C117" s="39" t="s">
        <v>222</v>
      </c>
      <c r="J117" s="39" t="s">
        <v>102</v>
      </c>
      <c r="K117" s="39" t="s">
        <v>102</v>
      </c>
      <c r="L117" s="39" t="s">
        <v>102</v>
      </c>
      <c r="M117" s="39" t="s">
        <v>102</v>
      </c>
      <c r="N117" s="39" t="s">
        <v>102</v>
      </c>
      <c r="O117" s="39" t="s">
        <v>102</v>
      </c>
      <c r="P117" s="39" t="s">
        <v>102</v>
      </c>
      <c r="Q117" s="39" t="s">
        <v>102</v>
      </c>
      <c r="R117" s="39" t="s">
        <v>102</v>
      </c>
      <c r="S117" s="39" t="s">
        <v>102</v>
      </c>
      <c r="T117" s="39" t="s">
        <v>102</v>
      </c>
      <c r="U117" s="39">
        <v>1.473E-4</v>
      </c>
      <c r="V117" s="39" t="s">
        <v>102</v>
      </c>
      <c r="W117" s="39" t="s">
        <v>102</v>
      </c>
      <c r="X117" s="39">
        <v>1.473E-4</v>
      </c>
    </row>
    <row r="118" spans="1:24" x14ac:dyDescent="0.35">
      <c r="A118" s="39" t="s">
        <v>2</v>
      </c>
      <c r="B118" s="39" t="s">
        <v>145</v>
      </c>
      <c r="C118" s="39" t="s">
        <v>223</v>
      </c>
      <c r="J118" s="39" t="s">
        <v>102</v>
      </c>
      <c r="K118" s="39" t="s">
        <v>102</v>
      </c>
      <c r="L118" s="39" t="s">
        <v>102</v>
      </c>
      <c r="M118" s="39" t="s">
        <v>102</v>
      </c>
      <c r="N118" s="39" t="s">
        <v>102</v>
      </c>
      <c r="O118" s="39" t="s">
        <v>102</v>
      </c>
      <c r="P118" s="39" t="s">
        <v>102</v>
      </c>
      <c r="Q118" s="39" t="s">
        <v>102</v>
      </c>
      <c r="R118" s="39" t="s">
        <v>102</v>
      </c>
      <c r="S118" s="39" t="s">
        <v>102</v>
      </c>
      <c r="T118" s="39" t="s">
        <v>102</v>
      </c>
      <c r="U118" s="39">
        <v>6.2379999999999996E-3</v>
      </c>
      <c r="V118" s="39" t="s">
        <v>102</v>
      </c>
      <c r="W118" s="39" t="s">
        <v>102</v>
      </c>
      <c r="X118" s="39">
        <v>6.2379999999999996E-3</v>
      </c>
    </row>
    <row r="119" spans="1:24" x14ac:dyDescent="0.35">
      <c r="A119" s="39" t="s">
        <v>2</v>
      </c>
      <c r="B119" s="39" t="s">
        <v>145</v>
      </c>
      <c r="C119" s="39" t="s">
        <v>224</v>
      </c>
      <c r="J119" s="39" t="s">
        <v>102</v>
      </c>
      <c r="K119" s="39" t="s">
        <v>102</v>
      </c>
      <c r="L119" s="39" t="s">
        <v>102</v>
      </c>
      <c r="M119" s="39" t="s">
        <v>102</v>
      </c>
      <c r="N119" s="39" t="s">
        <v>102</v>
      </c>
      <c r="O119" s="39" t="s">
        <v>102</v>
      </c>
      <c r="P119" s="39" t="s">
        <v>102</v>
      </c>
      <c r="Q119" s="39" t="s">
        <v>102</v>
      </c>
      <c r="R119" s="39" t="s">
        <v>102</v>
      </c>
      <c r="S119" s="39" t="s">
        <v>102</v>
      </c>
      <c r="T119" s="39" t="s">
        <v>102</v>
      </c>
      <c r="U119" s="39">
        <v>4.8210000000000001E-5</v>
      </c>
      <c r="V119" s="39" t="s">
        <v>102</v>
      </c>
      <c r="W119" s="39" t="s">
        <v>102</v>
      </c>
      <c r="X119" s="39">
        <v>4.8210000000000001E-5</v>
      </c>
    </row>
    <row r="120" spans="1:24" x14ac:dyDescent="0.35">
      <c r="A120" s="39" t="s">
        <v>2</v>
      </c>
      <c r="B120" s="39" t="s">
        <v>145</v>
      </c>
      <c r="C120" s="39" t="s">
        <v>225</v>
      </c>
      <c r="J120" s="39" t="s">
        <v>102</v>
      </c>
      <c r="K120" s="39" t="s">
        <v>102</v>
      </c>
      <c r="L120" s="39" t="s">
        <v>102</v>
      </c>
      <c r="M120" s="39" t="s">
        <v>102</v>
      </c>
      <c r="N120" s="39" t="s">
        <v>102</v>
      </c>
      <c r="O120" s="39" t="s">
        <v>102</v>
      </c>
      <c r="P120" s="39" t="s">
        <v>102</v>
      </c>
      <c r="Q120" s="39" t="s">
        <v>102</v>
      </c>
      <c r="R120" s="39" t="s">
        <v>102</v>
      </c>
      <c r="S120" s="39" t="s">
        <v>102</v>
      </c>
      <c r="T120" s="39" t="s">
        <v>102</v>
      </c>
      <c r="U120" s="39">
        <v>1.289E-2</v>
      </c>
      <c r="V120" s="39" t="s">
        <v>102</v>
      </c>
      <c r="W120" s="39" t="s">
        <v>102</v>
      </c>
      <c r="X120" s="39">
        <v>1.289E-2</v>
      </c>
    </row>
    <row r="121" spans="1:24" x14ac:dyDescent="0.35">
      <c r="A121" s="39" t="s">
        <v>2</v>
      </c>
      <c r="B121" s="39" t="s">
        <v>145</v>
      </c>
      <c r="C121" s="39" t="s">
        <v>226</v>
      </c>
      <c r="J121" s="39" t="s">
        <v>102</v>
      </c>
      <c r="K121" s="39" t="s">
        <v>102</v>
      </c>
      <c r="L121" s="39" t="s">
        <v>102</v>
      </c>
      <c r="M121" s="39" t="s">
        <v>102</v>
      </c>
      <c r="N121" s="39" t="s">
        <v>102</v>
      </c>
      <c r="O121" s="39" t="s">
        <v>102</v>
      </c>
      <c r="P121" s="39" t="s">
        <v>102</v>
      </c>
      <c r="Q121" s="39" t="s">
        <v>102</v>
      </c>
      <c r="R121" s="39" t="s">
        <v>102</v>
      </c>
      <c r="S121" s="39" t="s">
        <v>102</v>
      </c>
      <c r="T121" s="39" t="s">
        <v>102</v>
      </c>
      <c r="U121" s="39">
        <v>9.6579999999999999E-3</v>
      </c>
      <c r="V121" s="39" t="s">
        <v>102</v>
      </c>
      <c r="W121" s="39" t="s">
        <v>102</v>
      </c>
      <c r="X121" s="39">
        <v>9.6579999999999999E-3</v>
      </c>
    </row>
    <row r="122" spans="1:24" x14ac:dyDescent="0.35">
      <c r="A122" s="39" t="s">
        <v>2</v>
      </c>
      <c r="B122" s="39" t="s">
        <v>145</v>
      </c>
      <c r="C122" s="39" t="s">
        <v>227</v>
      </c>
      <c r="J122" s="39" t="s">
        <v>102</v>
      </c>
      <c r="K122" s="39" t="s">
        <v>102</v>
      </c>
      <c r="L122" s="39" t="s">
        <v>102</v>
      </c>
      <c r="M122" s="39" t="s">
        <v>102</v>
      </c>
      <c r="N122" s="39" t="s">
        <v>102</v>
      </c>
      <c r="O122" s="39" t="s">
        <v>102</v>
      </c>
      <c r="P122" s="39" t="s">
        <v>102</v>
      </c>
      <c r="Q122" s="39" t="s">
        <v>102</v>
      </c>
      <c r="R122" s="39" t="s">
        <v>102</v>
      </c>
      <c r="S122" s="39" t="s">
        <v>102</v>
      </c>
      <c r="T122" s="39" t="s">
        <v>102</v>
      </c>
      <c r="U122" s="39">
        <v>1.473E-4</v>
      </c>
      <c r="V122" s="39" t="s">
        <v>102</v>
      </c>
      <c r="W122" s="39" t="s">
        <v>102</v>
      </c>
      <c r="X122" s="39">
        <v>1.473E-4</v>
      </c>
    </row>
    <row r="123" spans="1:24" x14ac:dyDescent="0.35">
      <c r="A123" s="39" t="s">
        <v>2</v>
      </c>
      <c r="B123" s="39" t="s">
        <v>145</v>
      </c>
      <c r="C123" s="39" t="s">
        <v>228</v>
      </c>
      <c r="J123" s="39" t="s">
        <v>102</v>
      </c>
      <c r="K123" s="39" t="s">
        <v>102</v>
      </c>
      <c r="L123" s="39" t="s">
        <v>102</v>
      </c>
      <c r="M123" s="39" t="s">
        <v>102</v>
      </c>
      <c r="N123" s="39" t="s">
        <v>102</v>
      </c>
      <c r="O123" s="39" t="s">
        <v>102</v>
      </c>
      <c r="P123" s="39" t="s">
        <v>102</v>
      </c>
      <c r="Q123" s="39" t="s">
        <v>102</v>
      </c>
      <c r="R123" s="39" t="s">
        <v>102</v>
      </c>
      <c r="S123" s="39" t="s">
        <v>102</v>
      </c>
      <c r="T123" s="39" t="s">
        <v>102</v>
      </c>
      <c r="U123" s="39">
        <v>1.473E-4</v>
      </c>
      <c r="V123" s="39" t="s">
        <v>102</v>
      </c>
      <c r="W123" s="39" t="s">
        <v>102</v>
      </c>
      <c r="X123" s="39">
        <v>1.473E-4</v>
      </c>
    </row>
    <row r="124" spans="1:24" x14ac:dyDescent="0.35">
      <c r="A124" s="39" t="s">
        <v>2</v>
      </c>
      <c r="B124" s="39" t="s">
        <v>145</v>
      </c>
      <c r="C124" s="39" t="s">
        <v>229</v>
      </c>
      <c r="J124" s="39" t="s">
        <v>102</v>
      </c>
      <c r="K124" s="39" t="s">
        <v>102</v>
      </c>
      <c r="L124" s="39" t="s">
        <v>102</v>
      </c>
      <c r="M124" s="39" t="s">
        <v>102</v>
      </c>
      <c r="N124" s="39" t="s">
        <v>102</v>
      </c>
      <c r="O124" s="39" t="s">
        <v>102</v>
      </c>
      <c r="P124" s="39" t="s">
        <v>102</v>
      </c>
      <c r="Q124" s="39" t="s">
        <v>102</v>
      </c>
      <c r="R124" s="39" t="s">
        <v>102</v>
      </c>
      <c r="S124" s="39" t="s">
        <v>102</v>
      </c>
      <c r="T124" s="39" t="s">
        <v>102</v>
      </c>
      <c r="U124" s="39">
        <v>1.473E-4</v>
      </c>
      <c r="V124" s="39" t="s">
        <v>102</v>
      </c>
      <c r="W124" s="39" t="s">
        <v>102</v>
      </c>
      <c r="X124" s="39">
        <v>1.473E-4</v>
      </c>
    </row>
    <row r="125" spans="1:24" x14ac:dyDescent="0.35">
      <c r="A125" s="39" t="s">
        <v>2</v>
      </c>
      <c r="B125" s="39" t="s">
        <v>145</v>
      </c>
      <c r="C125" s="39" t="s">
        <v>230</v>
      </c>
      <c r="J125" s="39" t="s">
        <v>102</v>
      </c>
      <c r="K125" s="39" t="s">
        <v>102</v>
      </c>
      <c r="L125" s="39" t="s">
        <v>102</v>
      </c>
      <c r="M125" s="39" t="s">
        <v>102</v>
      </c>
      <c r="N125" s="39" t="s">
        <v>102</v>
      </c>
      <c r="O125" s="39" t="s">
        <v>102</v>
      </c>
      <c r="P125" s="39" t="s">
        <v>102</v>
      </c>
      <c r="Q125" s="39" t="s">
        <v>102</v>
      </c>
      <c r="R125" s="39" t="s">
        <v>102</v>
      </c>
      <c r="S125" s="39" t="s">
        <v>102</v>
      </c>
      <c r="T125" s="39" t="s">
        <v>102</v>
      </c>
      <c r="U125" s="39" t="s">
        <v>102</v>
      </c>
      <c r="V125" s="39" t="s">
        <v>102</v>
      </c>
      <c r="W125" s="39" t="s">
        <v>102</v>
      </c>
      <c r="X125" s="39">
        <v>0</v>
      </c>
    </row>
    <row r="126" spans="1:24" x14ac:dyDescent="0.35">
      <c r="A126" s="39" t="s">
        <v>2</v>
      </c>
      <c r="B126" s="39" t="s">
        <v>145</v>
      </c>
      <c r="C126" s="39" t="s">
        <v>231</v>
      </c>
      <c r="J126" s="39" t="s">
        <v>102</v>
      </c>
      <c r="K126" s="39" t="s">
        <v>102</v>
      </c>
      <c r="L126" s="39" t="s">
        <v>102</v>
      </c>
      <c r="M126" s="39" t="s">
        <v>102</v>
      </c>
      <c r="N126" s="39" t="s">
        <v>102</v>
      </c>
      <c r="O126" s="39" t="s">
        <v>102</v>
      </c>
      <c r="P126" s="39" t="s">
        <v>102</v>
      </c>
      <c r="Q126" s="39" t="s">
        <v>102</v>
      </c>
      <c r="R126" s="39" t="s">
        <v>102</v>
      </c>
      <c r="S126" s="39" t="s">
        <v>102</v>
      </c>
      <c r="T126" s="39" t="s">
        <v>102</v>
      </c>
      <c r="U126" s="39">
        <v>2.653E-3</v>
      </c>
      <c r="V126" s="39" t="s">
        <v>102</v>
      </c>
      <c r="W126" s="39" t="s">
        <v>102</v>
      </c>
      <c r="X126" s="39">
        <v>2.653E-3</v>
      </c>
    </row>
    <row r="127" spans="1:24" x14ac:dyDescent="0.35">
      <c r="A127" s="39" t="s">
        <v>2</v>
      </c>
      <c r="B127" s="39" t="s">
        <v>145</v>
      </c>
      <c r="C127" s="39" t="s">
        <v>232</v>
      </c>
      <c r="J127" s="39" t="s">
        <v>102</v>
      </c>
      <c r="K127" s="39" t="s">
        <v>102</v>
      </c>
      <c r="L127" s="39" t="s">
        <v>102</v>
      </c>
      <c r="M127" s="39" t="s">
        <v>102</v>
      </c>
      <c r="N127" s="39" t="s">
        <v>102</v>
      </c>
      <c r="O127" s="39" t="s">
        <v>102</v>
      </c>
      <c r="P127" s="39" t="s">
        <v>102</v>
      </c>
      <c r="Q127" s="39" t="s">
        <v>102</v>
      </c>
      <c r="R127" s="39" t="s">
        <v>102</v>
      </c>
      <c r="S127" s="39" t="s">
        <v>102</v>
      </c>
      <c r="T127" s="39" t="s">
        <v>102</v>
      </c>
      <c r="U127" s="39">
        <v>6.515E-3</v>
      </c>
      <c r="V127" s="39" t="s">
        <v>102</v>
      </c>
      <c r="W127" s="39" t="s">
        <v>102</v>
      </c>
      <c r="X127" s="39">
        <v>6.515E-3</v>
      </c>
    </row>
    <row r="128" spans="1:24" x14ac:dyDescent="0.35">
      <c r="A128" s="39" t="s">
        <v>2</v>
      </c>
      <c r="B128" s="39" t="s">
        <v>145</v>
      </c>
      <c r="C128" s="39" t="s">
        <v>233</v>
      </c>
      <c r="J128" s="39" t="s">
        <v>102</v>
      </c>
      <c r="K128" s="39" t="s">
        <v>102</v>
      </c>
      <c r="L128" s="39" t="s">
        <v>102</v>
      </c>
      <c r="M128" s="39" t="s">
        <v>102</v>
      </c>
      <c r="N128" s="39" t="s">
        <v>102</v>
      </c>
      <c r="O128" s="39" t="s">
        <v>102</v>
      </c>
      <c r="P128" s="39" t="s">
        <v>102</v>
      </c>
      <c r="Q128" s="39" t="s">
        <v>102</v>
      </c>
      <c r="R128" s="39" t="s">
        <v>102</v>
      </c>
      <c r="S128" s="39" t="s">
        <v>102</v>
      </c>
      <c r="T128" s="39" t="s">
        <v>102</v>
      </c>
      <c r="U128" s="39">
        <v>6.8190000000000004E-3</v>
      </c>
      <c r="V128" s="39" t="s">
        <v>102</v>
      </c>
      <c r="W128" s="39" t="s">
        <v>102</v>
      </c>
      <c r="X128" s="39">
        <v>6.8190000000000004E-3</v>
      </c>
    </row>
    <row r="129" spans="1:24" x14ac:dyDescent="0.35">
      <c r="A129" s="39" t="s">
        <v>2</v>
      </c>
      <c r="B129" s="39" t="s">
        <v>145</v>
      </c>
      <c r="C129" s="39" t="s">
        <v>234</v>
      </c>
      <c r="J129" s="39" t="s">
        <v>102</v>
      </c>
      <c r="K129" s="39" t="s">
        <v>102</v>
      </c>
      <c r="L129" s="39" t="s">
        <v>102</v>
      </c>
      <c r="M129" s="39" t="s">
        <v>102</v>
      </c>
      <c r="N129" s="39" t="s">
        <v>102</v>
      </c>
      <c r="O129" s="39" t="s">
        <v>102</v>
      </c>
      <c r="P129" s="39" t="s">
        <v>102</v>
      </c>
      <c r="Q129" s="39" t="s">
        <v>102</v>
      </c>
      <c r="R129" s="39" t="s">
        <v>102</v>
      </c>
      <c r="S129" s="39" t="s">
        <v>102</v>
      </c>
      <c r="T129" s="39" t="s">
        <v>102</v>
      </c>
      <c r="U129" s="39">
        <v>8.6090000000000003E-3</v>
      </c>
      <c r="V129" s="39" t="s">
        <v>102</v>
      </c>
      <c r="W129" s="39" t="s">
        <v>102</v>
      </c>
      <c r="X129" s="39">
        <v>8.6090000000000003E-3</v>
      </c>
    </row>
    <row r="130" spans="1:24" x14ac:dyDescent="0.35">
      <c r="A130" s="39" t="s">
        <v>2</v>
      </c>
      <c r="B130" s="39" t="s">
        <v>145</v>
      </c>
      <c r="C130" s="39" t="s">
        <v>235</v>
      </c>
      <c r="J130" s="39" t="s">
        <v>102</v>
      </c>
      <c r="K130" s="39" t="s">
        <v>102</v>
      </c>
      <c r="L130" s="39" t="s">
        <v>102</v>
      </c>
      <c r="M130" s="39" t="s">
        <v>102</v>
      </c>
      <c r="N130" s="39" t="s">
        <v>102</v>
      </c>
      <c r="O130" s="39" t="s">
        <v>102</v>
      </c>
      <c r="P130" s="39" t="s">
        <v>102</v>
      </c>
      <c r="Q130" s="39" t="s">
        <v>102</v>
      </c>
      <c r="R130" s="39" t="s">
        <v>102</v>
      </c>
      <c r="S130" s="39" t="s">
        <v>102</v>
      </c>
      <c r="T130" s="39" t="s">
        <v>102</v>
      </c>
      <c r="U130" s="39">
        <v>7.7669999999999996E-4</v>
      </c>
      <c r="V130" s="39" t="s">
        <v>102</v>
      </c>
      <c r="W130" s="39" t="s">
        <v>102</v>
      </c>
      <c r="X130" s="39">
        <v>7.7669999999999996E-4</v>
      </c>
    </row>
    <row r="131" spans="1:24" x14ac:dyDescent="0.35">
      <c r="A131" s="39" t="s">
        <v>2</v>
      </c>
      <c r="B131" s="39" t="s">
        <v>145</v>
      </c>
      <c r="C131" s="39" t="s">
        <v>236</v>
      </c>
      <c r="J131" s="39" t="s">
        <v>102</v>
      </c>
      <c r="K131" s="39" t="s">
        <v>102</v>
      </c>
      <c r="L131" s="39" t="s">
        <v>102</v>
      </c>
      <c r="M131" s="39" t="s">
        <v>102</v>
      </c>
      <c r="N131" s="39" t="s">
        <v>102</v>
      </c>
      <c r="O131" s="39" t="s">
        <v>102</v>
      </c>
      <c r="P131" s="39" t="s">
        <v>102</v>
      </c>
      <c r="Q131" s="39" t="s">
        <v>102</v>
      </c>
      <c r="R131" s="39" t="s">
        <v>102</v>
      </c>
      <c r="S131" s="39" t="s">
        <v>102</v>
      </c>
      <c r="T131" s="39" t="s">
        <v>102</v>
      </c>
      <c r="U131" s="39">
        <v>8.4469999999999996E-3</v>
      </c>
      <c r="V131" s="39" t="s">
        <v>102</v>
      </c>
      <c r="W131" s="39" t="s">
        <v>102</v>
      </c>
      <c r="X131" s="39">
        <v>8.4469999999999996E-3</v>
      </c>
    </row>
    <row r="132" spans="1:24" x14ac:dyDescent="0.35">
      <c r="A132" s="39" t="s">
        <v>2</v>
      </c>
      <c r="B132" s="39" t="s">
        <v>145</v>
      </c>
      <c r="C132" s="39" t="s">
        <v>237</v>
      </c>
      <c r="J132" s="39" t="s">
        <v>102</v>
      </c>
      <c r="K132" s="39" t="s">
        <v>102</v>
      </c>
      <c r="L132" s="39" t="s">
        <v>102</v>
      </c>
      <c r="M132" s="39" t="s">
        <v>102</v>
      </c>
      <c r="N132" s="39" t="s">
        <v>102</v>
      </c>
      <c r="O132" s="39" t="s">
        <v>102</v>
      </c>
      <c r="P132" s="39" t="s">
        <v>102</v>
      </c>
      <c r="Q132" s="39" t="s">
        <v>102</v>
      </c>
      <c r="R132" s="39" t="s">
        <v>102</v>
      </c>
      <c r="S132" s="39" t="s">
        <v>102</v>
      </c>
      <c r="T132" s="39" t="s">
        <v>102</v>
      </c>
      <c r="U132" s="39">
        <v>1.473E-4</v>
      </c>
      <c r="V132" s="39" t="s">
        <v>102</v>
      </c>
      <c r="W132" s="39" t="s">
        <v>102</v>
      </c>
      <c r="X132" s="39">
        <v>1.473E-4</v>
      </c>
    </row>
    <row r="133" spans="1:24" x14ac:dyDescent="0.35">
      <c r="A133" s="39" t="s">
        <v>2</v>
      </c>
      <c r="B133" s="39" t="s">
        <v>145</v>
      </c>
      <c r="C133" s="39" t="s">
        <v>238</v>
      </c>
      <c r="J133" s="39" t="s">
        <v>102</v>
      </c>
      <c r="K133" s="39" t="s">
        <v>102</v>
      </c>
      <c r="L133" s="39" t="s">
        <v>102</v>
      </c>
      <c r="M133" s="39" t="s">
        <v>102</v>
      </c>
      <c r="N133" s="39" t="s">
        <v>102</v>
      </c>
      <c r="O133" s="39" t="s">
        <v>102</v>
      </c>
      <c r="P133" s="39" t="s">
        <v>102</v>
      </c>
      <c r="Q133" s="39" t="s">
        <v>102</v>
      </c>
      <c r="R133" s="39" t="s">
        <v>102</v>
      </c>
      <c r="S133" s="39" t="s">
        <v>102</v>
      </c>
      <c r="T133" s="39" t="s">
        <v>102</v>
      </c>
      <c r="U133" s="39">
        <v>1.473E-4</v>
      </c>
      <c r="V133" s="39" t="s">
        <v>102</v>
      </c>
      <c r="W133" s="39" t="s">
        <v>102</v>
      </c>
      <c r="X133" s="39">
        <v>1.473E-4</v>
      </c>
    </row>
    <row r="134" spans="1:24" x14ac:dyDescent="0.35">
      <c r="A134" s="39" t="s">
        <v>2</v>
      </c>
      <c r="B134" s="39" t="s">
        <v>145</v>
      </c>
      <c r="C134" s="39" t="s">
        <v>239</v>
      </c>
      <c r="J134" s="39" t="s">
        <v>102</v>
      </c>
      <c r="K134" s="39" t="s">
        <v>102</v>
      </c>
      <c r="L134" s="39" t="s">
        <v>102</v>
      </c>
      <c r="M134" s="39" t="s">
        <v>102</v>
      </c>
      <c r="N134" s="39" t="s">
        <v>102</v>
      </c>
      <c r="O134" s="39" t="s">
        <v>102</v>
      </c>
      <c r="P134" s="39" t="s">
        <v>102</v>
      </c>
      <c r="Q134" s="39" t="s">
        <v>102</v>
      </c>
      <c r="R134" s="39" t="s">
        <v>102</v>
      </c>
      <c r="S134" s="39" t="s">
        <v>102</v>
      </c>
      <c r="T134" s="39" t="s">
        <v>102</v>
      </c>
      <c r="U134" s="39">
        <v>7.584E-4</v>
      </c>
      <c r="V134" s="39" t="s">
        <v>102</v>
      </c>
      <c r="W134" s="39" t="s">
        <v>102</v>
      </c>
      <c r="X134" s="39">
        <v>7.584E-4</v>
      </c>
    </row>
    <row r="135" spans="1:24" x14ac:dyDescent="0.35">
      <c r="A135" s="39" t="s">
        <v>2</v>
      </c>
      <c r="B135" s="39" t="s">
        <v>145</v>
      </c>
      <c r="C135" s="39" t="s">
        <v>240</v>
      </c>
      <c r="J135" s="39" t="s">
        <v>102</v>
      </c>
      <c r="K135" s="39" t="s">
        <v>102</v>
      </c>
      <c r="L135" s="39" t="s">
        <v>102</v>
      </c>
      <c r="M135" s="39" t="s">
        <v>102</v>
      </c>
      <c r="N135" s="39" t="s">
        <v>102</v>
      </c>
      <c r="O135" s="39" t="s">
        <v>102</v>
      </c>
      <c r="P135" s="39" t="s">
        <v>102</v>
      </c>
      <c r="Q135" s="39">
        <v>8.3760000000000004E-7</v>
      </c>
      <c r="R135" s="39" t="s">
        <v>102</v>
      </c>
      <c r="S135" s="39" t="s">
        <v>102</v>
      </c>
      <c r="T135" s="39" t="s">
        <v>102</v>
      </c>
      <c r="U135" s="39" t="s">
        <v>102</v>
      </c>
      <c r="V135" s="39" t="s">
        <v>102</v>
      </c>
      <c r="W135" s="39" t="s">
        <v>102</v>
      </c>
      <c r="X135" s="39">
        <v>8.3760000000000004E-7</v>
      </c>
    </row>
    <row r="136" spans="1:24" x14ac:dyDescent="0.35">
      <c r="A136" s="39" t="s">
        <v>2</v>
      </c>
      <c r="B136" s="39" t="s">
        <v>145</v>
      </c>
      <c r="C136" s="39" t="s">
        <v>241</v>
      </c>
      <c r="J136" s="39" t="s">
        <v>102</v>
      </c>
      <c r="K136" s="39" t="s">
        <v>102</v>
      </c>
      <c r="L136" s="39" t="s">
        <v>102</v>
      </c>
      <c r="M136" s="39" t="s">
        <v>102</v>
      </c>
      <c r="N136" s="39" t="s">
        <v>102</v>
      </c>
      <c r="O136" s="39" t="s">
        <v>102</v>
      </c>
      <c r="P136" s="39" t="s">
        <v>102</v>
      </c>
      <c r="Q136" s="39" t="s">
        <v>102</v>
      </c>
      <c r="R136" s="39" t="s">
        <v>102</v>
      </c>
      <c r="S136" s="39" t="s">
        <v>102</v>
      </c>
      <c r="T136" s="39" t="s">
        <v>102</v>
      </c>
      <c r="U136" s="39" t="s">
        <v>102</v>
      </c>
      <c r="V136" s="39" t="s">
        <v>102</v>
      </c>
      <c r="W136" s="39" t="s">
        <v>102</v>
      </c>
      <c r="X136" s="39">
        <v>0</v>
      </c>
    </row>
    <row r="137" spans="1:24" x14ac:dyDescent="0.35">
      <c r="A137" s="39" t="s">
        <v>2</v>
      </c>
      <c r="B137" s="39" t="s">
        <v>242</v>
      </c>
      <c r="J137" s="39" t="s">
        <v>102</v>
      </c>
      <c r="K137" s="39">
        <v>0.1106</v>
      </c>
      <c r="L137" s="39" t="s">
        <v>102</v>
      </c>
      <c r="M137" s="39" t="s">
        <v>102</v>
      </c>
      <c r="N137" s="39" t="s">
        <v>102</v>
      </c>
      <c r="O137" s="39" t="s">
        <v>102</v>
      </c>
      <c r="P137" s="39" t="s">
        <v>102</v>
      </c>
      <c r="Q137" s="39">
        <v>6.9380000000000003E-6</v>
      </c>
      <c r="R137" s="39">
        <v>0</v>
      </c>
      <c r="S137" s="39" t="s">
        <v>102</v>
      </c>
      <c r="T137" s="39">
        <v>1.025E-5</v>
      </c>
      <c r="U137" s="39">
        <v>0.24679999999999999</v>
      </c>
      <c r="V137" s="39" t="s">
        <v>102</v>
      </c>
      <c r="W137" s="39">
        <v>7.3940000000000006E-2</v>
      </c>
      <c r="X137" s="39">
        <v>0.431357188</v>
      </c>
    </row>
    <row r="138" spans="1:24" x14ac:dyDescent="0.35">
      <c r="A138" s="39" t="s">
        <v>2</v>
      </c>
      <c r="B138" s="39" t="s">
        <v>242</v>
      </c>
      <c r="C138" s="39" t="s">
        <v>146</v>
      </c>
      <c r="J138" s="39" t="s">
        <v>102</v>
      </c>
      <c r="K138" s="39">
        <v>0.1106</v>
      </c>
      <c r="L138" s="39" t="s">
        <v>102</v>
      </c>
      <c r="M138" s="39" t="s">
        <v>102</v>
      </c>
      <c r="N138" s="39" t="s">
        <v>102</v>
      </c>
      <c r="O138" s="39" t="s">
        <v>102</v>
      </c>
      <c r="P138" s="39" t="s">
        <v>102</v>
      </c>
      <c r="Q138" s="39" t="s">
        <v>102</v>
      </c>
      <c r="R138" s="39" t="s">
        <v>102</v>
      </c>
      <c r="S138" s="39" t="s">
        <v>102</v>
      </c>
      <c r="T138" s="39">
        <v>1.013E-5</v>
      </c>
      <c r="U138" s="39">
        <v>2.1770000000000001E-3</v>
      </c>
      <c r="V138" s="39" t="s">
        <v>102</v>
      </c>
      <c r="W138" s="39">
        <v>7.3940000000000006E-2</v>
      </c>
      <c r="X138" s="39">
        <v>0.18672712999999999</v>
      </c>
    </row>
    <row r="139" spans="1:24" x14ac:dyDescent="0.35">
      <c r="A139" s="39" t="s">
        <v>2</v>
      </c>
      <c r="B139" s="39" t="s">
        <v>242</v>
      </c>
      <c r="C139" s="39" t="s">
        <v>146</v>
      </c>
      <c r="D139" s="39" t="s">
        <v>147</v>
      </c>
      <c r="J139" s="39" t="s">
        <v>102</v>
      </c>
      <c r="K139" s="39" t="s">
        <v>102</v>
      </c>
      <c r="L139" s="39" t="s">
        <v>102</v>
      </c>
      <c r="M139" s="39" t="s">
        <v>102</v>
      </c>
      <c r="N139" s="39" t="s">
        <v>102</v>
      </c>
      <c r="O139" s="39" t="s">
        <v>102</v>
      </c>
      <c r="P139" s="39" t="s">
        <v>102</v>
      </c>
      <c r="Q139" s="39" t="s">
        <v>102</v>
      </c>
      <c r="R139" s="39" t="s">
        <v>102</v>
      </c>
      <c r="S139" s="39" t="s">
        <v>102</v>
      </c>
      <c r="T139" s="39">
        <v>-2.9650000000000001E-8</v>
      </c>
      <c r="U139" s="39">
        <v>2.1339999999999999E-5</v>
      </c>
      <c r="V139" s="39" t="s">
        <v>102</v>
      </c>
      <c r="W139" s="39">
        <v>1.793E-7</v>
      </c>
      <c r="X139" s="39">
        <v>2.1489649999999998E-5</v>
      </c>
    </row>
    <row r="140" spans="1:24" x14ac:dyDescent="0.35">
      <c r="A140" s="39" t="s">
        <v>2</v>
      </c>
      <c r="B140" s="39" t="s">
        <v>242</v>
      </c>
      <c r="C140" s="39" t="s">
        <v>146</v>
      </c>
      <c r="D140" s="39" t="s">
        <v>148</v>
      </c>
      <c r="J140" s="39" t="s">
        <v>102</v>
      </c>
      <c r="K140" s="39" t="s">
        <v>102</v>
      </c>
      <c r="L140" s="39" t="s">
        <v>102</v>
      </c>
      <c r="M140" s="39" t="s">
        <v>102</v>
      </c>
      <c r="N140" s="39" t="s">
        <v>102</v>
      </c>
      <c r="O140" s="39" t="s">
        <v>102</v>
      </c>
      <c r="P140" s="39" t="s">
        <v>102</v>
      </c>
      <c r="Q140" s="39" t="s">
        <v>102</v>
      </c>
      <c r="R140" s="39" t="s">
        <v>102</v>
      </c>
      <c r="S140" s="39" t="s">
        <v>102</v>
      </c>
      <c r="T140" s="39">
        <v>-2.9700000000000001E-8</v>
      </c>
      <c r="U140" s="39">
        <v>2.1339999999999999E-5</v>
      </c>
      <c r="V140" s="39" t="s">
        <v>102</v>
      </c>
      <c r="W140" s="39">
        <v>1.7919999999999999E-7</v>
      </c>
      <c r="X140" s="39">
        <v>2.1489500000000002E-5</v>
      </c>
    </row>
    <row r="141" spans="1:24" x14ac:dyDescent="0.35">
      <c r="A141" s="39" t="s">
        <v>2</v>
      </c>
      <c r="B141" s="39" t="s">
        <v>242</v>
      </c>
      <c r="C141" s="39" t="s">
        <v>146</v>
      </c>
      <c r="D141" s="39" t="s">
        <v>149</v>
      </c>
      <c r="J141" s="39" t="s">
        <v>102</v>
      </c>
      <c r="K141" s="39" t="s">
        <v>102</v>
      </c>
      <c r="L141" s="39" t="s">
        <v>102</v>
      </c>
      <c r="M141" s="39" t="s">
        <v>102</v>
      </c>
      <c r="N141" s="39" t="s">
        <v>102</v>
      </c>
      <c r="O141" s="39" t="s">
        <v>102</v>
      </c>
      <c r="P141" s="39" t="s">
        <v>102</v>
      </c>
      <c r="Q141" s="39" t="s">
        <v>102</v>
      </c>
      <c r="R141" s="39" t="s">
        <v>102</v>
      </c>
      <c r="S141" s="39" t="s">
        <v>102</v>
      </c>
      <c r="T141" s="39">
        <v>-4.1579999999999998E-6</v>
      </c>
      <c r="U141" s="39">
        <v>7.1159999999999995E-4</v>
      </c>
      <c r="V141" s="39" t="s">
        <v>102</v>
      </c>
      <c r="W141" s="39">
        <v>4.8149999999999998E-3</v>
      </c>
      <c r="X141" s="39">
        <v>5.5224419999999998E-3</v>
      </c>
    </row>
    <row r="142" spans="1:24" x14ac:dyDescent="0.35">
      <c r="A142" s="39" t="s">
        <v>2</v>
      </c>
      <c r="B142" s="39" t="s">
        <v>242</v>
      </c>
      <c r="C142" s="39" t="s">
        <v>146</v>
      </c>
      <c r="D142" s="39" t="s">
        <v>150</v>
      </c>
      <c r="J142" s="39" t="s">
        <v>102</v>
      </c>
      <c r="K142" s="39" t="s">
        <v>102</v>
      </c>
      <c r="L142" s="39" t="s">
        <v>102</v>
      </c>
      <c r="M142" s="39" t="s">
        <v>102</v>
      </c>
      <c r="N142" s="39" t="s">
        <v>102</v>
      </c>
      <c r="O142" s="39" t="s">
        <v>102</v>
      </c>
      <c r="P142" s="39" t="s">
        <v>102</v>
      </c>
      <c r="Q142" s="39" t="s">
        <v>102</v>
      </c>
      <c r="R142" s="39" t="s">
        <v>102</v>
      </c>
      <c r="S142" s="39" t="s">
        <v>102</v>
      </c>
      <c r="T142" s="39">
        <v>-4.1860000000000002E-6</v>
      </c>
      <c r="U142" s="39">
        <v>7.1159999999999995E-4</v>
      </c>
      <c r="V142" s="39" t="s">
        <v>102</v>
      </c>
      <c r="W142" s="39">
        <v>4.816E-3</v>
      </c>
      <c r="X142" s="39">
        <v>5.5234139999999999E-3</v>
      </c>
    </row>
    <row r="143" spans="1:24" x14ac:dyDescent="0.35">
      <c r="A143" s="39" t="s">
        <v>2</v>
      </c>
      <c r="B143" s="39" t="s">
        <v>242</v>
      </c>
      <c r="C143" s="39" t="s">
        <v>146</v>
      </c>
      <c r="D143" s="39" t="s">
        <v>151</v>
      </c>
      <c r="J143" s="39" t="s">
        <v>102</v>
      </c>
      <c r="K143" s="39" t="s">
        <v>102</v>
      </c>
      <c r="L143" s="39" t="s">
        <v>102</v>
      </c>
      <c r="M143" s="39" t="s">
        <v>102</v>
      </c>
      <c r="N143" s="39" t="s">
        <v>102</v>
      </c>
      <c r="O143" s="39" t="s">
        <v>102</v>
      </c>
      <c r="P143" s="39" t="s">
        <v>102</v>
      </c>
      <c r="Q143" s="39" t="s">
        <v>102</v>
      </c>
      <c r="R143" s="39" t="s">
        <v>102</v>
      </c>
      <c r="S143" s="39" t="s">
        <v>102</v>
      </c>
      <c r="T143" s="39">
        <v>-4.1749999999999998E-6</v>
      </c>
      <c r="U143" s="39">
        <v>7.115E-4</v>
      </c>
      <c r="V143" s="39" t="s">
        <v>102</v>
      </c>
      <c r="W143" s="39">
        <v>4.8180000000000002E-3</v>
      </c>
      <c r="X143" s="39">
        <v>5.5253250000000002E-3</v>
      </c>
    </row>
    <row r="144" spans="1:24" x14ac:dyDescent="0.35">
      <c r="A144" s="39" t="s">
        <v>2</v>
      </c>
      <c r="B144" s="39" t="s">
        <v>242</v>
      </c>
      <c r="C144" s="39" t="s">
        <v>205</v>
      </c>
      <c r="J144" s="39" t="s">
        <v>102</v>
      </c>
      <c r="K144" s="39" t="s">
        <v>102</v>
      </c>
      <c r="L144" s="39" t="s">
        <v>102</v>
      </c>
      <c r="M144" s="39" t="s">
        <v>102</v>
      </c>
      <c r="N144" s="39" t="s">
        <v>102</v>
      </c>
      <c r="O144" s="39" t="s">
        <v>102</v>
      </c>
      <c r="P144" s="39" t="s">
        <v>102</v>
      </c>
      <c r="Q144" s="39">
        <v>6.9380000000000003E-6</v>
      </c>
      <c r="R144" s="39" t="s">
        <v>102</v>
      </c>
      <c r="S144" s="39" t="s">
        <v>102</v>
      </c>
      <c r="T144" s="39" t="s">
        <v>102</v>
      </c>
      <c r="U144" s="39" t="s">
        <v>102</v>
      </c>
      <c r="V144" s="39" t="s">
        <v>102</v>
      </c>
      <c r="W144" s="39" t="s">
        <v>102</v>
      </c>
      <c r="X144" s="39">
        <v>6.9380000000000003E-6</v>
      </c>
    </row>
    <row r="145" spans="1:24" x14ac:dyDescent="0.35">
      <c r="A145" s="39" t="s">
        <v>2</v>
      </c>
      <c r="B145" s="39" t="s">
        <v>242</v>
      </c>
      <c r="C145" s="39" t="s">
        <v>243</v>
      </c>
      <c r="J145" s="39" t="s">
        <v>102</v>
      </c>
      <c r="K145" s="39" t="s">
        <v>102</v>
      </c>
      <c r="L145" s="39" t="s">
        <v>102</v>
      </c>
      <c r="M145" s="39" t="s">
        <v>102</v>
      </c>
      <c r="N145" s="39" t="s">
        <v>102</v>
      </c>
      <c r="O145" s="39" t="s">
        <v>102</v>
      </c>
      <c r="P145" s="39" t="s">
        <v>102</v>
      </c>
      <c r="Q145" s="39" t="s">
        <v>102</v>
      </c>
      <c r="R145" s="39" t="s">
        <v>102</v>
      </c>
      <c r="S145" s="39" t="s">
        <v>102</v>
      </c>
      <c r="T145" s="39" t="s">
        <v>102</v>
      </c>
      <c r="U145" s="39">
        <v>5.653E-3</v>
      </c>
      <c r="V145" s="39" t="s">
        <v>102</v>
      </c>
      <c r="W145" s="39" t="s">
        <v>102</v>
      </c>
      <c r="X145" s="39">
        <v>5.653E-3</v>
      </c>
    </row>
    <row r="146" spans="1:24" x14ac:dyDescent="0.35">
      <c r="A146" s="39" t="s">
        <v>2</v>
      </c>
      <c r="B146" s="39" t="s">
        <v>242</v>
      </c>
      <c r="C146" s="39" t="s">
        <v>244</v>
      </c>
      <c r="J146" s="39" t="s">
        <v>102</v>
      </c>
      <c r="K146" s="39" t="s">
        <v>102</v>
      </c>
      <c r="L146" s="39" t="s">
        <v>102</v>
      </c>
      <c r="M146" s="39" t="s">
        <v>102</v>
      </c>
      <c r="N146" s="39" t="s">
        <v>102</v>
      </c>
      <c r="O146" s="39" t="s">
        <v>102</v>
      </c>
      <c r="P146" s="39" t="s">
        <v>102</v>
      </c>
      <c r="Q146" s="39" t="s">
        <v>102</v>
      </c>
      <c r="R146" s="39" t="s">
        <v>102</v>
      </c>
      <c r="S146" s="39" t="s">
        <v>102</v>
      </c>
      <c r="T146" s="39" t="s">
        <v>102</v>
      </c>
      <c r="U146" s="39">
        <v>5.6540000000000002E-3</v>
      </c>
      <c r="V146" s="39" t="s">
        <v>102</v>
      </c>
      <c r="W146" s="39" t="s">
        <v>102</v>
      </c>
      <c r="X146" s="39">
        <v>5.6540000000000002E-3</v>
      </c>
    </row>
    <row r="147" spans="1:24" x14ac:dyDescent="0.35">
      <c r="A147" s="39" t="s">
        <v>2</v>
      </c>
      <c r="B147" s="39" t="s">
        <v>242</v>
      </c>
      <c r="C147" s="39" t="s">
        <v>245</v>
      </c>
      <c r="J147" s="39" t="s">
        <v>102</v>
      </c>
      <c r="K147" s="39" t="s">
        <v>102</v>
      </c>
      <c r="L147" s="39" t="s">
        <v>102</v>
      </c>
      <c r="M147" s="39" t="s">
        <v>102</v>
      </c>
      <c r="N147" s="39" t="s">
        <v>102</v>
      </c>
      <c r="O147" s="39" t="s">
        <v>102</v>
      </c>
      <c r="P147" s="39" t="s">
        <v>102</v>
      </c>
      <c r="Q147" s="39" t="s">
        <v>102</v>
      </c>
      <c r="R147" s="39" t="s">
        <v>102</v>
      </c>
      <c r="S147" s="39" t="s">
        <v>102</v>
      </c>
      <c r="T147" s="39" t="s">
        <v>102</v>
      </c>
      <c r="U147" s="39">
        <v>5.8469999999999998E-3</v>
      </c>
      <c r="V147" s="39" t="s">
        <v>102</v>
      </c>
      <c r="W147" s="39" t="s">
        <v>102</v>
      </c>
      <c r="X147" s="39">
        <v>5.8469999999999998E-3</v>
      </c>
    </row>
    <row r="148" spans="1:24" x14ac:dyDescent="0.35">
      <c r="A148" s="39" t="s">
        <v>2</v>
      </c>
      <c r="B148" s="39" t="s">
        <v>242</v>
      </c>
      <c r="C148" s="39" t="s">
        <v>246</v>
      </c>
      <c r="J148" s="39" t="s">
        <v>102</v>
      </c>
      <c r="K148" s="39" t="s">
        <v>102</v>
      </c>
      <c r="L148" s="39" t="s">
        <v>102</v>
      </c>
      <c r="M148" s="39" t="s">
        <v>102</v>
      </c>
      <c r="N148" s="39" t="s">
        <v>102</v>
      </c>
      <c r="O148" s="39" t="s">
        <v>102</v>
      </c>
      <c r="P148" s="39" t="s">
        <v>102</v>
      </c>
      <c r="Q148" s="39" t="s">
        <v>102</v>
      </c>
      <c r="R148" s="39" t="s">
        <v>102</v>
      </c>
      <c r="S148" s="39" t="s">
        <v>102</v>
      </c>
      <c r="T148" s="39" t="s">
        <v>102</v>
      </c>
      <c r="U148" s="39">
        <v>5.6870000000000002E-3</v>
      </c>
      <c r="V148" s="39" t="s">
        <v>102</v>
      </c>
      <c r="W148" s="39" t="s">
        <v>102</v>
      </c>
      <c r="X148" s="39">
        <v>5.6870000000000002E-3</v>
      </c>
    </row>
    <row r="149" spans="1:24" x14ac:dyDescent="0.35">
      <c r="A149" s="39" t="s">
        <v>2</v>
      </c>
      <c r="B149" s="39" t="s">
        <v>242</v>
      </c>
      <c r="C149" s="39" t="s">
        <v>247</v>
      </c>
      <c r="J149" s="39" t="s">
        <v>102</v>
      </c>
      <c r="K149" s="39" t="s">
        <v>102</v>
      </c>
      <c r="L149" s="39" t="s">
        <v>102</v>
      </c>
      <c r="M149" s="39" t="s">
        <v>102</v>
      </c>
      <c r="N149" s="39" t="s">
        <v>102</v>
      </c>
      <c r="O149" s="39" t="s">
        <v>102</v>
      </c>
      <c r="P149" s="39" t="s">
        <v>102</v>
      </c>
      <c r="Q149" s="39" t="s">
        <v>102</v>
      </c>
      <c r="R149" s="39" t="s">
        <v>102</v>
      </c>
      <c r="S149" s="39" t="s">
        <v>102</v>
      </c>
      <c r="T149" s="39" t="s">
        <v>102</v>
      </c>
      <c r="U149" s="39">
        <v>5.6820000000000004E-3</v>
      </c>
      <c r="V149" s="39" t="s">
        <v>102</v>
      </c>
      <c r="W149" s="39" t="s">
        <v>102</v>
      </c>
      <c r="X149" s="39">
        <v>5.6820000000000004E-3</v>
      </c>
    </row>
    <row r="150" spans="1:24" x14ac:dyDescent="0.35">
      <c r="A150" s="39" t="s">
        <v>2</v>
      </c>
      <c r="B150" s="39" t="s">
        <v>242</v>
      </c>
      <c r="C150" s="39" t="s">
        <v>248</v>
      </c>
      <c r="J150" s="39" t="s">
        <v>102</v>
      </c>
      <c r="K150" s="39" t="s">
        <v>102</v>
      </c>
      <c r="L150" s="39" t="s">
        <v>102</v>
      </c>
      <c r="M150" s="39" t="s">
        <v>102</v>
      </c>
      <c r="N150" s="39" t="s">
        <v>102</v>
      </c>
      <c r="O150" s="39" t="s">
        <v>102</v>
      </c>
      <c r="P150" s="39" t="s">
        <v>102</v>
      </c>
      <c r="Q150" s="39" t="s">
        <v>102</v>
      </c>
      <c r="R150" s="39" t="s">
        <v>102</v>
      </c>
      <c r="S150" s="39" t="s">
        <v>102</v>
      </c>
      <c r="T150" s="39" t="s">
        <v>102</v>
      </c>
      <c r="U150" s="39">
        <v>5.8939999999999999E-3</v>
      </c>
      <c r="V150" s="39" t="s">
        <v>102</v>
      </c>
      <c r="W150" s="39" t="s">
        <v>102</v>
      </c>
      <c r="X150" s="39">
        <v>5.8939999999999999E-3</v>
      </c>
    </row>
    <row r="151" spans="1:24" x14ac:dyDescent="0.35">
      <c r="A151" s="39" t="s">
        <v>2</v>
      </c>
      <c r="B151" s="39" t="s">
        <v>242</v>
      </c>
      <c r="C151" s="39" t="s">
        <v>249</v>
      </c>
      <c r="J151" s="39" t="s">
        <v>102</v>
      </c>
      <c r="K151" s="39" t="s">
        <v>102</v>
      </c>
      <c r="L151" s="39" t="s">
        <v>102</v>
      </c>
      <c r="M151" s="39" t="s">
        <v>102</v>
      </c>
      <c r="N151" s="39" t="s">
        <v>102</v>
      </c>
      <c r="O151" s="39" t="s">
        <v>102</v>
      </c>
      <c r="P151" s="39" t="s">
        <v>102</v>
      </c>
      <c r="Q151" s="39" t="s">
        <v>102</v>
      </c>
      <c r="R151" s="39" t="s">
        <v>102</v>
      </c>
      <c r="S151" s="39" t="s">
        <v>102</v>
      </c>
      <c r="T151" s="39" t="s">
        <v>102</v>
      </c>
      <c r="U151" s="39">
        <v>5.8909999999999995E-4</v>
      </c>
      <c r="V151" s="39" t="s">
        <v>102</v>
      </c>
      <c r="W151" s="39" t="s">
        <v>102</v>
      </c>
      <c r="X151" s="39">
        <v>5.8909999999999995E-4</v>
      </c>
    </row>
    <row r="152" spans="1:24" x14ac:dyDescent="0.35">
      <c r="A152" s="39" t="s">
        <v>2</v>
      </c>
      <c r="B152" s="39" t="s">
        <v>242</v>
      </c>
      <c r="C152" s="39" t="s">
        <v>250</v>
      </c>
      <c r="J152" s="39" t="s">
        <v>102</v>
      </c>
      <c r="K152" s="39" t="s">
        <v>102</v>
      </c>
      <c r="L152" s="39" t="s">
        <v>102</v>
      </c>
      <c r="M152" s="39" t="s">
        <v>102</v>
      </c>
      <c r="N152" s="39" t="s">
        <v>102</v>
      </c>
      <c r="O152" s="39" t="s">
        <v>102</v>
      </c>
      <c r="P152" s="39" t="s">
        <v>102</v>
      </c>
      <c r="Q152" s="39" t="s">
        <v>102</v>
      </c>
      <c r="R152" s="39" t="s">
        <v>102</v>
      </c>
      <c r="S152" s="39" t="s">
        <v>102</v>
      </c>
      <c r="T152" s="39" t="s">
        <v>102</v>
      </c>
      <c r="U152" s="39">
        <v>5.6849999999999999E-3</v>
      </c>
      <c r="V152" s="39" t="s">
        <v>102</v>
      </c>
      <c r="W152" s="39" t="s">
        <v>102</v>
      </c>
      <c r="X152" s="39">
        <v>5.6849999999999999E-3</v>
      </c>
    </row>
    <row r="153" spans="1:24" x14ac:dyDescent="0.35">
      <c r="A153" s="39" t="s">
        <v>2</v>
      </c>
      <c r="B153" s="39" t="s">
        <v>242</v>
      </c>
      <c r="C153" s="39" t="s">
        <v>251</v>
      </c>
      <c r="J153" s="39" t="s">
        <v>102</v>
      </c>
      <c r="K153" s="39" t="s">
        <v>102</v>
      </c>
      <c r="L153" s="39" t="s">
        <v>102</v>
      </c>
      <c r="M153" s="39" t="s">
        <v>102</v>
      </c>
      <c r="N153" s="39" t="s">
        <v>102</v>
      </c>
      <c r="O153" s="39" t="s">
        <v>102</v>
      </c>
      <c r="P153" s="39" t="s">
        <v>102</v>
      </c>
      <c r="Q153" s="39" t="s">
        <v>102</v>
      </c>
      <c r="R153" s="39" t="s">
        <v>102</v>
      </c>
      <c r="S153" s="39" t="s">
        <v>102</v>
      </c>
      <c r="T153" s="39" t="s">
        <v>102</v>
      </c>
      <c r="U153" s="39">
        <v>5.8909999999999995E-4</v>
      </c>
      <c r="V153" s="39" t="s">
        <v>102</v>
      </c>
      <c r="W153" s="39" t="s">
        <v>102</v>
      </c>
      <c r="X153" s="39">
        <v>5.8909999999999995E-4</v>
      </c>
    </row>
    <row r="154" spans="1:24" x14ac:dyDescent="0.35">
      <c r="A154" s="39" t="s">
        <v>2</v>
      </c>
      <c r="B154" s="39" t="s">
        <v>242</v>
      </c>
      <c r="C154" s="39" t="s">
        <v>252</v>
      </c>
      <c r="J154" s="39" t="s">
        <v>102</v>
      </c>
      <c r="K154" s="39" t="s">
        <v>102</v>
      </c>
      <c r="L154" s="39" t="s">
        <v>102</v>
      </c>
      <c r="M154" s="39" t="s">
        <v>102</v>
      </c>
      <c r="N154" s="39" t="s">
        <v>102</v>
      </c>
      <c r="O154" s="39" t="s">
        <v>102</v>
      </c>
      <c r="P154" s="39" t="s">
        <v>102</v>
      </c>
      <c r="Q154" s="39" t="s">
        <v>102</v>
      </c>
      <c r="R154" s="39" t="s">
        <v>102</v>
      </c>
      <c r="S154" s="39" t="s">
        <v>102</v>
      </c>
      <c r="T154" s="39" t="s">
        <v>102</v>
      </c>
      <c r="U154" s="39">
        <v>5.7190000000000001E-3</v>
      </c>
      <c r="V154" s="39" t="s">
        <v>102</v>
      </c>
      <c r="W154" s="39" t="s">
        <v>102</v>
      </c>
      <c r="X154" s="39">
        <v>5.7190000000000001E-3</v>
      </c>
    </row>
    <row r="155" spans="1:24" x14ac:dyDescent="0.35">
      <c r="A155" s="39" t="s">
        <v>2</v>
      </c>
      <c r="B155" s="39" t="s">
        <v>242</v>
      </c>
      <c r="C155" s="39" t="s">
        <v>253</v>
      </c>
      <c r="J155" s="39" t="s">
        <v>102</v>
      </c>
      <c r="K155" s="39" t="s">
        <v>102</v>
      </c>
      <c r="L155" s="39" t="s">
        <v>102</v>
      </c>
      <c r="M155" s="39" t="s">
        <v>102</v>
      </c>
      <c r="N155" s="39" t="s">
        <v>102</v>
      </c>
      <c r="O155" s="39" t="s">
        <v>102</v>
      </c>
      <c r="P155" s="39" t="s">
        <v>102</v>
      </c>
      <c r="Q155" s="39" t="s">
        <v>102</v>
      </c>
      <c r="R155" s="39" t="s">
        <v>102</v>
      </c>
      <c r="S155" s="39" t="s">
        <v>102</v>
      </c>
      <c r="T155" s="39" t="s">
        <v>102</v>
      </c>
      <c r="U155" s="39">
        <v>5.6979999999999999E-3</v>
      </c>
      <c r="V155" s="39" t="s">
        <v>102</v>
      </c>
      <c r="W155" s="39" t="s">
        <v>102</v>
      </c>
      <c r="X155" s="39">
        <v>5.6979999999999999E-3</v>
      </c>
    </row>
    <row r="156" spans="1:24" x14ac:dyDescent="0.35">
      <c r="A156" s="39" t="s">
        <v>2</v>
      </c>
      <c r="B156" s="39" t="s">
        <v>242</v>
      </c>
      <c r="C156" s="39" t="s">
        <v>254</v>
      </c>
      <c r="J156" s="39" t="s">
        <v>102</v>
      </c>
      <c r="K156" s="39" t="s">
        <v>102</v>
      </c>
      <c r="L156" s="39" t="s">
        <v>102</v>
      </c>
      <c r="M156" s="39" t="s">
        <v>102</v>
      </c>
      <c r="N156" s="39" t="s">
        <v>102</v>
      </c>
      <c r="O156" s="39" t="s">
        <v>102</v>
      </c>
      <c r="P156" s="39" t="s">
        <v>102</v>
      </c>
      <c r="Q156" s="39" t="s">
        <v>102</v>
      </c>
      <c r="R156" s="39" t="s">
        <v>102</v>
      </c>
      <c r="S156" s="39" t="s">
        <v>102</v>
      </c>
      <c r="T156" s="39" t="s">
        <v>102</v>
      </c>
      <c r="U156" s="39">
        <v>5.5269999999999998E-3</v>
      </c>
      <c r="V156" s="39" t="s">
        <v>102</v>
      </c>
      <c r="W156" s="39" t="s">
        <v>102</v>
      </c>
      <c r="X156" s="39">
        <v>5.5269999999999998E-3</v>
      </c>
    </row>
    <row r="157" spans="1:24" x14ac:dyDescent="0.35">
      <c r="A157" s="39" t="s">
        <v>2</v>
      </c>
      <c r="B157" s="39" t="s">
        <v>242</v>
      </c>
      <c r="C157" s="39" t="s">
        <v>255</v>
      </c>
      <c r="J157" s="39" t="s">
        <v>102</v>
      </c>
      <c r="K157" s="39" t="s">
        <v>102</v>
      </c>
      <c r="L157" s="39" t="s">
        <v>102</v>
      </c>
      <c r="M157" s="39" t="s">
        <v>102</v>
      </c>
      <c r="N157" s="39" t="s">
        <v>102</v>
      </c>
      <c r="O157" s="39" t="s">
        <v>102</v>
      </c>
      <c r="P157" s="39" t="s">
        <v>102</v>
      </c>
      <c r="Q157" s="39" t="s">
        <v>102</v>
      </c>
      <c r="R157" s="39" t="s">
        <v>102</v>
      </c>
      <c r="S157" s="39" t="s">
        <v>102</v>
      </c>
      <c r="T157" s="39" t="s">
        <v>102</v>
      </c>
      <c r="U157" s="39">
        <v>5.7600000000000004E-3</v>
      </c>
      <c r="V157" s="39" t="s">
        <v>102</v>
      </c>
      <c r="W157" s="39" t="s">
        <v>102</v>
      </c>
      <c r="X157" s="39">
        <v>5.7600000000000004E-3</v>
      </c>
    </row>
    <row r="158" spans="1:24" x14ac:dyDescent="0.35">
      <c r="A158" s="39" t="s">
        <v>2</v>
      </c>
      <c r="B158" s="39" t="s">
        <v>242</v>
      </c>
      <c r="C158" s="39" t="s">
        <v>256</v>
      </c>
      <c r="J158" s="39" t="s">
        <v>102</v>
      </c>
      <c r="K158" s="39" t="s">
        <v>102</v>
      </c>
      <c r="L158" s="39" t="s">
        <v>102</v>
      </c>
      <c r="M158" s="39" t="s">
        <v>102</v>
      </c>
      <c r="N158" s="39" t="s">
        <v>102</v>
      </c>
      <c r="O158" s="39" t="s">
        <v>102</v>
      </c>
      <c r="P158" s="39" t="s">
        <v>102</v>
      </c>
      <c r="Q158" s="39" t="s">
        <v>102</v>
      </c>
      <c r="R158" s="39" t="s">
        <v>102</v>
      </c>
      <c r="S158" s="39" t="s">
        <v>102</v>
      </c>
      <c r="T158" s="39" t="s">
        <v>102</v>
      </c>
      <c r="U158" s="39">
        <v>5.9189999999999998E-3</v>
      </c>
      <c r="V158" s="39" t="s">
        <v>102</v>
      </c>
      <c r="W158" s="39" t="s">
        <v>102</v>
      </c>
      <c r="X158" s="39">
        <v>5.9189999999999998E-3</v>
      </c>
    </row>
    <row r="159" spans="1:24" x14ac:dyDescent="0.35">
      <c r="A159" s="39" t="s">
        <v>2</v>
      </c>
      <c r="B159" s="39" t="s">
        <v>242</v>
      </c>
      <c r="C159" s="39" t="s">
        <v>257</v>
      </c>
      <c r="J159" s="39" t="s">
        <v>102</v>
      </c>
      <c r="K159" s="39" t="s">
        <v>102</v>
      </c>
      <c r="L159" s="39" t="s">
        <v>102</v>
      </c>
      <c r="M159" s="39" t="s">
        <v>102</v>
      </c>
      <c r="N159" s="39" t="s">
        <v>102</v>
      </c>
      <c r="O159" s="39" t="s">
        <v>102</v>
      </c>
      <c r="P159" s="39" t="s">
        <v>102</v>
      </c>
      <c r="Q159" s="39" t="s">
        <v>102</v>
      </c>
      <c r="R159" s="39" t="s">
        <v>102</v>
      </c>
      <c r="S159" s="39" t="s">
        <v>102</v>
      </c>
      <c r="T159" s="39" t="s">
        <v>102</v>
      </c>
      <c r="U159" s="39">
        <v>5.7369999999999999E-3</v>
      </c>
      <c r="V159" s="39" t="s">
        <v>102</v>
      </c>
      <c r="W159" s="39" t="s">
        <v>102</v>
      </c>
      <c r="X159" s="39">
        <v>5.7369999999999999E-3</v>
      </c>
    </row>
    <row r="160" spans="1:24" x14ac:dyDescent="0.35">
      <c r="A160" s="39" t="s">
        <v>2</v>
      </c>
      <c r="B160" s="39" t="s">
        <v>242</v>
      </c>
      <c r="C160" s="39" t="s">
        <v>258</v>
      </c>
      <c r="J160" s="39" t="s">
        <v>102</v>
      </c>
      <c r="K160" s="39" t="s">
        <v>102</v>
      </c>
      <c r="L160" s="39" t="s">
        <v>102</v>
      </c>
      <c r="M160" s="39" t="s">
        <v>102</v>
      </c>
      <c r="N160" s="39" t="s">
        <v>102</v>
      </c>
      <c r="O160" s="39" t="s">
        <v>102</v>
      </c>
      <c r="P160" s="39" t="s">
        <v>102</v>
      </c>
      <c r="Q160" s="39" t="s">
        <v>102</v>
      </c>
      <c r="R160" s="39" t="s">
        <v>102</v>
      </c>
      <c r="S160" s="39" t="s">
        <v>102</v>
      </c>
      <c r="T160" s="39" t="s">
        <v>102</v>
      </c>
      <c r="U160" s="39">
        <v>5.7530000000000003E-3</v>
      </c>
      <c r="V160" s="39" t="s">
        <v>102</v>
      </c>
      <c r="W160" s="39" t="s">
        <v>102</v>
      </c>
      <c r="X160" s="39">
        <v>5.7530000000000003E-3</v>
      </c>
    </row>
    <row r="161" spans="1:24" x14ac:dyDescent="0.35">
      <c r="A161" s="39" t="s">
        <v>2</v>
      </c>
      <c r="B161" s="39" t="s">
        <v>242</v>
      </c>
      <c r="C161" s="39" t="s">
        <v>259</v>
      </c>
      <c r="J161" s="39" t="s">
        <v>102</v>
      </c>
      <c r="K161" s="39" t="s">
        <v>102</v>
      </c>
      <c r="L161" s="39" t="s">
        <v>102</v>
      </c>
      <c r="M161" s="39" t="s">
        <v>102</v>
      </c>
      <c r="N161" s="39" t="s">
        <v>102</v>
      </c>
      <c r="O161" s="39" t="s">
        <v>102</v>
      </c>
      <c r="P161" s="39" t="s">
        <v>102</v>
      </c>
      <c r="Q161" s="39" t="s">
        <v>102</v>
      </c>
      <c r="R161" s="39" t="s">
        <v>102</v>
      </c>
      <c r="S161" s="39" t="s">
        <v>102</v>
      </c>
      <c r="T161" s="39" t="s">
        <v>102</v>
      </c>
      <c r="U161" s="39">
        <v>5.757E-3</v>
      </c>
      <c r="V161" s="39" t="s">
        <v>102</v>
      </c>
      <c r="W161" s="39" t="s">
        <v>102</v>
      </c>
      <c r="X161" s="39">
        <v>5.757E-3</v>
      </c>
    </row>
    <row r="162" spans="1:24" x14ac:dyDescent="0.35">
      <c r="A162" s="39" t="s">
        <v>2</v>
      </c>
      <c r="B162" s="39" t="s">
        <v>242</v>
      </c>
      <c r="C162" s="39" t="s">
        <v>260</v>
      </c>
      <c r="J162" s="39" t="s">
        <v>102</v>
      </c>
      <c r="K162" s="39" t="s">
        <v>102</v>
      </c>
      <c r="L162" s="39" t="s">
        <v>102</v>
      </c>
      <c r="M162" s="39" t="s">
        <v>102</v>
      </c>
      <c r="N162" s="39" t="s">
        <v>102</v>
      </c>
      <c r="O162" s="39" t="s">
        <v>102</v>
      </c>
      <c r="P162" s="39" t="s">
        <v>102</v>
      </c>
      <c r="Q162" s="39" t="s">
        <v>102</v>
      </c>
      <c r="R162" s="39" t="s">
        <v>102</v>
      </c>
      <c r="S162" s="39" t="s">
        <v>102</v>
      </c>
      <c r="T162" s="39" t="s">
        <v>102</v>
      </c>
      <c r="U162" s="39">
        <v>5.8909999999999995E-4</v>
      </c>
      <c r="V162" s="39" t="s">
        <v>102</v>
      </c>
      <c r="W162" s="39" t="s">
        <v>102</v>
      </c>
      <c r="X162" s="39">
        <v>5.8909999999999995E-4</v>
      </c>
    </row>
    <row r="163" spans="1:24" x14ac:dyDescent="0.35">
      <c r="A163" s="39" t="s">
        <v>2</v>
      </c>
      <c r="B163" s="39" t="s">
        <v>242</v>
      </c>
      <c r="C163" s="39" t="s">
        <v>261</v>
      </c>
      <c r="J163" s="39" t="s">
        <v>102</v>
      </c>
      <c r="K163" s="39" t="s">
        <v>102</v>
      </c>
      <c r="L163" s="39" t="s">
        <v>102</v>
      </c>
      <c r="M163" s="39" t="s">
        <v>102</v>
      </c>
      <c r="N163" s="39" t="s">
        <v>102</v>
      </c>
      <c r="O163" s="39" t="s">
        <v>102</v>
      </c>
      <c r="P163" s="39" t="s">
        <v>102</v>
      </c>
      <c r="Q163" s="39" t="s">
        <v>102</v>
      </c>
      <c r="R163" s="39" t="s">
        <v>102</v>
      </c>
      <c r="S163" s="39" t="s">
        <v>102</v>
      </c>
      <c r="T163" s="39" t="s">
        <v>102</v>
      </c>
      <c r="U163" s="39">
        <v>5.8909999999999995E-4</v>
      </c>
      <c r="V163" s="39" t="s">
        <v>102</v>
      </c>
      <c r="W163" s="39" t="s">
        <v>102</v>
      </c>
      <c r="X163" s="39">
        <v>5.8909999999999995E-4</v>
      </c>
    </row>
    <row r="164" spans="1:24" x14ac:dyDescent="0.35">
      <c r="A164" s="39" t="s">
        <v>2</v>
      </c>
      <c r="B164" s="39" t="s">
        <v>242</v>
      </c>
      <c r="C164" s="39" t="s">
        <v>262</v>
      </c>
      <c r="J164" s="39" t="s">
        <v>102</v>
      </c>
      <c r="K164" s="39" t="s">
        <v>102</v>
      </c>
      <c r="L164" s="39" t="s">
        <v>102</v>
      </c>
      <c r="M164" s="39" t="s">
        <v>102</v>
      </c>
      <c r="N164" s="39" t="s">
        <v>102</v>
      </c>
      <c r="O164" s="39" t="s">
        <v>102</v>
      </c>
      <c r="P164" s="39" t="s">
        <v>102</v>
      </c>
      <c r="Q164" s="39" t="s">
        <v>102</v>
      </c>
      <c r="R164" s="39" t="s">
        <v>102</v>
      </c>
      <c r="S164" s="39" t="s">
        <v>102</v>
      </c>
      <c r="T164" s="39" t="s">
        <v>102</v>
      </c>
      <c r="U164" s="39">
        <v>5.8909999999999995E-4</v>
      </c>
      <c r="V164" s="39" t="s">
        <v>102</v>
      </c>
      <c r="W164" s="39" t="s">
        <v>102</v>
      </c>
      <c r="X164" s="39">
        <v>5.8909999999999995E-4</v>
      </c>
    </row>
    <row r="165" spans="1:24" x14ac:dyDescent="0.35">
      <c r="A165" s="39" t="s">
        <v>2</v>
      </c>
      <c r="B165" s="39" t="s">
        <v>242</v>
      </c>
      <c r="C165" s="39" t="s">
        <v>263</v>
      </c>
      <c r="J165" s="39" t="s">
        <v>102</v>
      </c>
      <c r="K165" s="39" t="s">
        <v>102</v>
      </c>
      <c r="L165" s="39" t="s">
        <v>102</v>
      </c>
      <c r="M165" s="39" t="s">
        <v>102</v>
      </c>
      <c r="N165" s="39" t="s">
        <v>102</v>
      </c>
      <c r="O165" s="39" t="s">
        <v>102</v>
      </c>
      <c r="P165" s="39" t="s">
        <v>102</v>
      </c>
      <c r="Q165" s="39" t="s">
        <v>102</v>
      </c>
      <c r="R165" s="39" t="s">
        <v>102</v>
      </c>
      <c r="S165" s="39" t="s">
        <v>102</v>
      </c>
      <c r="T165" s="39" t="s">
        <v>102</v>
      </c>
      <c r="U165" s="39">
        <v>5.8909999999999995E-4</v>
      </c>
      <c r="V165" s="39" t="s">
        <v>102</v>
      </c>
      <c r="W165" s="39" t="s">
        <v>102</v>
      </c>
      <c r="X165" s="39">
        <v>5.8909999999999995E-4</v>
      </c>
    </row>
    <row r="166" spans="1:24" x14ac:dyDescent="0.35">
      <c r="A166" s="39" t="s">
        <v>2</v>
      </c>
      <c r="B166" s="39" t="s">
        <v>242</v>
      </c>
      <c r="C166" s="39" t="s">
        <v>264</v>
      </c>
      <c r="J166" s="39" t="s">
        <v>102</v>
      </c>
      <c r="K166" s="39" t="s">
        <v>102</v>
      </c>
      <c r="L166" s="39" t="s">
        <v>102</v>
      </c>
      <c r="M166" s="39" t="s">
        <v>102</v>
      </c>
      <c r="N166" s="39" t="s">
        <v>102</v>
      </c>
      <c r="O166" s="39" t="s">
        <v>102</v>
      </c>
      <c r="P166" s="39" t="s">
        <v>102</v>
      </c>
      <c r="Q166" s="39" t="s">
        <v>102</v>
      </c>
      <c r="R166" s="39" t="s">
        <v>102</v>
      </c>
      <c r="S166" s="39" t="s">
        <v>102</v>
      </c>
      <c r="T166" s="39" t="s">
        <v>102</v>
      </c>
      <c r="U166" s="39">
        <v>3.7730000000000001E-4</v>
      </c>
      <c r="V166" s="39" t="s">
        <v>102</v>
      </c>
      <c r="W166" s="39" t="s">
        <v>102</v>
      </c>
      <c r="X166" s="39">
        <v>3.7730000000000001E-4</v>
      </c>
    </row>
    <row r="167" spans="1:24" x14ac:dyDescent="0.35">
      <c r="A167" s="39" t="s">
        <v>2</v>
      </c>
      <c r="B167" s="39" t="s">
        <v>242</v>
      </c>
      <c r="C167" s="39" t="s">
        <v>265</v>
      </c>
      <c r="J167" s="39" t="s">
        <v>102</v>
      </c>
      <c r="K167" s="39" t="s">
        <v>102</v>
      </c>
      <c r="L167" s="39" t="s">
        <v>102</v>
      </c>
      <c r="M167" s="39" t="s">
        <v>102</v>
      </c>
      <c r="N167" s="39" t="s">
        <v>102</v>
      </c>
      <c r="O167" s="39" t="s">
        <v>102</v>
      </c>
      <c r="P167" s="39" t="s">
        <v>102</v>
      </c>
      <c r="Q167" s="39" t="s">
        <v>102</v>
      </c>
      <c r="R167" s="39" t="s">
        <v>102</v>
      </c>
      <c r="S167" s="39" t="s">
        <v>102</v>
      </c>
      <c r="T167" s="39" t="s">
        <v>102</v>
      </c>
      <c r="U167" s="39">
        <v>3.7730000000000001E-4</v>
      </c>
      <c r="V167" s="39" t="s">
        <v>102</v>
      </c>
      <c r="W167" s="39" t="s">
        <v>102</v>
      </c>
      <c r="X167" s="39">
        <v>3.7730000000000001E-4</v>
      </c>
    </row>
    <row r="168" spans="1:24" x14ac:dyDescent="0.35">
      <c r="A168" s="39" t="s">
        <v>2</v>
      </c>
      <c r="B168" s="39" t="s">
        <v>242</v>
      </c>
      <c r="C168" s="39" t="s">
        <v>266</v>
      </c>
      <c r="J168" s="39" t="s">
        <v>102</v>
      </c>
      <c r="K168" s="39" t="s">
        <v>102</v>
      </c>
      <c r="L168" s="39" t="s">
        <v>102</v>
      </c>
      <c r="M168" s="39" t="s">
        <v>102</v>
      </c>
      <c r="N168" s="39" t="s">
        <v>102</v>
      </c>
      <c r="O168" s="39" t="s">
        <v>102</v>
      </c>
      <c r="P168" s="39" t="s">
        <v>102</v>
      </c>
      <c r="Q168" s="39" t="s">
        <v>102</v>
      </c>
      <c r="R168" s="39" t="s">
        <v>102</v>
      </c>
      <c r="S168" s="39" t="s">
        <v>102</v>
      </c>
      <c r="T168" s="39" t="s">
        <v>102</v>
      </c>
      <c r="U168" s="39">
        <v>3.7730000000000001E-4</v>
      </c>
      <c r="V168" s="39" t="s">
        <v>102</v>
      </c>
      <c r="W168" s="39" t="s">
        <v>102</v>
      </c>
      <c r="X168" s="39">
        <v>3.7730000000000001E-4</v>
      </c>
    </row>
    <row r="169" spans="1:24" x14ac:dyDescent="0.35">
      <c r="A169" s="39" t="s">
        <v>2</v>
      </c>
      <c r="B169" s="39" t="s">
        <v>242</v>
      </c>
      <c r="C169" s="39" t="s">
        <v>267</v>
      </c>
      <c r="J169" s="39" t="s">
        <v>102</v>
      </c>
      <c r="K169" s="39" t="s">
        <v>102</v>
      </c>
      <c r="L169" s="39" t="s">
        <v>102</v>
      </c>
      <c r="M169" s="39" t="s">
        <v>102</v>
      </c>
      <c r="N169" s="39" t="s">
        <v>102</v>
      </c>
      <c r="O169" s="39" t="s">
        <v>102</v>
      </c>
      <c r="P169" s="39" t="s">
        <v>102</v>
      </c>
      <c r="Q169" s="39" t="s">
        <v>102</v>
      </c>
      <c r="R169" s="39" t="s">
        <v>102</v>
      </c>
      <c r="S169" s="39" t="s">
        <v>102</v>
      </c>
      <c r="T169" s="39" t="s">
        <v>102</v>
      </c>
      <c r="U169" s="39">
        <v>5.8909999999999995E-4</v>
      </c>
      <c r="V169" s="39" t="s">
        <v>102</v>
      </c>
      <c r="W169" s="39" t="s">
        <v>102</v>
      </c>
      <c r="X169" s="39">
        <v>5.8909999999999995E-4</v>
      </c>
    </row>
    <row r="170" spans="1:24" x14ac:dyDescent="0.35">
      <c r="A170" s="39" t="s">
        <v>2</v>
      </c>
      <c r="B170" s="39" t="s">
        <v>242</v>
      </c>
      <c r="C170" s="39" t="s">
        <v>268</v>
      </c>
      <c r="J170" s="39" t="s">
        <v>102</v>
      </c>
      <c r="K170" s="39" t="s">
        <v>102</v>
      </c>
      <c r="L170" s="39" t="s">
        <v>102</v>
      </c>
      <c r="M170" s="39" t="s">
        <v>102</v>
      </c>
      <c r="N170" s="39" t="s">
        <v>102</v>
      </c>
      <c r="O170" s="39" t="s">
        <v>102</v>
      </c>
      <c r="P170" s="39" t="s">
        <v>102</v>
      </c>
      <c r="Q170" s="39" t="s">
        <v>102</v>
      </c>
      <c r="R170" s="39" t="s">
        <v>102</v>
      </c>
      <c r="S170" s="39" t="s">
        <v>102</v>
      </c>
      <c r="T170" s="39" t="s">
        <v>102</v>
      </c>
      <c r="U170" s="39">
        <v>5.5960000000000003E-3</v>
      </c>
      <c r="V170" s="39" t="s">
        <v>102</v>
      </c>
      <c r="W170" s="39" t="s">
        <v>102</v>
      </c>
      <c r="X170" s="39">
        <v>5.5960000000000003E-3</v>
      </c>
    </row>
    <row r="171" spans="1:24" x14ac:dyDescent="0.35">
      <c r="A171" s="39" t="s">
        <v>2</v>
      </c>
      <c r="B171" s="39" t="s">
        <v>242</v>
      </c>
      <c r="C171" s="39" t="s">
        <v>269</v>
      </c>
      <c r="J171" s="39" t="s">
        <v>102</v>
      </c>
      <c r="K171" s="39" t="s">
        <v>102</v>
      </c>
      <c r="L171" s="39" t="s">
        <v>102</v>
      </c>
      <c r="M171" s="39" t="s">
        <v>102</v>
      </c>
      <c r="N171" s="39" t="s">
        <v>102</v>
      </c>
      <c r="O171" s="39" t="s">
        <v>102</v>
      </c>
      <c r="P171" s="39" t="s">
        <v>102</v>
      </c>
      <c r="Q171" s="39" t="s">
        <v>102</v>
      </c>
      <c r="R171" s="39" t="s">
        <v>102</v>
      </c>
      <c r="S171" s="39" t="s">
        <v>102</v>
      </c>
      <c r="T171" s="39" t="s">
        <v>102</v>
      </c>
      <c r="U171" s="39" t="s">
        <v>170</v>
      </c>
      <c r="V171" s="39" t="s">
        <v>102</v>
      </c>
      <c r="W171" s="39" t="s">
        <v>102</v>
      </c>
      <c r="X171" s="39">
        <v>0</v>
      </c>
    </row>
    <row r="172" spans="1:24" x14ac:dyDescent="0.35">
      <c r="A172" s="39" t="s">
        <v>2</v>
      </c>
      <c r="B172" s="39" t="s">
        <v>242</v>
      </c>
      <c r="C172" s="39" t="s">
        <v>270</v>
      </c>
      <c r="J172" s="39" t="s">
        <v>102</v>
      </c>
      <c r="K172" s="39" t="s">
        <v>102</v>
      </c>
      <c r="L172" s="39" t="s">
        <v>102</v>
      </c>
      <c r="M172" s="39" t="s">
        <v>102</v>
      </c>
      <c r="N172" s="39" t="s">
        <v>102</v>
      </c>
      <c r="O172" s="39" t="s">
        <v>102</v>
      </c>
      <c r="P172" s="39" t="s">
        <v>102</v>
      </c>
      <c r="Q172" s="39" t="s">
        <v>102</v>
      </c>
      <c r="R172" s="39" t="s">
        <v>102</v>
      </c>
      <c r="S172" s="39" t="s">
        <v>102</v>
      </c>
      <c r="T172" s="39" t="s">
        <v>102</v>
      </c>
      <c r="U172" s="39">
        <v>5.8909999999999995E-4</v>
      </c>
      <c r="V172" s="39" t="s">
        <v>102</v>
      </c>
      <c r="W172" s="39" t="s">
        <v>102</v>
      </c>
      <c r="X172" s="39">
        <v>5.8909999999999995E-4</v>
      </c>
    </row>
    <row r="173" spans="1:24" x14ac:dyDescent="0.35">
      <c r="A173" s="39" t="s">
        <v>2</v>
      </c>
      <c r="B173" s="39" t="s">
        <v>242</v>
      </c>
      <c r="C173" s="39" t="s">
        <v>271</v>
      </c>
      <c r="J173" s="39" t="s">
        <v>102</v>
      </c>
      <c r="K173" s="39" t="s">
        <v>102</v>
      </c>
      <c r="L173" s="39" t="s">
        <v>102</v>
      </c>
      <c r="M173" s="39" t="s">
        <v>102</v>
      </c>
      <c r="N173" s="39" t="s">
        <v>102</v>
      </c>
      <c r="O173" s="39" t="s">
        <v>102</v>
      </c>
      <c r="P173" s="39" t="s">
        <v>102</v>
      </c>
      <c r="Q173" s="39" t="s">
        <v>102</v>
      </c>
      <c r="R173" s="39" t="s">
        <v>102</v>
      </c>
      <c r="S173" s="39" t="s">
        <v>102</v>
      </c>
      <c r="T173" s="39" t="s">
        <v>102</v>
      </c>
      <c r="U173" s="39">
        <v>5.8120000000000003E-3</v>
      </c>
      <c r="V173" s="39" t="s">
        <v>102</v>
      </c>
      <c r="W173" s="39" t="s">
        <v>102</v>
      </c>
      <c r="X173" s="39">
        <v>5.8120000000000003E-3</v>
      </c>
    </row>
    <row r="174" spans="1:24" x14ac:dyDescent="0.35">
      <c r="A174" s="39" t="s">
        <v>2</v>
      </c>
      <c r="B174" s="39" t="s">
        <v>242</v>
      </c>
      <c r="C174" s="39" t="s">
        <v>272</v>
      </c>
      <c r="J174" s="39" t="s">
        <v>102</v>
      </c>
      <c r="K174" s="39" t="s">
        <v>102</v>
      </c>
      <c r="L174" s="39" t="s">
        <v>102</v>
      </c>
      <c r="M174" s="39" t="s">
        <v>102</v>
      </c>
      <c r="N174" s="39" t="s">
        <v>102</v>
      </c>
      <c r="O174" s="39" t="s">
        <v>102</v>
      </c>
      <c r="P174" s="39" t="s">
        <v>102</v>
      </c>
      <c r="Q174" s="39" t="s">
        <v>102</v>
      </c>
      <c r="R174" s="39" t="s">
        <v>102</v>
      </c>
      <c r="S174" s="39" t="s">
        <v>102</v>
      </c>
      <c r="T174" s="39" t="s">
        <v>102</v>
      </c>
      <c r="U174" s="39">
        <v>5.7800000000000004E-3</v>
      </c>
      <c r="V174" s="39" t="s">
        <v>102</v>
      </c>
      <c r="W174" s="39" t="s">
        <v>102</v>
      </c>
      <c r="X174" s="39">
        <v>5.7800000000000004E-3</v>
      </c>
    </row>
    <row r="175" spans="1:24" x14ac:dyDescent="0.35">
      <c r="A175" s="39" t="s">
        <v>2</v>
      </c>
      <c r="B175" s="39" t="s">
        <v>242</v>
      </c>
      <c r="C175" s="39" t="s">
        <v>273</v>
      </c>
      <c r="J175" s="39" t="s">
        <v>102</v>
      </c>
      <c r="K175" s="39" t="s">
        <v>102</v>
      </c>
      <c r="L175" s="39" t="s">
        <v>102</v>
      </c>
      <c r="M175" s="39" t="s">
        <v>102</v>
      </c>
      <c r="N175" s="39" t="s">
        <v>102</v>
      </c>
      <c r="O175" s="39" t="s">
        <v>102</v>
      </c>
      <c r="P175" s="39" t="s">
        <v>102</v>
      </c>
      <c r="Q175" s="39" t="s">
        <v>102</v>
      </c>
      <c r="R175" s="39" t="s">
        <v>102</v>
      </c>
      <c r="S175" s="39" t="s">
        <v>102</v>
      </c>
      <c r="T175" s="39" t="s">
        <v>102</v>
      </c>
      <c r="U175" s="39">
        <v>5.7590000000000002E-3</v>
      </c>
      <c r="V175" s="39" t="s">
        <v>102</v>
      </c>
      <c r="W175" s="39" t="s">
        <v>102</v>
      </c>
      <c r="X175" s="39">
        <v>5.7590000000000002E-3</v>
      </c>
    </row>
    <row r="176" spans="1:24" x14ac:dyDescent="0.35">
      <c r="A176" s="39" t="s">
        <v>2</v>
      </c>
      <c r="B176" s="39" t="s">
        <v>242</v>
      </c>
      <c r="C176" s="39" t="s">
        <v>274</v>
      </c>
      <c r="J176" s="39" t="s">
        <v>102</v>
      </c>
      <c r="K176" s="39" t="s">
        <v>102</v>
      </c>
      <c r="L176" s="39" t="s">
        <v>102</v>
      </c>
      <c r="M176" s="39" t="s">
        <v>102</v>
      </c>
      <c r="N176" s="39" t="s">
        <v>102</v>
      </c>
      <c r="O176" s="39" t="s">
        <v>102</v>
      </c>
      <c r="P176" s="39" t="s">
        <v>102</v>
      </c>
      <c r="Q176" s="39" t="s">
        <v>102</v>
      </c>
      <c r="R176" s="39" t="s">
        <v>102</v>
      </c>
      <c r="S176" s="39" t="s">
        <v>102</v>
      </c>
      <c r="T176" s="39" t="s">
        <v>102</v>
      </c>
      <c r="U176" s="39" t="s">
        <v>170</v>
      </c>
      <c r="V176" s="39" t="s">
        <v>102</v>
      </c>
      <c r="W176" s="39" t="s">
        <v>102</v>
      </c>
      <c r="X176" s="39">
        <v>0</v>
      </c>
    </row>
    <row r="177" spans="1:24" x14ac:dyDescent="0.35">
      <c r="A177" s="39" t="s">
        <v>2</v>
      </c>
      <c r="B177" s="39" t="s">
        <v>242</v>
      </c>
      <c r="C177" s="39" t="s">
        <v>275</v>
      </c>
      <c r="J177" s="39" t="s">
        <v>102</v>
      </c>
      <c r="K177" s="39" t="s">
        <v>102</v>
      </c>
      <c r="L177" s="39" t="s">
        <v>102</v>
      </c>
      <c r="M177" s="39" t="s">
        <v>102</v>
      </c>
      <c r="N177" s="39" t="s">
        <v>102</v>
      </c>
      <c r="O177" s="39" t="s">
        <v>102</v>
      </c>
      <c r="P177" s="39" t="s">
        <v>102</v>
      </c>
      <c r="Q177" s="39" t="s">
        <v>102</v>
      </c>
      <c r="R177" s="39" t="s">
        <v>102</v>
      </c>
      <c r="S177" s="39" t="s">
        <v>102</v>
      </c>
      <c r="T177" s="39" t="s">
        <v>102</v>
      </c>
      <c r="U177" s="39">
        <v>5.5560000000000002E-3</v>
      </c>
      <c r="V177" s="39" t="s">
        <v>102</v>
      </c>
      <c r="W177" s="39" t="s">
        <v>102</v>
      </c>
      <c r="X177" s="39">
        <v>5.5560000000000002E-3</v>
      </c>
    </row>
    <row r="178" spans="1:24" x14ac:dyDescent="0.35">
      <c r="A178" s="39" t="s">
        <v>2</v>
      </c>
      <c r="B178" s="39" t="s">
        <v>242</v>
      </c>
      <c r="C178" s="39" t="s">
        <v>276</v>
      </c>
      <c r="J178" s="39" t="s">
        <v>102</v>
      </c>
      <c r="K178" s="39" t="s">
        <v>102</v>
      </c>
      <c r="L178" s="39" t="s">
        <v>102</v>
      </c>
      <c r="M178" s="39" t="s">
        <v>102</v>
      </c>
      <c r="N178" s="39" t="s">
        <v>102</v>
      </c>
      <c r="O178" s="39" t="s">
        <v>102</v>
      </c>
      <c r="P178" s="39" t="s">
        <v>102</v>
      </c>
      <c r="Q178" s="39" t="s">
        <v>102</v>
      </c>
      <c r="R178" s="39" t="s">
        <v>102</v>
      </c>
      <c r="S178" s="39" t="s">
        <v>102</v>
      </c>
      <c r="T178" s="39" t="s">
        <v>102</v>
      </c>
      <c r="U178" s="39">
        <v>5.5719999999999997E-3</v>
      </c>
      <c r="V178" s="39" t="s">
        <v>102</v>
      </c>
      <c r="W178" s="39" t="s">
        <v>102</v>
      </c>
      <c r="X178" s="39">
        <v>5.5719999999999997E-3</v>
      </c>
    </row>
    <row r="179" spans="1:24" x14ac:dyDescent="0.35">
      <c r="A179" s="39" t="s">
        <v>2</v>
      </c>
      <c r="B179" s="39" t="s">
        <v>242</v>
      </c>
      <c r="C179" s="39" t="s">
        <v>277</v>
      </c>
      <c r="J179" s="39" t="s">
        <v>102</v>
      </c>
      <c r="K179" s="39" t="s">
        <v>102</v>
      </c>
      <c r="L179" s="39" t="s">
        <v>102</v>
      </c>
      <c r="M179" s="39" t="s">
        <v>102</v>
      </c>
      <c r="N179" s="39" t="s">
        <v>102</v>
      </c>
      <c r="O179" s="39" t="s">
        <v>102</v>
      </c>
      <c r="P179" s="39" t="s">
        <v>102</v>
      </c>
      <c r="Q179" s="39" t="s">
        <v>102</v>
      </c>
      <c r="R179" s="39" t="s">
        <v>102</v>
      </c>
      <c r="S179" s="39" t="s">
        <v>102</v>
      </c>
      <c r="T179" s="39" t="s">
        <v>102</v>
      </c>
      <c r="U179" s="39">
        <v>5.5890000000000002E-3</v>
      </c>
      <c r="V179" s="39" t="s">
        <v>102</v>
      </c>
      <c r="W179" s="39" t="s">
        <v>102</v>
      </c>
      <c r="X179" s="39">
        <v>5.5890000000000002E-3</v>
      </c>
    </row>
    <row r="180" spans="1:24" x14ac:dyDescent="0.35">
      <c r="A180" s="39" t="s">
        <v>2</v>
      </c>
      <c r="B180" s="39" t="s">
        <v>242</v>
      </c>
      <c r="C180" s="39" t="s">
        <v>278</v>
      </c>
      <c r="J180" s="39" t="s">
        <v>102</v>
      </c>
      <c r="K180" s="39" t="s">
        <v>102</v>
      </c>
      <c r="L180" s="39" t="s">
        <v>102</v>
      </c>
      <c r="M180" s="39" t="s">
        <v>102</v>
      </c>
      <c r="N180" s="39" t="s">
        <v>102</v>
      </c>
      <c r="O180" s="39" t="s">
        <v>102</v>
      </c>
      <c r="P180" s="39" t="s">
        <v>102</v>
      </c>
      <c r="Q180" s="39" t="s">
        <v>102</v>
      </c>
      <c r="R180" s="39" t="s">
        <v>102</v>
      </c>
      <c r="S180" s="39" t="s">
        <v>102</v>
      </c>
      <c r="T180" s="39" t="s">
        <v>102</v>
      </c>
      <c r="U180" s="39">
        <v>5.6620000000000004E-3</v>
      </c>
      <c r="V180" s="39" t="s">
        <v>102</v>
      </c>
      <c r="W180" s="39" t="s">
        <v>102</v>
      </c>
      <c r="X180" s="39">
        <v>5.6620000000000004E-3</v>
      </c>
    </row>
    <row r="181" spans="1:24" x14ac:dyDescent="0.35">
      <c r="A181" s="39" t="s">
        <v>2</v>
      </c>
      <c r="B181" s="39" t="s">
        <v>242</v>
      </c>
      <c r="C181" s="39" t="s">
        <v>279</v>
      </c>
      <c r="J181" s="39" t="s">
        <v>102</v>
      </c>
      <c r="K181" s="39" t="s">
        <v>102</v>
      </c>
      <c r="L181" s="39" t="s">
        <v>102</v>
      </c>
      <c r="M181" s="39" t="s">
        <v>102</v>
      </c>
      <c r="N181" s="39" t="s">
        <v>102</v>
      </c>
      <c r="O181" s="39" t="s">
        <v>102</v>
      </c>
      <c r="P181" s="39" t="s">
        <v>102</v>
      </c>
      <c r="Q181" s="39" t="s">
        <v>102</v>
      </c>
      <c r="R181" s="39" t="s">
        <v>102</v>
      </c>
      <c r="S181" s="39" t="s">
        <v>102</v>
      </c>
      <c r="T181" s="39" t="s">
        <v>102</v>
      </c>
      <c r="U181" s="39">
        <v>5.6239999999999997E-3</v>
      </c>
      <c r="V181" s="39" t="s">
        <v>102</v>
      </c>
      <c r="W181" s="39" t="s">
        <v>102</v>
      </c>
      <c r="X181" s="39">
        <v>5.6239999999999997E-3</v>
      </c>
    </row>
    <row r="182" spans="1:24" x14ac:dyDescent="0.35">
      <c r="A182" s="39" t="s">
        <v>2</v>
      </c>
      <c r="B182" s="39" t="s">
        <v>242</v>
      </c>
      <c r="C182" s="39" t="s">
        <v>280</v>
      </c>
      <c r="J182" s="39" t="s">
        <v>102</v>
      </c>
      <c r="K182" s="39" t="s">
        <v>102</v>
      </c>
      <c r="L182" s="39" t="s">
        <v>102</v>
      </c>
      <c r="M182" s="39" t="s">
        <v>102</v>
      </c>
      <c r="N182" s="39" t="s">
        <v>102</v>
      </c>
      <c r="O182" s="39" t="s">
        <v>102</v>
      </c>
      <c r="P182" s="39" t="s">
        <v>102</v>
      </c>
      <c r="Q182" s="39" t="s">
        <v>102</v>
      </c>
      <c r="R182" s="39" t="s">
        <v>102</v>
      </c>
      <c r="S182" s="39" t="s">
        <v>102</v>
      </c>
      <c r="T182" s="39" t="s">
        <v>102</v>
      </c>
      <c r="U182" s="39">
        <v>5.5659999999999998E-3</v>
      </c>
      <c r="V182" s="39" t="s">
        <v>102</v>
      </c>
      <c r="W182" s="39" t="s">
        <v>102</v>
      </c>
      <c r="X182" s="39">
        <v>5.5659999999999998E-3</v>
      </c>
    </row>
    <row r="183" spans="1:24" x14ac:dyDescent="0.35">
      <c r="A183" s="39" t="s">
        <v>2</v>
      </c>
      <c r="B183" s="39" t="s">
        <v>242</v>
      </c>
      <c r="C183" s="39" t="s">
        <v>281</v>
      </c>
      <c r="J183" s="39" t="s">
        <v>102</v>
      </c>
      <c r="K183" s="39" t="s">
        <v>102</v>
      </c>
      <c r="L183" s="39" t="s">
        <v>102</v>
      </c>
      <c r="M183" s="39" t="s">
        <v>102</v>
      </c>
      <c r="N183" s="39" t="s">
        <v>102</v>
      </c>
      <c r="O183" s="39" t="s">
        <v>102</v>
      </c>
      <c r="P183" s="39" t="s">
        <v>102</v>
      </c>
      <c r="Q183" s="39" t="s">
        <v>102</v>
      </c>
      <c r="R183" s="39" t="s">
        <v>102</v>
      </c>
      <c r="S183" s="39" t="s">
        <v>102</v>
      </c>
      <c r="T183" s="39" t="s">
        <v>102</v>
      </c>
      <c r="U183" s="39">
        <v>5.7089999999999997E-3</v>
      </c>
      <c r="V183" s="39" t="s">
        <v>102</v>
      </c>
      <c r="W183" s="39" t="s">
        <v>102</v>
      </c>
      <c r="X183" s="39">
        <v>5.7089999999999997E-3</v>
      </c>
    </row>
    <row r="184" spans="1:24" x14ac:dyDescent="0.35">
      <c r="A184" s="39" t="s">
        <v>2</v>
      </c>
      <c r="B184" s="39" t="s">
        <v>242</v>
      </c>
      <c r="C184" s="39" t="s">
        <v>282</v>
      </c>
      <c r="J184" s="39" t="s">
        <v>102</v>
      </c>
      <c r="K184" s="39" t="s">
        <v>102</v>
      </c>
      <c r="L184" s="39" t="s">
        <v>102</v>
      </c>
      <c r="M184" s="39" t="s">
        <v>102</v>
      </c>
      <c r="N184" s="39" t="s">
        <v>102</v>
      </c>
      <c r="O184" s="39" t="s">
        <v>102</v>
      </c>
      <c r="P184" s="39" t="s">
        <v>102</v>
      </c>
      <c r="Q184" s="39" t="s">
        <v>102</v>
      </c>
      <c r="R184" s="39" t="s">
        <v>102</v>
      </c>
      <c r="S184" s="39" t="s">
        <v>102</v>
      </c>
      <c r="T184" s="39" t="s">
        <v>102</v>
      </c>
      <c r="U184" s="39">
        <v>5.7149999999999996E-3</v>
      </c>
      <c r="V184" s="39" t="s">
        <v>102</v>
      </c>
      <c r="W184" s="39" t="s">
        <v>102</v>
      </c>
      <c r="X184" s="39">
        <v>5.7149999999999996E-3</v>
      </c>
    </row>
    <row r="185" spans="1:24" x14ac:dyDescent="0.35">
      <c r="A185" s="39" t="s">
        <v>2</v>
      </c>
      <c r="B185" s="39" t="s">
        <v>242</v>
      </c>
      <c r="C185" s="39" t="s">
        <v>283</v>
      </c>
      <c r="J185" s="39" t="s">
        <v>102</v>
      </c>
      <c r="K185" s="39" t="s">
        <v>102</v>
      </c>
      <c r="L185" s="39" t="s">
        <v>102</v>
      </c>
      <c r="M185" s="39" t="s">
        <v>102</v>
      </c>
      <c r="N185" s="39" t="s">
        <v>102</v>
      </c>
      <c r="O185" s="39" t="s">
        <v>102</v>
      </c>
      <c r="P185" s="39" t="s">
        <v>102</v>
      </c>
      <c r="Q185" s="39" t="s">
        <v>102</v>
      </c>
      <c r="R185" s="39" t="s">
        <v>102</v>
      </c>
      <c r="S185" s="39" t="s">
        <v>102</v>
      </c>
      <c r="T185" s="39" t="s">
        <v>102</v>
      </c>
      <c r="U185" s="39">
        <v>3.7730000000000001E-4</v>
      </c>
      <c r="V185" s="39" t="s">
        <v>102</v>
      </c>
      <c r="W185" s="39" t="s">
        <v>102</v>
      </c>
      <c r="X185" s="39">
        <v>3.7730000000000001E-4</v>
      </c>
    </row>
    <row r="186" spans="1:24" x14ac:dyDescent="0.35">
      <c r="A186" s="39" t="s">
        <v>2</v>
      </c>
      <c r="B186" s="39" t="s">
        <v>242</v>
      </c>
      <c r="C186" s="39" t="s">
        <v>284</v>
      </c>
      <c r="J186" s="39" t="s">
        <v>102</v>
      </c>
      <c r="K186" s="39" t="s">
        <v>102</v>
      </c>
      <c r="L186" s="39" t="s">
        <v>102</v>
      </c>
      <c r="M186" s="39" t="s">
        <v>102</v>
      </c>
      <c r="N186" s="39" t="s">
        <v>102</v>
      </c>
      <c r="O186" s="39" t="s">
        <v>102</v>
      </c>
      <c r="P186" s="39" t="s">
        <v>102</v>
      </c>
      <c r="Q186" s="39" t="s">
        <v>102</v>
      </c>
      <c r="R186" s="39" t="s">
        <v>102</v>
      </c>
      <c r="S186" s="39" t="s">
        <v>102</v>
      </c>
      <c r="T186" s="39" t="s">
        <v>102</v>
      </c>
      <c r="U186" s="39">
        <v>5.8909999999999995E-4</v>
      </c>
      <c r="V186" s="39" t="s">
        <v>102</v>
      </c>
      <c r="W186" s="39" t="s">
        <v>102</v>
      </c>
      <c r="X186" s="39">
        <v>5.8909999999999995E-4</v>
      </c>
    </row>
    <row r="187" spans="1:24" x14ac:dyDescent="0.35">
      <c r="A187" s="39" t="s">
        <v>2</v>
      </c>
      <c r="B187" s="39" t="s">
        <v>242</v>
      </c>
      <c r="C187" s="39" t="s">
        <v>285</v>
      </c>
      <c r="J187" s="39" t="s">
        <v>102</v>
      </c>
      <c r="K187" s="39" t="s">
        <v>102</v>
      </c>
      <c r="L187" s="39" t="s">
        <v>102</v>
      </c>
      <c r="M187" s="39" t="s">
        <v>102</v>
      </c>
      <c r="N187" s="39" t="s">
        <v>102</v>
      </c>
      <c r="O187" s="39" t="s">
        <v>102</v>
      </c>
      <c r="P187" s="39" t="s">
        <v>102</v>
      </c>
      <c r="Q187" s="39" t="s">
        <v>102</v>
      </c>
      <c r="R187" s="39" t="s">
        <v>102</v>
      </c>
      <c r="S187" s="39" t="s">
        <v>102</v>
      </c>
      <c r="T187" s="39" t="s">
        <v>102</v>
      </c>
      <c r="U187" s="39">
        <v>5.7549999999999997E-3</v>
      </c>
      <c r="V187" s="39" t="s">
        <v>102</v>
      </c>
      <c r="W187" s="39" t="s">
        <v>102</v>
      </c>
      <c r="X187" s="39">
        <v>5.7549999999999997E-3</v>
      </c>
    </row>
    <row r="188" spans="1:24" x14ac:dyDescent="0.35">
      <c r="A188" s="39" t="s">
        <v>2</v>
      </c>
      <c r="B188" s="39" t="s">
        <v>242</v>
      </c>
      <c r="C188" s="39" t="s">
        <v>286</v>
      </c>
      <c r="J188" s="39" t="s">
        <v>102</v>
      </c>
      <c r="K188" s="39" t="s">
        <v>102</v>
      </c>
      <c r="L188" s="39" t="s">
        <v>102</v>
      </c>
      <c r="M188" s="39" t="s">
        <v>102</v>
      </c>
      <c r="N188" s="39" t="s">
        <v>102</v>
      </c>
      <c r="O188" s="39" t="s">
        <v>102</v>
      </c>
      <c r="P188" s="39" t="s">
        <v>102</v>
      </c>
      <c r="Q188" s="39" t="s">
        <v>102</v>
      </c>
      <c r="R188" s="39" t="s">
        <v>102</v>
      </c>
      <c r="S188" s="39" t="s">
        <v>102</v>
      </c>
      <c r="T188" s="39" t="s">
        <v>102</v>
      </c>
      <c r="U188" s="39">
        <v>3.7730000000000001E-4</v>
      </c>
      <c r="V188" s="39" t="s">
        <v>102</v>
      </c>
      <c r="W188" s="39" t="s">
        <v>102</v>
      </c>
      <c r="X188" s="39">
        <v>3.7730000000000001E-4</v>
      </c>
    </row>
    <row r="189" spans="1:24" x14ac:dyDescent="0.35">
      <c r="A189" s="39" t="s">
        <v>2</v>
      </c>
      <c r="B189" s="39" t="s">
        <v>242</v>
      </c>
      <c r="C189" s="39" t="s">
        <v>287</v>
      </c>
      <c r="J189" s="39" t="s">
        <v>102</v>
      </c>
      <c r="K189" s="39" t="s">
        <v>102</v>
      </c>
      <c r="L189" s="39" t="s">
        <v>102</v>
      </c>
      <c r="M189" s="39" t="s">
        <v>102</v>
      </c>
      <c r="N189" s="39" t="s">
        <v>102</v>
      </c>
      <c r="O189" s="39" t="s">
        <v>102</v>
      </c>
      <c r="P189" s="39" t="s">
        <v>102</v>
      </c>
      <c r="Q189" s="39" t="s">
        <v>102</v>
      </c>
      <c r="R189" s="39" t="s">
        <v>102</v>
      </c>
      <c r="S189" s="39" t="s">
        <v>102</v>
      </c>
      <c r="T189" s="39" t="s">
        <v>102</v>
      </c>
      <c r="U189" s="39">
        <v>5.8909999999999995E-4</v>
      </c>
      <c r="V189" s="39" t="s">
        <v>102</v>
      </c>
      <c r="W189" s="39" t="s">
        <v>102</v>
      </c>
      <c r="X189" s="39">
        <v>5.8909999999999995E-4</v>
      </c>
    </row>
    <row r="190" spans="1:24" x14ac:dyDescent="0.35">
      <c r="A190" s="39" t="s">
        <v>2</v>
      </c>
      <c r="B190" s="39" t="s">
        <v>242</v>
      </c>
      <c r="C190" s="39" t="s">
        <v>288</v>
      </c>
      <c r="J190" s="39" t="s">
        <v>102</v>
      </c>
      <c r="K190" s="39" t="s">
        <v>102</v>
      </c>
      <c r="L190" s="39" t="s">
        <v>102</v>
      </c>
      <c r="M190" s="39" t="s">
        <v>102</v>
      </c>
      <c r="N190" s="39" t="s">
        <v>102</v>
      </c>
      <c r="O190" s="39" t="s">
        <v>102</v>
      </c>
      <c r="P190" s="39" t="s">
        <v>102</v>
      </c>
      <c r="Q190" s="39" t="s">
        <v>102</v>
      </c>
      <c r="R190" s="39" t="s">
        <v>102</v>
      </c>
      <c r="S190" s="39" t="s">
        <v>102</v>
      </c>
      <c r="T190" s="39" t="s">
        <v>102</v>
      </c>
      <c r="U190" s="39">
        <v>5.8909999999999995E-4</v>
      </c>
      <c r="V190" s="39" t="s">
        <v>102</v>
      </c>
      <c r="W190" s="39" t="s">
        <v>102</v>
      </c>
      <c r="X190" s="39">
        <v>5.8909999999999995E-4</v>
      </c>
    </row>
    <row r="191" spans="1:24" x14ac:dyDescent="0.35">
      <c r="A191" s="39" t="s">
        <v>2</v>
      </c>
      <c r="B191" s="39" t="s">
        <v>242</v>
      </c>
      <c r="C191" s="39" t="s">
        <v>289</v>
      </c>
      <c r="J191" s="39" t="s">
        <v>102</v>
      </c>
      <c r="K191" s="39" t="s">
        <v>102</v>
      </c>
      <c r="L191" s="39" t="s">
        <v>102</v>
      </c>
      <c r="M191" s="39" t="s">
        <v>102</v>
      </c>
      <c r="N191" s="39" t="s">
        <v>102</v>
      </c>
      <c r="O191" s="39" t="s">
        <v>102</v>
      </c>
      <c r="P191" s="39" t="s">
        <v>102</v>
      </c>
      <c r="Q191" s="39" t="s">
        <v>102</v>
      </c>
      <c r="R191" s="39" t="s">
        <v>102</v>
      </c>
      <c r="S191" s="39" t="s">
        <v>102</v>
      </c>
      <c r="T191" s="39" t="s">
        <v>102</v>
      </c>
      <c r="U191" s="39">
        <v>5.8909999999999995E-4</v>
      </c>
      <c r="V191" s="39" t="s">
        <v>102</v>
      </c>
      <c r="W191" s="39" t="s">
        <v>102</v>
      </c>
      <c r="X191" s="39">
        <v>5.8909999999999995E-4</v>
      </c>
    </row>
    <row r="192" spans="1:24" x14ac:dyDescent="0.35">
      <c r="A192" s="39" t="s">
        <v>2</v>
      </c>
      <c r="B192" s="39" t="s">
        <v>242</v>
      </c>
      <c r="C192" s="39" t="s">
        <v>290</v>
      </c>
      <c r="J192" s="39" t="s">
        <v>102</v>
      </c>
      <c r="K192" s="39" t="s">
        <v>102</v>
      </c>
      <c r="L192" s="39" t="s">
        <v>102</v>
      </c>
      <c r="M192" s="39" t="s">
        <v>102</v>
      </c>
      <c r="N192" s="39" t="s">
        <v>102</v>
      </c>
      <c r="O192" s="39" t="s">
        <v>102</v>
      </c>
      <c r="P192" s="39" t="s">
        <v>102</v>
      </c>
      <c r="Q192" s="39" t="s">
        <v>102</v>
      </c>
      <c r="R192" s="39" t="s">
        <v>102</v>
      </c>
      <c r="S192" s="39" t="s">
        <v>102</v>
      </c>
      <c r="T192" s="39" t="s">
        <v>102</v>
      </c>
      <c r="U192" s="39">
        <v>5.8009999999999997E-3</v>
      </c>
      <c r="V192" s="39" t="s">
        <v>102</v>
      </c>
      <c r="W192" s="39" t="s">
        <v>102</v>
      </c>
      <c r="X192" s="39">
        <v>5.8009999999999997E-3</v>
      </c>
    </row>
    <row r="193" spans="1:24" x14ac:dyDescent="0.35">
      <c r="A193" s="39" t="s">
        <v>2</v>
      </c>
      <c r="B193" s="39" t="s">
        <v>242</v>
      </c>
      <c r="C193" s="39" t="s">
        <v>291</v>
      </c>
      <c r="J193" s="39" t="s">
        <v>102</v>
      </c>
      <c r="K193" s="39" t="s">
        <v>102</v>
      </c>
      <c r="L193" s="39" t="s">
        <v>102</v>
      </c>
      <c r="M193" s="39" t="s">
        <v>102</v>
      </c>
      <c r="N193" s="39" t="s">
        <v>102</v>
      </c>
      <c r="O193" s="39" t="s">
        <v>102</v>
      </c>
      <c r="P193" s="39" t="s">
        <v>102</v>
      </c>
      <c r="Q193" s="39" t="s">
        <v>102</v>
      </c>
      <c r="R193" s="39" t="s">
        <v>102</v>
      </c>
      <c r="S193" s="39" t="s">
        <v>102</v>
      </c>
      <c r="T193" s="39" t="s">
        <v>102</v>
      </c>
      <c r="U193" s="39">
        <v>2.9650000000000002E-3</v>
      </c>
      <c r="V193" s="39" t="s">
        <v>102</v>
      </c>
      <c r="W193" s="39" t="s">
        <v>102</v>
      </c>
      <c r="X193" s="39">
        <v>2.9650000000000002E-3</v>
      </c>
    </row>
    <row r="194" spans="1:24" x14ac:dyDescent="0.35">
      <c r="A194" s="39" t="s">
        <v>2</v>
      </c>
      <c r="B194" s="39" t="s">
        <v>242</v>
      </c>
      <c r="C194" s="39" t="s">
        <v>292</v>
      </c>
      <c r="J194" s="39" t="s">
        <v>102</v>
      </c>
      <c r="K194" s="39" t="s">
        <v>102</v>
      </c>
      <c r="L194" s="39" t="s">
        <v>102</v>
      </c>
      <c r="M194" s="39" t="s">
        <v>102</v>
      </c>
      <c r="N194" s="39" t="s">
        <v>102</v>
      </c>
      <c r="O194" s="39" t="s">
        <v>102</v>
      </c>
      <c r="P194" s="39" t="s">
        <v>102</v>
      </c>
      <c r="Q194" s="39" t="s">
        <v>102</v>
      </c>
      <c r="R194" s="39" t="s">
        <v>102</v>
      </c>
      <c r="S194" s="39" t="s">
        <v>102</v>
      </c>
      <c r="T194" s="39" t="s">
        <v>102</v>
      </c>
      <c r="U194" s="39">
        <v>5.8909999999999995E-4</v>
      </c>
      <c r="V194" s="39" t="s">
        <v>102</v>
      </c>
      <c r="W194" s="39" t="s">
        <v>102</v>
      </c>
      <c r="X194" s="39">
        <v>5.8909999999999995E-4</v>
      </c>
    </row>
    <row r="195" spans="1:24" x14ac:dyDescent="0.35">
      <c r="A195" s="39" t="s">
        <v>2</v>
      </c>
      <c r="B195" s="39" t="s">
        <v>242</v>
      </c>
      <c r="C195" s="39" t="s">
        <v>293</v>
      </c>
      <c r="J195" s="39" t="s">
        <v>102</v>
      </c>
      <c r="K195" s="39" t="s">
        <v>102</v>
      </c>
      <c r="L195" s="39" t="s">
        <v>102</v>
      </c>
      <c r="M195" s="39" t="s">
        <v>102</v>
      </c>
      <c r="N195" s="39" t="s">
        <v>102</v>
      </c>
      <c r="O195" s="39" t="s">
        <v>102</v>
      </c>
      <c r="P195" s="39" t="s">
        <v>102</v>
      </c>
      <c r="Q195" s="39" t="s">
        <v>102</v>
      </c>
      <c r="R195" s="39" t="s">
        <v>102</v>
      </c>
      <c r="S195" s="39" t="s">
        <v>102</v>
      </c>
      <c r="T195" s="39" t="s">
        <v>102</v>
      </c>
      <c r="U195" s="39">
        <v>5.8909999999999995E-4</v>
      </c>
      <c r="V195" s="39" t="s">
        <v>102</v>
      </c>
      <c r="W195" s="39" t="s">
        <v>102</v>
      </c>
      <c r="X195" s="39">
        <v>5.8909999999999995E-4</v>
      </c>
    </row>
    <row r="196" spans="1:24" x14ac:dyDescent="0.35">
      <c r="A196" s="39" t="s">
        <v>2</v>
      </c>
      <c r="B196" s="39" t="s">
        <v>242</v>
      </c>
      <c r="C196" s="39" t="s">
        <v>294</v>
      </c>
      <c r="J196" s="39" t="s">
        <v>102</v>
      </c>
      <c r="K196" s="39" t="s">
        <v>102</v>
      </c>
      <c r="L196" s="39" t="s">
        <v>102</v>
      </c>
      <c r="M196" s="39" t="s">
        <v>102</v>
      </c>
      <c r="N196" s="39" t="s">
        <v>102</v>
      </c>
      <c r="O196" s="39" t="s">
        <v>102</v>
      </c>
      <c r="P196" s="39" t="s">
        <v>102</v>
      </c>
      <c r="Q196" s="39" t="s">
        <v>102</v>
      </c>
      <c r="R196" s="39" t="s">
        <v>102</v>
      </c>
      <c r="S196" s="39" t="s">
        <v>102</v>
      </c>
      <c r="T196" s="39" t="s">
        <v>102</v>
      </c>
      <c r="U196" s="39">
        <v>3.1310000000000001E-3</v>
      </c>
      <c r="V196" s="39" t="s">
        <v>102</v>
      </c>
      <c r="W196" s="39" t="s">
        <v>102</v>
      </c>
      <c r="X196" s="39">
        <v>3.1310000000000001E-3</v>
      </c>
    </row>
    <row r="197" spans="1:24" x14ac:dyDescent="0.35">
      <c r="A197" s="39" t="s">
        <v>2</v>
      </c>
      <c r="B197" s="39" t="s">
        <v>242</v>
      </c>
      <c r="C197" s="39" t="s">
        <v>295</v>
      </c>
      <c r="J197" s="39" t="s">
        <v>102</v>
      </c>
      <c r="K197" s="39" t="s">
        <v>102</v>
      </c>
      <c r="L197" s="39" t="s">
        <v>102</v>
      </c>
      <c r="M197" s="39" t="s">
        <v>102</v>
      </c>
      <c r="N197" s="39" t="s">
        <v>102</v>
      </c>
      <c r="O197" s="39" t="s">
        <v>102</v>
      </c>
      <c r="P197" s="39" t="s">
        <v>102</v>
      </c>
      <c r="Q197" s="39" t="s">
        <v>102</v>
      </c>
      <c r="R197" s="39" t="s">
        <v>102</v>
      </c>
      <c r="S197" s="39" t="s">
        <v>102</v>
      </c>
      <c r="T197" s="39" t="s">
        <v>102</v>
      </c>
      <c r="U197" s="39">
        <v>2.9399999999999999E-3</v>
      </c>
      <c r="V197" s="39" t="s">
        <v>102</v>
      </c>
      <c r="W197" s="39" t="s">
        <v>102</v>
      </c>
      <c r="X197" s="39">
        <v>2.9399999999999999E-3</v>
      </c>
    </row>
    <row r="198" spans="1:24" x14ac:dyDescent="0.35">
      <c r="A198" s="39" t="s">
        <v>2</v>
      </c>
      <c r="B198" s="39" t="s">
        <v>242</v>
      </c>
      <c r="C198" s="39" t="s">
        <v>296</v>
      </c>
      <c r="J198" s="39" t="s">
        <v>102</v>
      </c>
      <c r="K198" s="39" t="s">
        <v>102</v>
      </c>
      <c r="L198" s="39" t="s">
        <v>102</v>
      </c>
      <c r="M198" s="39" t="s">
        <v>102</v>
      </c>
      <c r="N198" s="39" t="s">
        <v>102</v>
      </c>
      <c r="O198" s="39" t="s">
        <v>102</v>
      </c>
      <c r="P198" s="39" t="s">
        <v>102</v>
      </c>
      <c r="Q198" s="39" t="s">
        <v>102</v>
      </c>
      <c r="R198" s="39" t="s">
        <v>102</v>
      </c>
      <c r="S198" s="39" t="s">
        <v>102</v>
      </c>
      <c r="T198" s="39" t="s">
        <v>102</v>
      </c>
      <c r="U198" s="39">
        <v>3.1519999999999999E-3</v>
      </c>
      <c r="V198" s="39" t="s">
        <v>102</v>
      </c>
      <c r="W198" s="39" t="s">
        <v>102</v>
      </c>
      <c r="X198" s="39">
        <v>3.1519999999999999E-3</v>
      </c>
    </row>
    <row r="199" spans="1:24" x14ac:dyDescent="0.35">
      <c r="A199" s="39" t="s">
        <v>2</v>
      </c>
      <c r="B199" s="39" t="s">
        <v>242</v>
      </c>
      <c r="C199" s="39" t="s">
        <v>297</v>
      </c>
      <c r="J199" s="39" t="s">
        <v>102</v>
      </c>
      <c r="K199" s="39" t="s">
        <v>102</v>
      </c>
      <c r="L199" s="39" t="s">
        <v>102</v>
      </c>
      <c r="M199" s="39" t="s">
        <v>102</v>
      </c>
      <c r="N199" s="39" t="s">
        <v>102</v>
      </c>
      <c r="O199" s="39" t="s">
        <v>102</v>
      </c>
      <c r="P199" s="39" t="s">
        <v>102</v>
      </c>
      <c r="Q199" s="39" t="s">
        <v>102</v>
      </c>
      <c r="R199" s="39" t="s">
        <v>102</v>
      </c>
      <c r="S199" s="39" t="s">
        <v>102</v>
      </c>
      <c r="T199" s="39" t="s">
        <v>102</v>
      </c>
      <c r="U199" s="39">
        <v>3.7730000000000001E-4</v>
      </c>
      <c r="V199" s="39" t="s">
        <v>102</v>
      </c>
      <c r="W199" s="39" t="s">
        <v>102</v>
      </c>
      <c r="X199" s="39">
        <v>3.7730000000000001E-4</v>
      </c>
    </row>
    <row r="200" spans="1:24" x14ac:dyDescent="0.35">
      <c r="A200" s="39" t="s">
        <v>2</v>
      </c>
      <c r="B200" s="39" t="s">
        <v>242</v>
      </c>
      <c r="C200" s="39" t="s">
        <v>298</v>
      </c>
      <c r="J200" s="39" t="s">
        <v>102</v>
      </c>
      <c r="K200" s="39" t="s">
        <v>102</v>
      </c>
      <c r="L200" s="39" t="s">
        <v>102</v>
      </c>
      <c r="M200" s="39" t="s">
        <v>102</v>
      </c>
      <c r="N200" s="39" t="s">
        <v>102</v>
      </c>
      <c r="O200" s="39" t="s">
        <v>102</v>
      </c>
      <c r="P200" s="39" t="s">
        <v>102</v>
      </c>
      <c r="Q200" s="39" t="s">
        <v>102</v>
      </c>
      <c r="R200" s="39" t="s">
        <v>102</v>
      </c>
      <c r="S200" s="39" t="s">
        <v>102</v>
      </c>
      <c r="T200" s="39" t="s">
        <v>102</v>
      </c>
      <c r="U200" s="39">
        <v>5.8909999999999995E-4</v>
      </c>
      <c r="V200" s="39" t="s">
        <v>102</v>
      </c>
      <c r="W200" s="39" t="s">
        <v>102</v>
      </c>
      <c r="X200" s="39">
        <v>5.8909999999999995E-4</v>
      </c>
    </row>
    <row r="201" spans="1:24" x14ac:dyDescent="0.35">
      <c r="A201" s="39" t="s">
        <v>2</v>
      </c>
      <c r="B201" s="39" t="s">
        <v>242</v>
      </c>
      <c r="C201" s="39" t="s">
        <v>299</v>
      </c>
      <c r="J201" s="39" t="s">
        <v>102</v>
      </c>
      <c r="K201" s="39" t="s">
        <v>102</v>
      </c>
      <c r="L201" s="39" t="s">
        <v>102</v>
      </c>
      <c r="M201" s="39" t="s">
        <v>102</v>
      </c>
      <c r="N201" s="39" t="s">
        <v>102</v>
      </c>
      <c r="O201" s="39" t="s">
        <v>102</v>
      </c>
      <c r="P201" s="39" t="s">
        <v>102</v>
      </c>
      <c r="Q201" s="39" t="s">
        <v>102</v>
      </c>
      <c r="R201" s="39" t="s">
        <v>102</v>
      </c>
      <c r="S201" s="39" t="s">
        <v>102</v>
      </c>
      <c r="T201" s="39" t="s">
        <v>102</v>
      </c>
      <c r="U201" s="39">
        <v>5.9550000000000002E-3</v>
      </c>
      <c r="V201" s="39" t="s">
        <v>102</v>
      </c>
      <c r="W201" s="39" t="s">
        <v>102</v>
      </c>
      <c r="X201" s="39">
        <v>5.9550000000000002E-3</v>
      </c>
    </row>
    <row r="202" spans="1:24" x14ac:dyDescent="0.35">
      <c r="A202" s="39" t="s">
        <v>2</v>
      </c>
      <c r="B202" s="39" t="s">
        <v>242</v>
      </c>
      <c r="C202" s="39" t="s">
        <v>300</v>
      </c>
      <c r="J202" s="39" t="s">
        <v>102</v>
      </c>
      <c r="K202" s="39" t="s">
        <v>102</v>
      </c>
      <c r="L202" s="39" t="s">
        <v>102</v>
      </c>
      <c r="M202" s="39" t="s">
        <v>102</v>
      </c>
      <c r="N202" s="39" t="s">
        <v>102</v>
      </c>
      <c r="O202" s="39" t="s">
        <v>102</v>
      </c>
      <c r="P202" s="39" t="s">
        <v>102</v>
      </c>
      <c r="Q202" s="39" t="s">
        <v>102</v>
      </c>
      <c r="R202" s="39" t="s">
        <v>102</v>
      </c>
      <c r="S202" s="39" t="s">
        <v>102</v>
      </c>
      <c r="T202" s="39" t="s">
        <v>102</v>
      </c>
      <c r="U202" s="39">
        <v>2.931E-3</v>
      </c>
      <c r="V202" s="39" t="s">
        <v>102</v>
      </c>
      <c r="W202" s="39" t="s">
        <v>102</v>
      </c>
      <c r="X202" s="39">
        <v>2.931E-3</v>
      </c>
    </row>
    <row r="203" spans="1:24" x14ac:dyDescent="0.35">
      <c r="A203" s="39" t="s">
        <v>2</v>
      </c>
      <c r="B203" s="39" t="s">
        <v>242</v>
      </c>
      <c r="C203" s="39" t="s">
        <v>301</v>
      </c>
      <c r="J203" s="39" t="s">
        <v>102</v>
      </c>
      <c r="K203" s="39" t="s">
        <v>102</v>
      </c>
      <c r="L203" s="39" t="s">
        <v>102</v>
      </c>
      <c r="M203" s="39" t="s">
        <v>102</v>
      </c>
      <c r="N203" s="39" t="s">
        <v>102</v>
      </c>
      <c r="O203" s="39" t="s">
        <v>102</v>
      </c>
      <c r="P203" s="39" t="s">
        <v>102</v>
      </c>
      <c r="Q203" s="39" t="s">
        <v>102</v>
      </c>
      <c r="R203" s="39" t="s">
        <v>102</v>
      </c>
      <c r="S203" s="39" t="s">
        <v>102</v>
      </c>
      <c r="T203" s="39" t="s">
        <v>102</v>
      </c>
      <c r="U203" s="39">
        <v>5.8909999999999995E-4</v>
      </c>
      <c r="V203" s="39" t="s">
        <v>102</v>
      </c>
      <c r="W203" s="39" t="s">
        <v>102</v>
      </c>
      <c r="X203" s="39">
        <v>5.8909999999999995E-4</v>
      </c>
    </row>
    <row r="204" spans="1:24" x14ac:dyDescent="0.35">
      <c r="A204" s="39" t="s">
        <v>2</v>
      </c>
      <c r="B204" s="39" t="s">
        <v>242</v>
      </c>
      <c r="C204" s="39" t="s">
        <v>302</v>
      </c>
      <c r="J204" s="39" t="s">
        <v>102</v>
      </c>
      <c r="K204" s="39" t="s">
        <v>102</v>
      </c>
      <c r="L204" s="39" t="s">
        <v>102</v>
      </c>
      <c r="M204" s="39" t="s">
        <v>102</v>
      </c>
      <c r="N204" s="39" t="s">
        <v>102</v>
      </c>
      <c r="O204" s="39" t="s">
        <v>102</v>
      </c>
      <c r="P204" s="39" t="s">
        <v>102</v>
      </c>
      <c r="Q204" s="39" t="s">
        <v>102</v>
      </c>
      <c r="R204" s="39" t="s">
        <v>102</v>
      </c>
      <c r="S204" s="39" t="s">
        <v>102</v>
      </c>
      <c r="T204" s="39" t="s">
        <v>102</v>
      </c>
      <c r="U204" s="39">
        <v>5.8909999999999995E-4</v>
      </c>
      <c r="V204" s="39" t="s">
        <v>102</v>
      </c>
      <c r="W204" s="39" t="s">
        <v>102</v>
      </c>
      <c r="X204" s="39">
        <v>5.8909999999999995E-4</v>
      </c>
    </row>
    <row r="205" spans="1:24" x14ac:dyDescent="0.35">
      <c r="A205" s="39" t="s">
        <v>2</v>
      </c>
      <c r="B205" s="39" t="s">
        <v>242</v>
      </c>
      <c r="C205" s="39" t="s">
        <v>303</v>
      </c>
      <c r="J205" s="39" t="s">
        <v>102</v>
      </c>
      <c r="K205" s="39" t="s">
        <v>102</v>
      </c>
      <c r="L205" s="39" t="s">
        <v>102</v>
      </c>
      <c r="M205" s="39" t="s">
        <v>102</v>
      </c>
      <c r="N205" s="39" t="s">
        <v>102</v>
      </c>
      <c r="O205" s="39" t="s">
        <v>102</v>
      </c>
      <c r="P205" s="39" t="s">
        <v>102</v>
      </c>
      <c r="Q205" s="39" t="s">
        <v>102</v>
      </c>
      <c r="R205" s="39" t="s">
        <v>102</v>
      </c>
      <c r="S205" s="39" t="s">
        <v>102</v>
      </c>
      <c r="T205" s="39" t="s">
        <v>102</v>
      </c>
      <c r="U205" s="39">
        <v>3.137E-3</v>
      </c>
      <c r="V205" s="39" t="s">
        <v>102</v>
      </c>
      <c r="W205" s="39" t="s">
        <v>102</v>
      </c>
      <c r="X205" s="39">
        <v>3.137E-3</v>
      </c>
    </row>
    <row r="206" spans="1:24" x14ac:dyDescent="0.35">
      <c r="A206" s="39" t="s">
        <v>2</v>
      </c>
      <c r="B206" s="39" t="s">
        <v>242</v>
      </c>
      <c r="C206" s="39" t="s">
        <v>304</v>
      </c>
      <c r="J206" s="39" t="s">
        <v>102</v>
      </c>
      <c r="K206" s="39" t="s">
        <v>102</v>
      </c>
      <c r="L206" s="39" t="s">
        <v>102</v>
      </c>
      <c r="M206" s="39" t="s">
        <v>102</v>
      </c>
      <c r="N206" s="39" t="s">
        <v>102</v>
      </c>
      <c r="O206" s="39" t="s">
        <v>102</v>
      </c>
      <c r="P206" s="39" t="s">
        <v>102</v>
      </c>
      <c r="Q206" s="39" t="s">
        <v>102</v>
      </c>
      <c r="R206" s="39" t="s">
        <v>102</v>
      </c>
      <c r="S206" s="39" t="s">
        <v>102</v>
      </c>
      <c r="T206" s="39" t="s">
        <v>102</v>
      </c>
      <c r="U206" s="39">
        <v>2.9650000000000002E-3</v>
      </c>
      <c r="V206" s="39" t="s">
        <v>102</v>
      </c>
      <c r="W206" s="39" t="s">
        <v>102</v>
      </c>
      <c r="X206" s="39">
        <v>2.9650000000000002E-3</v>
      </c>
    </row>
    <row r="207" spans="1:24" x14ac:dyDescent="0.35">
      <c r="A207" s="39" t="s">
        <v>2</v>
      </c>
      <c r="B207" s="39" t="s">
        <v>242</v>
      </c>
      <c r="C207" s="39" t="s">
        <v>305</v>
      </c>
      <c r="J207" s="39" t="s">
        <v>102</v>
      </c>
      <c r="K207" s="39" t="s">
        <v>102</v>
      </c>
      <c r="L207" s="39" t="s">
        <v>102</v>
      </c>
      <c r="M207" s="39" t="s">
        <v>102</v>
      </c>
      <c r="N207" s="39" t="s">
        <v>102</v>
      </c>
      <c r="O207" s="39" t="s">
        <v>102</v>
      </c>
      <c r="P207" s="39" t="s">
        <v>102</v>
      </c>
      <c r="Q207" s="39" t="s">
        <v>102</v>
      </c>
      <c r="R207" s="39" t="s">
        <v>102</v>
      </c>
      <c r="S207" s="39" t="s">
        <v>102</v>
      </c>
      <c r="T207" s="39" t="s">
        <v>102</v>
      </c>
      <c r="U207" s="39">
        <v>3.1389999999999999E-3</v>
      </c>
      <c r="V207" s="39" t="s">
        <v>102</v>
      </c>
      <c r="W207" s="39" t="s">
        <v>102</v>
      </c>
      <c r="X207" s="39">
        <v>3.1389999999999999E-3</v>
      </c>
    </row>
    <row r="208" spans="1:24" x14ac:dyDescent="0.35">
      <c r="A208" s="39" t="s">
        <v>2</v>
      </c>
      <c r="B208" s="39" t="s">
        <v>242</v>
      </c>
      <c r="C208" s="39" t="s">
        <v>306</v>
      </c>
      <c r="J208" s="39" t="s">
        <v>102</v>
      </c>
      <c r="K208" s="39" t="s">
        <v>102</v>
      </c>
      <c r="L208" s="39" t="s">
        <v>102</v>
      </c>
      <c r="M208" s="39" t="s">
        <v>102</v>
      </c>
      <c r="N208" s="39" t="s">
        <v>102</v>
      </c>
      <c r="O208" s="39" t="s">
        <v>102</v>
      </c>
      <c r="P208" s="39" t="s">
        <v>102</v>
      </c>
      <c r="Q208" s="39" t="s">
        <v>102</v>
      </c>
      <c r="R208" s="39" t="s">
        <v>102</v>
      </c>
      <c r="S208" s="39" t="s">
        <v>102</v>
      </c>
      <c r="T208" s="39" t="s">
        <v>102</v>
      </c>
      <c r="U208" s="39">
        <v>5.6410000000000002E-3</v>
      </c>
      <c r="V208" s="39" t="s">
        <v>102</v>
      </c>
      <c r="W208" s="39" t="s">
        <v>102</v>
      </c>
      <c r="X208" s="39">
        <v>5.6410000000000002E-3</v>
      </c>
    </row>
    <row r="209" spans="1:24" x14ac:dyDescent="0.35">
      <c r="A209" s="39" t="s">
        <v>2</v>
      </c>
      <c r="B209" s="39" t="s">
        <v>242</v>
      </c>
      <c r="C209" s="39" t="s">
        <v>307</v>
      </c>
      <c r="J209" s="39" t="s">
        <v>102</v>
      </c>
      <c r="K209" s="39" t="s">
        <v>102</v>
      </c>
      <c r="L209" s="39" t="s">
        <v>102</v>
      </c>
      <c r="M209" s="39" t="s">
        <v>102</v>
      </c>
      <c r="N209" s="39" t="s">
        <v>102</v>
      </c>
      <c r="O209" s="39" t="s">
        <v>102</v>
      </c>
      <c r="P209" s="39" t="s">
        <v>102</v>
      </c>
      <c r="Q209" s="39" t="s">
        <v>102</v>
      </c>
      <c r="R209" s="39" t="s">
        <v>102</v>
      </c>
      <c r="S209" s="39" t="s">
        <v>102</v>
      </c>
      <c r="T209" s="39" t="s">
        <v>102</v>
      </c>
      <c r="U209" s="39">
        <v>1.082E-2</v>
      </c>
      <c r="V209" s="39" t="s">
        <v>102</v>
      </c>
      <c r="W209" s="39" t="s">
        <v>102</v>
      </c>
      <c r="X209" s="39">
        <v>1.082E-2</v>
      </c>
    </row>
    <row r="210" spans="1:24" x14ac:dyDescent="0.35">
      <c r="A210" s="39" t="s">
        <v>2</v>
      </c>
      <c r="B210" s="39" t="s">
        <v>242</v>
      </c>
      <c r="C210" s="39" t="s">
        <v>308</v>
      </c>
      <c r="J210" s="39" t="s">
        <v>102</v>
      </c>
      <c r="K210" s="39" t="s">
        <v>102</v>
      </c>
      <c r="L210" s="39" t="s">
        <v>102</v>
      </c>
      <c r="M210" s="39" t="s">
        <v>102</v>
      </c>
      <c r="N210" s="39" t="s">
        <v>102</v>
      </c>
      <c r="O210" s="39" t="s">
        <v>102</v>
      </c>
      <c r="P210" s="39" t="s">
        <v>102</v>
      </c>
      <c r="Q210" s="39" t="s">
        <v>102</v>
      </c>
      <c r="R210" s="39" t="s">
        <v>102</v>
      </c>
      <c r="S210" s="39" t="s">
        <v>102</v>
      </c>
      <c r="T210" s="39" t="s">
        <v>102</v>
      </c>
      <c r="U210" s="39" t="s">
        <v>170</v>
      </c>
      <c r="V210" s="39" t="s">
        <v>102</v>
      </c>
      <c r="W210" s="39" t="s">
        <v>102</v>
      </c>
      <c r="X210" s="39">
        <v>0</v>
      </c>
    </row>
    <row r="211" spans="1:24" x14ac:dyDescent="0.35">
      <c r="A211" s="39" t="s">
        <v>2</v>
      </c>
      <c r="B211" s="39" t="s">
        <v>242</v>
      </c>
      <c r="C211" s="39" t="s">
        <v>231</v>
      </c>
      <c r="J211" s="39" t="s">
        <v>102</v>
      </c>
      <c r="K211" s="39" t="s">
        <v>102</v>
      </c>
      <c r="L211" s="39" t="s">
        <v>102</v>
      </c>
      <c r="M211" s="39" t="s">
        <v>102</v>
      </c>
      <c r="N211" s="39" t="s">
        <v>102</v>
      </c>
      <c r="O211" s="39" t="s">
        <v>102</v>
      </c>
      <c r="P211" s="39" t="s">
        <v>102</v>
      </c>
      <c r="Q211" s="39" t="s">
        <v>102</v>
      </c>
      <c r="R211" s="39" t="s">
        <v>102</v>
      </c>
      <c r="S211" s="39" t="s">
        <v>102</v>
      </c>
      <c r="T211" s="39" t="s">
        <v>102</v>
      </c>
      <c r="U211" s="39">
        <v>5.6039999999999996E-3</v>
      </c>
      <c r="V211" s="39" t="s">
        <v>102</v>
      </c>
      <c r="W211" s="39" t="s">
        <v>102</v>
      </c>
      <c r="X211" s="39">
        <v>5.6039999999999996E-3</v>
      </c>
    </row>
    <row r="212" spans="1:24" x14ac:dyDescent="0.35">
      <c r="A212" s="39" t="s">
        <v>2</v>
      </c>
      <c r="B212" s="39" t="s">
        <v>681</v>
      </c>
      <c r="J212" s="39" t="s">
        <v>102</v>
      </c>
      <c r="K212" s="39">
        <v>2.777E-2</v>
      </c>
      <c r="L212" s="39" t="s">
        <v>102</v>
      </c>
      <c r="M212" s="39" t="s">
        <v>102</v>
      </c>
      <c r="N212" s="39" t="s">
        <v>102</v>
      </c>
      <c r="O212" s="39" t="s">
        <v>102</v>
      </c>
      <c r="P212" s="39" t="s">
        <v>102</v>
      </c>
      <c r="Q212" s="39">
        <v>6.4620000000000001E-6</v>
      </c>
      <c r="R212" s="39">
        <v>7.1559999999999998E-6</v>
      </c>
      <c r="S212" s="39" t="s">
        <v>102</v>
      </c>
      <c r="T212" s="39">
        <v>3.3980000000000002E-4</v>
      </c>
      <c r="U212" s="39">
        <v>0.2888</v>
      </c>
      <c r="V212" s="39" t="s">
        <v>102</v>
      </c>
      <c r="W212" s="39">
        <v>1.848E-2</v>
      </c>
      <c r="X212" s="39">
        <v>0.33540341800000001</v>
      </c>
    </row>
    <row r="213" spans="1:24" x14ac:dyDescent="0.35">
      <c r="A213" s="39" t="s">
        <v>2</v>
      </c>
      <c r="B213" s="39" t="s">
        <v>681</v>
      </c>
      <c r="C213" s="39" t="s">
        <v>146</v>
      </c>
      <c r="J213" s="39" t="s">
        <v>102</v>
      </c>
      <c r="K213" s="39">
        <v>2.777E-2</v>
      </c>
      <c r="L213" s="39" t="s">
        <v>102</v>
      </c>
      <c r="M213" s="39" t="s">
        <v>102</v>
      </c>
      <c r="N213" s="39" t="s">
        <v>102</v>
      </c>
      <c r="O213" s="39" t="s">
        <v>102</v>
      </c>
      <c r="P213" s="39" t="s">
        <v>102</v>
      </c>
      <c r="Q213" s="39" t="s">
        <v>102</v>
      </c>
      <c r="R213" s="39" t="s">
        <v>102</v>
      </c>
      <c r="S213" s="39" t="s">
        <v>102</v>
      </c>
      <c r="T213" s="39">
        <v>8.4100000000000008E-6</v>
      </c>
      <c r="U213" s="39">
        <v>5.4310000000000003E-4</v>
      </c>
      <c r="V213" s="39" t="s">
        <v>102</v>
      </c>
      <c r="W213" s="39">
        <v>1.8440000000000002E-2</v>
      </c>
      <c r="X213" s="39">
        <v>4.6761509999999999E-2</v>
      </c>
    </row>
    <row r="214" spans="1:24" x14ac:dyDescent="0.35">
      <c r="A214" s="39" t="s">
        <v>2</v>
      </c>
      <c r="B214" s="39" t="s">
        <v>681</v>
      </c>
      <c r="C214" s="39" t="s">
        <v>146</v>
      </c>
      <c r="D214" s="39" t="s">
        <v>147</v>
      </c>
      <c r="J214" s="39" t="s">
        <v>102</v>
      </c>
      <c r="K214" s="39" t="s">
        <v>102</v>
      </c>
      <c r="L214" s="39" t="s">
        <v>102</v>
      </c>
      <c r="M214" s="39" t="s">
        <v>102</v>
      </c>
      <c r="N214" s="39" t="s">
        <v>102</v>
      </c>
      <c r="O214" s="39" t="s">
        <v>102</v>
      </c>
      <c r="P214" s="39" t="s">
        <v>102</v>
      </c>
      <c r="Q214" s="39" t="s">
        <v>102</v>
      </c>
      <c r="R214" s="39" t="s">
        <v>102</v>
      </c>
      <c r="S214" s="39" t="s">
        <v>102</v>
      </c>
      <c r="T214" s="39">
        <v>1.284E-8</v>
      </c>
      <c r="U214" s="39">
        <v>5.3650000000000003E-6</v>
      </c>
      <c r="V214" s="39" t="s">
        <v>102</v>
      </c>
      <c r="W214" s="39">
        <v>8.2179999999999999E-8</v>
      </c>
      <c r="X214" s="39">
        <v>5.4600199999999999E-6</v>
      </c>
    </row>
    <row r="215" spans="1:24" x14ac:dyDescent="0.35">
      <c r="A215" s="39" t="s">
        <v>2</v>
      </c>
      <c r="B215" s="39" t="s">
        <v>681</v>
      </c>
      <c r="C215" s="39" t="s">
        <v>146</v>
      </c>
      <c r="D215" s="39" t="s">
        <v>148</v>
      </c>
      <c r="J215" s="39" t="s">
        <v>102</v>
      </c>
      <c r="K215" s="39" t="s">
        <v>102</v>
      </c>
      <c r="L215" s="39" t="s">
        <v>102</v>
      </c>
      <c r="M215" s="39" t="s">
        <v>102</v>
      </c>
      <c r="N215" s="39" t="s">
        <v>102</v>
      </c>
      <c r="O215" s="39" t="s">
        <v>102</v>
      </c>
      <c r="P215" s="39" t="s">
        <v>102</v>
      </c>
      <c r="Q215" s="39" t="s">
        <v>102</v>
      </c>
      <c r="R215" s="39" t="s">
        <v>102</v>
      </c>
      <c r="S215" s="39" t="s">
        <v>102</v>
      </c>
      <c r="T215" s="39">
        <v>1.283E-8</v>
      </c>
      <c r="U215" s="39">
        <v>5.3650000000000003E-6</v>
      </c>
      <c r="V215" s="39" t="s">
        <v>102</v>
      </c>
      <c r="W215" s="39">
        <v>8.2160000000000002E-8</v>
      </c>
      <c r="X215" s="39">
        <v>5.4599900000000004E-6</v>
      </c>
    </row>
    <row r="216" spans="1:24" x14ac:dyDescent="0.35">
      <c r="A216" s="39" t="s">
        <v>2</v>
      </c>
      <c r="B216" s="39" t="s">
        <v>681</v>
      </c>
      <c r="C216" s="39" t="s">
        <v>146</v>
      </c>
      <c r="D216" s="39" t="s">
        <v>149</v>
      </c>
      <c r="J216" s="39" t="s">
        <v>102</v>
      </c>
      <c r="K216" s="39" t="s">
        <v>102</v>
      </c>
      <c r="L216" s="39" t="s">
        <v>102</v>
      </c>
      <c r="M216" s="39" t="s">
        <v>102</v>
      </c>
      <c r="N216" s="39" t="s">
        <v>102</v>
      </c>
      <c r="O216" s="39" t="s">
        <v>102</v>
      </c>
      <c r="P216" s="39" t="s">
        <v>102</v>
      </c>
      <c r="Q216" s="39" t="s">
        <v>102</v>
      </c>
      <c r="R216" s="39" t="s">
        <v>102</v>
      </c>
      <c r="S216" s="39" t="s">
        <v>102</v>
      </c>
      <c r="T216" s="39">
        <v>1.142E-6</v>
      </c>
      <c r="U216" s="39">
        <v>1.775E-4</v>
      </c>
      <c r="V216" s="39" t="s">
        <v>102</v>
      </c>
      <c r="W216" s="39">
        <v>1.201E-3</v>
      </c>
      <c r="X216" s="39">
        <v>1.3796419999999999E-3</v>
      </c>
    </row>
    <row r="217" spans="1:24" x14ac:dyDescent="0.35">
      <c r="A217" s="39" t="s">
        <v>2</v>
      </c>
      <c r="B217" s="39" t="s">
        <v>681</v>
      </c>
      <c r="C217" s="39" t="s">
        <v>146</v>
      </c>
      <c r="D217" s="39" t="s">
        <v>150</v>
      </c>
      <c r="J217" s="39" t="s">
        <v>102</v>
      </c>
      <c r="K217" s="39" t="s">
        <v>102</v>
      </c>
      <c r="L217" s="39" t="s">
        <v>102</v>
      </c>
      <c r="M217" s="39" t="s">
        <v>102</v>
      </c>
      <c r="N217" s="39" t="s">
        <v>102</v>
      </c>
      <c r="O217" s="39" t="s">
        <v>102</v>
      </c>
      <c r="P217" s="39" t="s">
        <v>102</v>
      </c>
      <c r="Q217" s="39" t="s">
        <v>102</v>
      </c>
      <c r="R217" s="39" t="s">
        <v>102</v>
      </c>
      <c r="S217" s="39" t="s">
        <v>102</v>
      </c>
      <c r="T217" s="39">
        <v>1.1310000000000001E-6</v>
      </c>
      <c r="U217" s="39">
        <v>1.775E-4</v>
      </c>
      <c r="V217" s="39" t="s">
        <v>102</v>
      </c>
      <c r="W217" s="39">
        <v>1.201E-3</v>
      </c>
      <c r="X217" s="39">
        <v>1.3796310000000001E-3</v>
      </c>
    </row>
    <row r="218" spans="1:24" x14ac:dyDescent="0.35">
      <c r="A218" s="39" t="s">
        <v>2</v>
      </c>
      <c r="B218" s="39" t="s">
        <v>681</v>
      </c>
      <c r="C218" s="39" t="s">
        <v>146</v>
      </c>
      <c r="D218" s="39" t="s">
        <v>151</v>
      </c>
      <c r="J218" s="39" t="s">
        <v>102</v>
      </c>
      <c r="K218" s="39" t="s">
        <v>102</v>
      </c>
      <c r="L218" s="39" t="s">
        <v>102</v>
      </c>
      <c r="M218" s="39" t="s">
        <v>102</v>
      </c>
      <c r="N218" s="39" t="s">
        <v>102</v>
      </c>
      <c r="O218" s="39" t="s">
        <v>102</v>
      </c>
      <c r="P218" s="39" t="s">
        <v>102</v>
      </c>
      <c r="Q218" s="39" t="s">
        <v>102</v>
      </c>
      <c r="R218" s="39" t="s">
        <v>102</v>
      </c>
      <c r="S218" s="39" t="s">
        <v>102</v>
      </c>
      <c r="T218" s="39">
        <v>1.119E-6</v>
      </c>
      <c r="U218" s="39">
        <v>1.775E-4</v>
      </c>
      <c r="V218" s="39" t="s">
        <v>102</v>
      </c>
      <c r="W218" s="39">
        <v>1.201E-3</v>
      </c>
      <c r="X218" s="39">
        <v>1.3796189999999999E-3</v>
      </c>
    </row>
    <row r="219" spans="1:24" x14ac:dyDescent="0.35">
      <c r="A219" s="39" t="s">
        <v>2</v>
      </c>
      <c r="B219" s="39" t="s">
        <v>681</v>
      </c>
      <c r="C219" s="39" t="s">
        <v>152</v>
      </c>
      <c r="J219" s="39" t="s">
        <v>102</v>
      </c>
      <c r="K219" s="39" t="s">
        <v>102</v>
      </c>
      <c r="L219" s="39" t="s">
        <v>102</v>
      </c>
      <c r="M219" s="39" t="s">
        <v>102</v>
      </c>
      <c r="N219" s="39" t="s">
        <v>102</v>
      </c>
      <c r="O219" s="39" t="s">
        <v>102</v>
      </c>
      <c r="P219" s="39" t="s">
        <v>102</v>
      </c>
      <c r="Q219" s="39" t="s">
        <v>102</v>
      </c>
      <c r="R219" s="39" t="s">
        <v>102</v>
      </c>
      <c r="S219" s="39" t="s">
        <v>102</v>
      </c>
      <c r="T219" s="39" t="s">
        <v>102</v>
      </c>
      <c r="U219" s="39">
        <v>1.473E-4</v>
      </c>
      <c r="V219" s="39" t="s">
        <v>102</v>
      </c>
      <c r="W219" s="39" t="s">
        <v>102</v>
      </c>
      <c r="X219" s="39">
        <v>1.473E-4</v>
      </c>
    </row>
    <row r="220" spans="1:24" x14ac:dyDescent="0.35">
      <c r="A220" s="39" t="s">
        <v>2</v>
      </c>
      <c r="B220" s="39" t="s">
        <v>681</v>
      </c>
      <c r="C220" s="39" t="s">
        <v>153</v>
      </c>
      <c r="J220" s="39" t="s">
        <v>102</v>
      </c>
      <c r="K220" s="39" t="s">
        <v>102</v>
      </c>
      <c r="L220" s="39" t="s">
        <v>102</v>
      </c>
      <c r="M220" s="39" t="s">
        <v>102</v>
      </c>
      <c r="N220" s="39" t="s">
        <v>102</v>
      </c>
      <c r="O220" s="39" t="s">
        <v>102</v>
      </c>
      <c r="P220" s="39" t="s">
        <v>102</v>
      </c>
      <c r="Q220" s="39" t="s">
        <v>102</v>
      </c>
      <c r="R220" s="39" t="s">
        <v>102</v>
      </c>
      <c r="S220" s="39" t="s">
        <v>102</v>
      </c>
      <c r="T220" s="39" t="s">
        <v>102</v>
      </c>
      <c r="U220" s="39">
        <v>9.9580000000000005E-5</v>
      </c>
      <c r="V220" s="39" t="s">
        <v>102</v>
      </c>
      <c r="W220" s="39" t="s">
        <v>102</v>
      </c>
      <c r="X220" s="39">
        <v>9.9580000000000005E-5</v>
      </c>
    </row>
    <row r="221" spans="1:24" x14ac:dyDescent="0.35">
      <c r="A221" s="39" t="s">
        <v>2</v>
      </c>
      <c r="B221" s="39" t="s">
        <v>681</v>
      </c>
      <c r="C221" s="39" t="s">
        <v>154</v>
      </c>
      <c r="J221" s="39" t="s">
        <v>102</v>
      </c>
      <c r="K221" s="39" t="s">
        <v>102</v>
      </c>
      <c r="L221" s="39" t="s">
        <v>102</v>
      </c>
      <c r="M221" s="39" t="s">
        <v>102</v>
      </c>
      <c r="N221" s="39" t="s">
        <v>102</v>
      </c>
      <c r="O221" s="39" t="s">
        <v>102</v>
      </c>
      <c r="P221" s="39" t="s">
        <v>102</v>
      </c>
      <c r="Q221" s="39" t="s">
        <v>102</v>
      </c>
      <c r="R221" s="39" t="s">
        <v>102</v>
      </c>
      <c r="S221" s="39" t="s">
        <v>102</v>
      </c>
      <c r="T221" s="39" t="s">
        <v>102</v>
      </c>
      <c r="U221" s="39">
        <v>9.501E-5</v>
      </c>
      <c r="V221" s="39" t="s">
        <v>102</v>
      </c>
      <c r="W221" s="39" t="s">
        <v>102</v>
      </c>
      <c r="X221" s="39">
        <v>9.501E-5</v>
      </c>
    </row>
    <row r="222" spans="1:24" x14ac:dyDescent="0.35">
      <c r="A222" s="39" t="s">
        <v>2</v>
      </c>
      <c r="B222" s="39" t="s">
        <v>681</v>
      </c>
      <c r="C222" s="39" t="s">
        <v>155</v>
      </c>
      <c r="J222" s="39" t="s">
        <v>102</v>
      </c>
      <c r="K222" s="39" t="s">
        <v>102</v>
      </c>
      <c r="L222" s="39" t="s">
        <v>102</v>
      </c>
      <c r="M222" s="39" t="s">
        <v>102</v>
      </c>
      <c r="N222" s="39" t="s">
        <v>102</v>
      </c>
      <c r="O222" s="39" t="s">
        <v>102</v>
      </c>
      <c r="P222" s="39" t="s">
        <v>102</v>
      </c>
      <c r="Q222" s="39" t="s">
        <v>102</v>
      </c>
      <c r="R222" s="39" t="s">
        <v>102</v>
      </c>
      <c r="S222" s="39" t="s">
        <v>102</v>
      </c>
      <c r="T222" s="39" t="s">
        <v>102</v>
      </c>
      <c r="U222" s="39">
        <v>1.473E-4</v>
      </c>
      <c r="V222" s="39" t="s">
        <v>102</v>
      </c>
      <c r="W222" s="39" t="s">
        <v>102</v>
      </c>
      <c r="X222" s="39">
        <v>1.473E-4</v>
      </c>
    </row>
    <row r="223" spans="1:24" x14ac:dyDescent="0.35">
      <c r="A223" s="39" t="s">
        <v>2</v>
      </c>
      <c r="B223" s="39" t="s">
        <v>681</v>
      </c>
      <c r="C223" s="39" t="s">
        <v>156</v>
      </c>
      <c r="J223" s="39" t="s">
        <v>102</v>
      </c>
      <c r="K223" s="39" t="s">
        <v>102</v>
      </c>
      <c r="L223" s="39" t="s">
        <v>102</v>
      </c>
      <c r="M223" s="39" t="s">
        <v>102</v>
      </c>
      <c r="N223" s="39" t="s">
        <v>102</v>
      </c>
      <c r="O223" s="39" t="s">
        <v>102</v>
      </c>
      <c r="P223" s="39" t="s">
        <v>102</v>
      </c>
      <c r="Q223" s="39" t="s">
        <v>102</v>
      </c>
      <c r="R223" s="39" t="s">
        <v>102</v>
      </c>
      <c r="S223" s="39" t="s">
        <v>102</v>
      </c>
      <c r="T223" s="39" t="s">
        <v>102</v>
      </c>
      <c r="U223" s="39">
        <v>6.4929999999999996E-3</v>
      </c>
      <c r="V223" s="39" t="s">
        <v>102</v>
      </c>
      <c r="W223" s="39" t="s">
        <v>102</v>
      </c>
      <c r="X223" s="39">
        <v>6.4929999999999996E-3</v>
      </c>
    </row>
    <row r="224" spans="1:24" x14ac:dyDescent="0.35">
      <c r="A224" s="39" t="s">
        <v>2</v>
      </c>
      <c r="B224" s="39" t="s">
        <v>681</v>
      </c>
      <c r="C224" s="39" t="s">
        <v>157</v>
      </c>
      <c r="J224" s="39" t="s">
        <v>102</v>
      </c>
      <c r="K224" s="39" t="s">
        <v>102</v>
      </c>
      <c r="L224" s="39" t="s">
        <v>102</v>
      </c>
      <c r="M224" s="39" t="s">
        <v>102</v>
      </c>
      <c r="N224" s="39" t="s">
        <v>102</v>
      </c>
      <c r="O224" s="39" t="s">
        <v>102</v>
      </c>
      <c r="P224" s="39" t="s">
        <v>102</v>
      </c>
      <c r="Q224" s="39" t="s">
        <v>102</v>
      </c>
      <c r="R224" s="39" t="s">
        <v>102</v>
      </c>
      <c r="S224" s="39" t="s">
        <v>102</v>
      </c>
      <c r="T224" s="39" t="s">
        <v>102</v>
      </c>
      <c r="U224" s="39">
        <v>7.8469999999999998E-3</v>
      </c>
      <c r="V224" s="39" t="s">
        <v>102</v>
      </c>
      <c r="W224" s="39" t="s">
        <v>102</v>
      </c>
      <c r="X224" s="39">
        <v>7.8469999999999998E-3</v>
      </c>
    </row>
    <row r="225" spans="1:24" x14ac:dyDescent="0.35">
      <c r="A225" s="39" t="s">
        <v>2</v>
      </c>
      <c r="B225" s="39" t="s">
        <v>681</v>
      </c>
      <c r="C225" s="39" t="s">
        <v>158</v>
      </c>
      <c r="J225" s="39" t="s">
        <v>102</v>
      </c>
      <c r="K225" s="39" t="s">
        <v>102</v>
      </c>
      <c r="L225" s="39" t="s">
        <v>102</v>
      </c>
      <c r="M225" s="39" t="s">
        <v>102</v>
      </c>
      <c r="N225" s="39" t="s">
        <v>102</v>
      </c>
      <c r="O225" s="39" t="s">
        <v>102</v>
      </c>
      <c r="P225" s="39" t="s">
        <v>102</v>
      </c>
      <c r="Q225" s="39" t="s">
        <v>102</v>
      </c>
      <c r="R225" s="39" t="s">
        <v>102</v>
      </c>
      <c r="S225" s="39" t="s">
        <v>102</v>
      </c>
      <c r="T225" s="39" t="s">
        <v>102</v>
      </c>
      <c r="U225" s="39">
        <v>6.1970000000000003E-3</v>
      </c>
      <c r="V225" s="39" t="s">
        <v>102</v>
      </c>
      <c r="W225" s="39" t="s">
        <v>102</v>
      </c>
      <c r="X225" s="39">
        <v>6.1970000000000003E-3</v>
      </c>
    </row>
    <row r="226" spans="1:24" x14ac:dyDescent="0.35">
      <c r="A226" s="39" t="s">
        <v>2</v>
      </c>
      <c r="B226" s="39" t="s">
        <v>681</v>
      </c>
      <c r="C226" s="39" t="s">
        <v>159</v>
      </c>
      <c r="J226" s="39" t="s">
        <v>102</v>
      </c>
      <c r="K226" s="39" t="s">
        <v>102</v>
      </c>
      <c r="L226" s="39" t="s">
        <v>102</v>
      </c>
      <c r="M226" s="39" t="s">
        <v>102</v>
      </c>
      <c r="N226" s="39" t="s">
        <v>102</v>
      </c>
      <c r="O226" s="39" t="s">
        <v>102</v>
      </c>
      <c r="P226" s="39" t="s">
        <v>102</v>
      </c>
      <c r="Q226" s="39" t="s">
        <v>102</v>
      </c>
      <c r="R226" s="39" t="s">
        <v>102</v>
      </c>
      <c r="S226" s="39" t="s">
        <v>102</v>
      </c>
      <c r="T226" s="39" t="s">
        <v>102</v>
      </c>
      <c r="U226" s="39">
        <v>7.0959999999999999E-3</v>
      </c>
      <c r="V226" s="39" t="s">
        <v>102</v>
      </c>
      <c r="W226" s="39" t="s">
        <v>102</v>
      </c>
      <c r="X226" s="39">
        <v>7.0959999999999999E-3</v>
      </c>
    </row>
    <row r="227" spans="1:24" x14ac:dyDescent="0.35">
      <c r="A227" s="39" t="s">
        <v>2</v>
      </c>
      <c r="B227" s="39" t="s">
        <v>681</v>
      </c>
      <c r="C227" s="39" t="s">
        <v>160</v>
      </c>
      <c r="J227" s="39" t="s">
        <v>102</v>
      </c>
      <c r="K227" s="39" t="s">
        <v>102</v>
      </c>
      <c r="L227" s="39" t="s">
        <v>102</v>
      </c>
      <c r="M227" s="39" t="s">
        <v>102</v>
      </c>
      <c r="N227" s="39" t="s">
        <v>102</v>
      </c>
      <c r="O227" s="39" t="s">
        <v>102</v>
      </c>
      <c r="P227" s="39" t="s">
        <v>102</v>
      </c>
      <c r="Q227" s="39" t="s">
        <v>102</v>
      </c>
      <c r="R227" s="39" t="s">
        <v>102</v>
      </c>
      <c r="S227" s="39" t="s">
        <v>102</v>
      </c>
      <c r="T227" s="39" t="s">
        <v>102</v>
      </c>
      <c r="U227" s="39">
        <v>1.473E-4</v>
      </c>
      <c r="V227" s="39" t="s">
        <v>102</v>
      </c>
      <c r="W227" s="39" t="s">
        <v>102</v>
      </c>
      <c r="X227" s="39">
        <v>1.473E-4</v>
      </c>
    </row>
    <row r="228" spans="1:24" x14ac:dyDescent="0.35">
      <c r="A228" s="39" t="s">
        <v>2</v>
      </c>
      <c r="B228" s="39" t="s">
        <v>681</v>
      </c>
      <c r="C228" s="39" t="s">
        <v>161</v>
      </c>
      <c r="J228" s="39" t="s">
        <v>102</v>
      </c>
      <c r="K228" s="39" t="s">
        <v>102</v>
      </c>
      <c r="L228" s="39" t="s">
        <v>102</v>
      </c>
      <c r="M228" s="39" t="s">
        <v>102</v>
      </c>
      <c r="N228" s="39" t="s">
        <v>102</v>
      </c>
      <c r="O228" s="39" t="s">
        <v>102</v>
      </c>
      <c r="P228" s="39" t="s">
        <v>102</v>
      </c>
      <c r="Q228" s="39" t="s">
        <v>102</v>
      </c>
      <c r="R228" s="39" t="s">
        <v>102</v>
      </c>
      <c r="S228" s="39" t="s">
        <v>102</v>
      </c>
      <c r="T228" s="39" t="s">
        <v>102</v>
      </c>
      <c r="U228" s="39">
        <v>6.7879999999999998E-3</v>
      </c>
      <c r="V228" s="39" t="s">
        <v>102</v>
      </c>
      <c r="W228" s="39" t="s">
        <v>102</v>
      </c>
      <c r="X228" s="39">
        <v>6.7879999999999998E-3</v>
      </c>
    </row>
    <row r="229" spans="1:24" x14ac:dyDescent="0.35">
      <c r="A229" s="39" t="s">
        <v>2</v>
      </c>
      <c r="B229" s="39" t="s">
        <v>681</v>
      </c>
      <c r="C229" s="39" t="s">
        <v>162</v>
      </c>
      <c r="J229" s="39" t="s">
        <v>102</v>
      </c>
      <c r="K229" s="39" t="s">
        <v>102</v>
      </c>
      <c r="L229" s="39" t="s">
        <v>102</v>
      </c>
      <c r="M229" s="39" t="s">
        <v>102</v>
      </c>
      <c r="N229" s="39" t="s">
        <v>102</v>
      </c>
      <c r="O229" s="39" t="s">
        <v>102</v>
      </c>
      <c r="P229" s="39" t="s">
        <v>102</v>
      </c>
      <c r="Q229" s="39" t="s">
        <v>102</v>
      </c>
      <c r="R229" s="39" t="s">
        <v>102</v>
      </c>
      <c r="S229" s="39" t="s">
        <v>102</v>
      </c>
      <c r="T229" s="39" t="s">
        <v>102</v>
      </c>
      <c r="U229" s="39">
        <v>1.473E-4</v>
      </c>
      <c r="V229" s="39" t="s">
        <v>102</v>
      </c>
      <c r="W229" s="39" t="s">
        <v>102</v>
      </c>
      <c r="X229" s="39">
        <v>1.473E-4</v>
      </c>
    </row>
    <row r="230" spans="1:24" x14ac:dyDescent="0.35">
      <c r="A230" s="39" t="s">
        <v>2</v>
      </c>
      <c r="B230" s="39" t="s">
        <v>681</v>
      </c>
      <c r="C230" s="39" t="s">
        <v>163</v>
      </c>
      <c r="J230" s="39" t="s">
        <v>102</v>
      </c>
      <c r="K230" s="39" t="s">
        <v>102</v>
      </c>
      <c r="L230" s="39" t="s">
        <v>102</v>
      </c>
      <c r="M230" s="39" t="s">
        <v>102</v>
      </c>
      <c r="N230" s="39" t="s">
        <v>102</v>
      </c>
      <c r="O230" s="39" t="s">
        <v>102</v>
      </c>
      <c r="P230" s="39" t="s">
        <v>102</v>
      </c>
      <c r="Q230" s="39" t="s">
        <v>102</v>
      </c>
      <c r="R230" s="39" t="s">
        <v>102</v>
      </c>
      <c r="S230" s="39" t="s">
        <v>102</v>
      </c>
      <c r="T230" s="39" t="s">
        <v>102</v>
      </c>
      <c r="U230" s="39">
        <v>6.4409999999999997E-3</v>
      </c>
      <c r="V230" s="39" t="s">
        <v>102</v>
      </c>
      <c r="W230" s="39" t="s">
        <v>102</v>
      </c>
      <c r="X230" s="39">
        <v>6.4409999999999997E-3</v>
      </c>
    </row>
    <row r="231" spans="1:24" x14ac:dyDescent="0.35">
      <c r="A231" s="39" t="s">
        <v>2</v>
      </c>
      <c r="B231" s="39" t="s">
        <v>681</v>
      </c>
      <c r="C231" s="39" t="s">
        <v>164</v>
      </c>
      <c r="J231" s="39" t="s">
        <v>102</v>
      </c>
      <c r="K231" s="39" t="s">
        <v>102</v>
      </c>
      <c r="L231" s="39" t="s">
        <v>102</v>
      </c>
      <c r="M231" s="39" t="s">
        <v>102</v>
      </c>
      <c r="N231" s="39" t="s">
        <v>102</v>
      </c>
      <c r="O231" s="39" t="s">
        <v>102</v>
      </c>
      <c r="P231" s="39" t="s">
        <v>102</v>
      </c>
      <c r="Q231" s="39" t="s">
        <v>102</v>
      </c>
      <c r="R231" s="39" t="s">
        <v>102</v>
      </c>
      <c r="S231" s="39" t="s">
        <v>102</v>
      </c>
      <c r="T231" s="39" t="s">
        <v>102</v>
      </c>
      <c r="U231" s="39">
        <v>6.4099999999999999E-3</v>
      </c>
      <c r="V231" s="39" t="s">
        <v>102</v>
      </c>
      <c r="W231" s="39" t="s">
        <v>102</v>
      </c>
      <c r="X231" s="39">
        <v>6.4099999999999999E-3</v>
      </c>
    </row>
    <row r="232" spans="1:24" x14ac:dyDescent="0.35">
      <c r="A232" s="39" t="s">
        <v>2</v>
      </c>
      <c r="B232" s="39" t="s">
        <v>681</v>
      </c>
      <c r="C232" s="39" t="s">
        <v>165</v>
      </c>
      <c r="J232" s="39" t="s">
        <v>102</v>
      </c>
      <c r="K232" s="39" t="s">
        <v>102</v>
      </c>
      <c r="L232" s="39" t="s">
        <v>102</v>
      </c>
      <c r="M232" s="39" t="s">
        <v>102</v>
      </c>
      <c r="N232" s="39" t="s">
        <v>102</v>
      </c>
      <c r="O232" s="39" t="s">
        <v>102</v>
      </c>
      <c r="P232" s="39" t="s">
        <v>102</v>
      </c>
      <c r="Q232" s="39" t="s">
        <v>102</v>
      </c>
      <c r="R232" s="39" t="s">
        <v>102</v>
      </c>
      <c r="S232" s="39" t="s">
        <v>102</v>
      </c>
      <c r="T232" s="39" t="s">
        <v>102</v>
      </c>
      <c r="U232" s="39">
        <v>6.6699999999999997E-3</v>
      </c>
      <c r="V232" s="39" t="s">
        <v>102</v>
      </c>
      <c r="W232" s="39" t="s">
        <v>102</v>
      </c>
      <c r="X232" s="39">
        <v>6.6699999999999997E-3</v>
      </c>
    </row>
    <row r="233" spans="1:24" x14ac:dyDescent="0.35">
      <c r="A233" s="39" t="s">
        <v>2</v>
      </c>
      <c r="B233" s="39" t="s">
        <v>681</v>
      </c>
      <c r="C233" s="39" t="s">
        <v>166</v>
      </c>
      <c r="J233" s="39" t="s">
        <v>102</v>
      </c>
      <c r="K233" s="39" t="s">
        <v>102</v>
      </c>
      <c r="L233" s="39" t="s">
        <v>102</v>
      </c>
      <c r="M233" s="39" t="s">
        <v>102</v>
      </c>
      <c r="N233" s="39" t="s">
        <v>102</v>
      </c>
      <c r="O233" s="39" t="s">
        <v>102</v>
      </c>
      <c r="P233" s="39" t="s">
        <v>102</v>
      </c>
      <c r="Q233" s="39" t="s">
        <v>102</v>
      </c>
      <c r="R233" s="39" t="s">
        <v>102</v>
      </c>
      <c r="S233" s="39" t="s">
        <v>102</v>
      </c>
      <c r="T233" s="39" t="s">
        <v>102</v>
      </c>
      <c r="U233" s="39">
        <v>6.3699999999999998E-3</v>
      </c>
      <c r="V233" s="39" t="s">
        <v>102</v>
      </c>
      <c r="W233" s="39" t="s">
        <v>102</v>
      </c>
      <c r="X233" s="39">
        <v>6.3699999999999998E-3</v>
      </c>
    </row>
    <row r="234" spans="1:24" x14ac:dyDescent="0.35">
      <c r="A234" s="39" t="s">
        <v>2</v>
      </c>
      <c r="B234" s="39" t="s">
        <v>681</v>
      </c>
      <c r="C234" s="39" t="s">
        <v>167</v>
      </c>
      <c r="J234" s="39" t="s">
        <v>102</v>
      </c>
      <c r="K234" s="39" t="s">
        <v>102</v>
      </c>
      <c r="L234" s="39" t="s">
        <v>102</v>
      </c>
      <c r="M234" s="39" t="s">
        <v>102</v>
      </c>
      <c r="N234" s="39" t="s">
        <v>102</v>
      </c>
      <c r="O234" s="39" t="s">
        <v>102</v>
      </c>
      <c r="P234" s="39" t="s">
        <v>102</v>
      </c>
      <c r="Q234" s="39" t="s">
        <v>102</v>
      </c>
      <c r="R234" s="39" t="s">
        <v>102</v>
      </c>
      <c r="S234" s="39" t="s">
        <v>102</v>
      </c>
      <c r="T234" s="39" t="s">
        <v>102</v>
      </c>
      <c r="U234" s="39">
        <v>6.9300000000000004E-3</v>
      </c>
      <c r="V234" s="39" t="s">
        <v>102</v>
      </c>
      <c r="W234" s="39" t="s">
        <v>102</v>
      </c>
      <c r="X234" s="39">
        <v>6.9300000000000004E-3</v>
      </c>
    </row>
    <row r="235" spans="1:24" x14ac:dyDescent="0.35">
      <c r="A235" s="39" t="s">
        <v>2</v>
      </c>
      <c r="B235" s="39" t="s">
        <v>681</v>
      </c>
      <c r="C235" s="39" t="s">
        <v>168</v>
      </c>
      <c r="J235" s="39" t="s">
        <v>102</v>
      </c>
      <c r="K235" s="39" t="s">
        <v>102</v>
      </c>
      <c r="L235" s="39" t="s">
        <v>102</v>
      </c>
      <c r="M235" s="39" t="s">
        <v>102</v>
      </c>
      <c r="N235" s="39" t="s">
        <v>102</v>
      </c>
      <c r="O235" s="39" t="s">
        <v>102</v>
      </c>
      <c r="P235" s="39" t="s">
        <v>102</v>
      </c>
      <c r="Q235" s="39" t="s">
        <v>102</v>
      </c>
      <c r="R235" s="39" t="s">
        <v>102</v>
      </c>
      <c r="S235" s="39" t="s">
        <v>102</v>
      </c>
      <c r="T235" s="39" t="s">
        <v>102</v>
      </c>
      <c r="U235" s="39">
        <v>7.4640000000000001E-3</v>
      </c>
      <c r="V235" s="39" t="s">
        <v>102</v>
      </c>
      <c r="W235" s="39" t="s">
        <v>102</v>
      </c>
      <c r="X235" s="39">
        <v>7.4640000000000001E-3</v>
      </c>
    </row>
    <row r="236" spans="1:24" x14ac:dyDescent="0.35">
      <c r="A236" s="39" t="s">
        <v>2</v>
      </c>
      <c r="B236" s="39" t="s">
        <v>681</v>
      </c>
      <c r="C236" s="39" t="s">
        <v>169</v>
      </c>
      <c r="J236" s="39" t="s">
        <v>102</v>
      </c>
      <c r="K236" s="39" t="s">
        <v>102</v>
      </c>
      <c r="L236" s="39" t="s">
        <v>102</v>
      </c>
      <c r="M236" s="39" t="s">
        <v>102</v>
      </c>
      <c r="N236" s="39" t="s">
        <v>102</v>
      </c>
      <c r="O236" s="39" t="s">
        <v>102</v>
      </c>
      <c r="P236" s="39" t="s">
        <v>102</v>
      </c>
      <c r="Q236" s="39" t="s">
        <v>102</v>
      </c>
      <c r="R236" s="39" t="s">
        <v>102</v>
      </c>
      <c r="S236" s="39" t="s">
        <v>102</v>
      </c>
      <c r="T236" s="39" t="s">
        <v>102</v>
      </c>
      <c r="U236" s="39" t="s">
        <v>170</v>
      </c>
      <c r="V236" s="39" t="s">
        <v>102</v>
      </c>
      <c r="W236" s="39" t="s">
        <v>102</v>
      </c>
      <c r="X236" s="39">
        <v>0</v>
      </c>
    </row>
    <row r="237" spans="1:24" x14ac:dyDescent="0.35">
      <c r="A237" s="39" t="s">
        <v>2</v>
      </c>
      <c r="B237" s="39" t="s">
        <v>681</v>
      </c>
      <c r="C237" s="39" t="s">
        <v>171</v>
      </c>
      <c r="J237" s="39" t="s">
        <v>102</v>
      </c>
      <c r="K237" s="39" t="s">
        <v>102</v>
      </c>
      <c r="L237" s="39" t="s">
        <v>102</v>
      </c>
      <c r="M237" s="39" t="s">
        <v>102</v>
      </c>
      <c r="N237" s="39" t="s">
        <v>102</v>
      </c>
      <c r="O237" s="39" t="s">
        <v>102</v>
      </c>
      <c r="P237" s="39" t="s">
        <v>102</v>
      </c>
      <c r="Q237" s="39" t="s">
        <v>102</v>
      </c>
      <c r="R237" s="39" t="s">
        <v>102</v>
      </c>
      <c r="S237" s="39" t="s">
        <v>102</v>
      </c>
      <c r="T237" s="39" t="s">
        <v>102</v>
      </c>
      <c r="U237" s="39">
        <v>8.7559999999999999E-3</v>
      </c>
      <c r="V237" s="39" t="s">
        <v>102</v>
      </c>
      <c r="W237" s="39" t="s">
        <v>102</v>
      </c>
      <c r="X237" s="39">
        <v>8.7559999999999999E-3</v>
      </c>
    </row>
    <row r="238" spans="1:24" x14ac:dyDescent="0.35">
      <c r="A238" s="39" t="s">
        <v>2</v>
      </c>
      <c r="B238" s="39" t="s">
        <v>681</v>
      </c>
      <c r="C238" s="39" t="s">
        <v>172</v>
      </c>
      <c r="J238" s="39" t="s">
        <v>102</v>
      </c>
      <c r="K238" s="39" t="s">
        <v>102</v>
      </c>
      <c r="L238" s="39" t="s">
        <v>102</v>
      </c>
      <c r="M238" s="39" t="s">
        <v>102</v>
      </c>
      <c r="N238" s="39" t="s">
        <v>102</v>
      </c>
      <c r="O238" s="39" t="s">
        <v>102</v>
      </c>
      <c r="P238" s="39" t="s">
        <v>102</v>
      </c>
      <c r="Q238" s="39" t="s">
        <v>102</v>
      </c>
      <c r="R238" s="39" t="s">
        <v>102</v>
      </c>
      <c r="S238" s="39" t="s">
        <v>102</v>
      </c>
      <c r="T238" s="39" t="s">
        <v>102</v>
      </c>
      <c r="U238" s="39">
        <v>6.3280000000000003E-3</v>
      </c>
      <c r="V238" s="39" t="s">
        <v>102</v>
      </c>
      <c r="W238" s="39" t="s">
        <v>102</v>
      </c>
      <c r="X238" s="39">
        <v>6.3280000000000003E-3</v>
      </c>
    </row>
    <row r="239" spans="1:24" x14ac:dyDescent="0.35">
      <c r="A239" s="39" t="s">
        <v>2</v>
      </c>
      <c r="B239" s="39" t="s">
        <v>681</v>
      </c>
      <c r="C239" s="39" t="s">
        <v>173</v>
      </c>
      <c r="J239" s="39" t="s">
        <v>102</v>
      </c>
      <c r="K239" s="39" t="s">
        <v>102</v>
      </c>
      <c r="L239" s="39" t="s">
        <v>102</v>
      </c>
      <c r="M239" s="39" t="s">
        <v>102</v>
      </c>
      <c r="N239" s="39" t="s">
        <v>102</v>
      </c>
      <c r="O239" s="39" t="s">
        <v>102</v>
      </c>
      <c r="P239" s="39" t="s">
        <v>102</v>
      </c>
      <c r="Q239" s="39" t="s">
        <v>102</v>
      </c>
      <c r="R239" s="39" t="s">
        <v>102</v>
      </c>
      <c r="S239" s="39" t="s">
        <v>102</v>
      </c>
      <c r="T239" s="39" t="s">
        <v>102</v>
      </c>
      <c r="U239" s="39">
        <v>6.5750000000000001E-3</v>
      </c>
      <c r="V239" s="39" t="s">
        <v>102</v>
      </c>
      <c r="W239" s="39" t="s">
        <v>102</v>
      </c>
      <c r="X239" s="39">
        <v>6.5750000000000001E-3</v>
      </c>
    </row>
    <row r="240" spans="1:24" x14ac:dyDescent="0.35">
      <c r="A240" s="39" t="s">
        <v>2</v>
      </c>
      <c r="B240" s="39" t="s">
        <v>681</v>
      </c>
      <c r="C240" s="39" t="s">
        <v>174</v>
      </c>
      <c r="J240" s="39" t="s">
        <v>102</v>
      </c>
      <c r="K240" s="39" t="s">
        <v>102</v>
      </c>
      <c r="L240" s="39" t="s">
        <v>102</v>
      </c>
      <c r="M240" s="39" t="s">
        <v>102</v>
      </c>
      <c r="N240" s="39" t="s">
        <v>102</v>
      </c>
      <c r="O240" s="39" t="s">
        <v>102</v>
      </c>
      <c r="P240" s="39" t="s">
        <v>102</v>
      </c>
      <c r="Q240" s="39" t="s">
        <v>102</v>
      </c>
      <c r="R240" s="39" t="s">
        <v>102</v>
      </c>
      <c r="S240" s="39" t="s">
        <v>102</v>
      </c>
      <c r="T240" s="39" t="s">
        <v>102</v>
      </c>
      <c r="U240" s="39">
        <v>1.473E-4</v>
      </c>
      <c r="V240" s="39" t="s">
        <v>102</v>
      </c>
      <c r="W240" s="39" t="s">
        <v>102</v>
      </c>
      <c r="X240" s="39">
        <v>1.473E-4</v>
      </c>
    </row>
    <row r="241" spans="1:24" x14ac:dyDescent="0.35">
      <c r="A241" s="39" t="s">
        <v>2</v>
      </c>
      <c r="B241" s="39" t="s">
        <v>681</v>
      </c>
      <c r="C241" s="39" t="s">
        <v>175</v>
      </c>
      <c r="J241" s="39" t="s">
        <v>102</v>
      </c>
      <c r="K241" s="39" t="s">
        <v>102</v>
      </c>
      <c r="L241" s="39" t="s">
        <v>102</v>
      </c>
      <c r="M241" s="39" t="s">
        <v>102</v>
      </c>
      <c r="N241" s="39" t="s">
        <v>102</v>
      </c>
      <c r="O241" s="39" t="s">
        <v>102</v>
      </c>
      <c r="P241" s="39" t="s">
        <v>102</v>
      </c>
      <c r="Q241" s="39" t="s">
        <v>102</v>
      </c>
      <c r="R241" s="39" t="s">
        <v>102</v>
      </c>
      <c r="S241" s="39" t="s">
        <v>102</v>
      </c>
      <c r="T241" s="39" t="s">
        <v>102</v>
      </c>
      <c r="U241" s="39">
        <v>6.7489999999999998E-3</v>
      </c>
      <c r="V241" s="39" t="s">
        <v>102</v>
      </c>
      <c r="W241" s="39" t="s">
        <v>102</v>
      </c>
      <c r="X241" s="39">
        <v>6.7489999999999998E-3</v>
      </c>
    </row>
    <row r="242" spans="1:24" x14ac:dyDescent="0.35">
      <c r="A242" s="39" t="s">
        <v>2</v>
      </c>
      <c r="B242" s="39" t="s">
        <v>681</v>
      </c>
      <c r="C242" s="39" t="s">
        <v>176</v>
      </c>
      <c r="J242" s="39" t="s">
        <v>102</v>
      </c>
      <c r="K242" s="39" t="s">
        <v>102</v>
      </c>
      <c r="L242" s="39" t="s">
        <v>102</v>
      </c>
      <c r="M242" s="39" t="s">
        <v>102</v>
      </c>
      <c r="N242" s="39" t="s">
        <v>102</v>
      </c>
      <c r="O242" s="39" t="s">
        <v>102</v>
      </c>
      <c r="P242" s="39" t="s">
        <v>102</v>
      </c>
      <c r="Q242" s="39" t="s">
        <v>102</v>
      </c>
      <c r="R242" s="39" t="s">
        <v>102</v>
      </c>
      <c r="S242" s="39" t="s">
        <v>102</v>
      </c>
      <c r="T242" s="39" t="s">
        <v>102</v>
      </c>
      <c r="U242" s="39">
        <v>7.3800000000000003E-3</v>
      </c>
      <c r="V242" s="39" t="s">
        <v>102</v>
      </c>
      <c r="W242" s="39" t="s">
        <v>102</v>
      </c>
      <c r="X242" s="39">
        <v>7.3800000000000003E-3</v>
      </c>
    </row>
    <row r="243" spans="1:24" x14ac:dyDescent="0.35">
      <c r="A243" s="39" t="s">
        <v>2</v>
      </c>
      <c r="B243" s="39" t="s">
        <v>681</v>
      </c>
      <c r="C243" s="39" t="s">
        <v>177</v>
      </c>
      <c r="J243" s="39" t="s">
        <v>102</v>
      </c>
      <c r="K243" s="39" t="s">
        <v>102</v>
      </c>
      <c r="L243" s="39" t="s">
        <v>102</v>
      </c>
      <c r="M243" s="39" t="s">
        <v>102</v>
      </c>
      <c r="N243" s="39" t="s">
        <v>102</v>
      </c>
      <c r="O243" s="39" t="s">
        <v>102</v>
      </c>
      <c r="P243" s="39" t="s">
        <v>102</v>
      </c>
      <c r="Q243" s="39" t="s">
        <v>102</v>
      </c>
      <c r="R243" s="39" t="s">
        <v>102</v>
      </c>
      <c r="S243" s="39" t="s">
        <v>102</v>
      </c>
      <c r="T243" s="39" t="s">
        <v>102</v>
      </c>
      <c r="U243" s="39">
        <v>6.6059999999999999E-3</v>
      </c>
      <c r="V243" s="39" t="s">
        <v>102</v>
      </c>
      <c r="W243" s="39" t="s">
        <v>102</v>
      </c>
      <c r="X243" s="39">
        <v>6.6059999999999999E-3</v>
      </c>
    </row>
    <row r="244" spans="1:24" x14ac:dyDescent="0.35">
      <c r="A244" s="39" t="s">
        <v>2</v>
      </c>
      <c r="B244" s="39" t="s">
        <v>681</v>
      </c>
      <c r="C244" s="39" t="s">
        <v>178</v>
      </c>
      <c r="J244" s="39" t="s">
        <v>102</v>
      </c>
      <c r="K244" s="39" t="s">
        <v>102</v>
      </c>
      <c r="L244" s="39" t="s">
        <v>102</v>
      </c>
      <c r="M244" s="39" t="s">
        <v>102</v>
      </c>
      <c r="N244" s="39" t="s">
        <v>102</v>
      </c>
      <c r="O244" s="39" t="s">
        <v>102</v>
      </c>
      <c r="P244" s="39" t="s">
        <v>102</v>
      </c>
      <c r="Q244" s="39" t="s">
        <v>102</v>
      </c>
      <c r="R244" s="39" t="s">
        <v>102</v>
      </c>
      <c r="S244" s="39" t="s">
        <v>102</v>
      </c>
      <c r="T244" s="39" t="s">
        <v>102</v>
      </c>
      <c r="U244" s="39">
        <v>1.473E-4</v>
      </c>
      <c r="V244" s="39" t="s">
        <v>102</v>
      </c>
      <c r="W244" s="39" t="s">
        <v>102</v>
      </c>
      <c r="X244" s="39">
        <v>1.473E-4</v>
      </c>
    </row>
    <row r="245" spans="1:24" x14ac:dyDescent="0.35">
      <c r="A245" s="39" t="s">
        <v>2</v>
      </c>
      <c r="B245" s="39" t="s">
        <v>681</v>
      </c>
      <c r="C245" s="39" t="s">
        <v>179</v>
      </c>
      <c r="J245" s="39" t="s">
        <v>102</v>
      </c>
      <c r="K245" s="39" t="s">
        <v>102</v>
      </c>
      <c r="L245" s="39" t="s">
        <v>102</v>
      </c>
      <c r="M245" s="39" t="s">
        <v>102</v>
      </c>
      <c r="N245" s="39" t="s">
        <v>102</v>
      </c>
      <c r="O245" s="39" t="s">
        <v>102</v>
      </c>
      <c r="P245" s="39" t="s">
        <v>102</v>
      </c>
      <c r="Q245" s="39" t="s">
        <v>102</v>
      </c>
      <c r="R245" s="39" t="s">
        <v>102</v>
      </c>
      <c r="S245" s="39" t="s">
        <v>102</v>
      </c>
      <c r="T245" s="39" t="s">
        <v>102</v>
      </c>
      <c r="U245" s="39">
        <v>1.137E-4</v>
      </c>
      <c r="V245" s="39" t="s">
        <v>102</v>
      </c>
      <c r="W245" s="39" t="s">
        <v>102</v>
      </c>
      <c r="X245" s="39">
        <v>1.137E-4</v>
      </c>
    </row>
    <row r="246" spans="1:24" x14ac:dyDescent="0.35">
      <c r="A246" s="39" t="s">
        <v>2</v>
      </c>
      <c r="B246" s="39" t="s">
        <v>681</v>
      </c>
      <c r="C246" s="39" t="s">
        <v>180</v>
      </c>
      <c r="J246" s="39" t="s">
        <v>102</v>
      </c>
      <c r="K246" s="39" t="s">
        <v>102</v>
      </c>
      <c r="L246" s="39" t="s">
        <v>102</v>
      </c>
      <c r="M246" s="39" t="s">
        <v>102</v>
      </c>
      <c r="N246" s="39" t="s">
        <v>102</v>
      </c>
      <c r="O246" s="39" t="s">
        <v>102</v>
      </c>
      <c r="P246" s="39" t="s">
        <v>102</v>
      </c>
      <c r="Q246" s="39" t="s">
        <v>102</v>
      </c>
      <c r="R246" s="39" t="s">
        <v>102</v>
      </c>
      <c r="S246" s="39" t="s">
        <v>102</v>
      </c>
      <c r="T246" s="39" t="s">
        <v>102</v>
      </c>
      <c r="U246" s="39">
        <v>6.5760000000000002E-3</v>
      </c>
      <c r="V246" s="39" t="s">
        <v>102</v>
      </c>
      <c r="W246" s="39" t="s">
        <v>102</v>
      </c>
      <c r="X246" s="39">
        <v>6.5760000000000002E-3</v>
      </c>
    </row>
    <row r="247" spans="1:24" x14ac:dyDescent="0.35">
      <c r="A247" s="39" t="s">
        <v>2</v>
      </c>
      <c r="B247" s="39" t="s">
        <v>681</v>
      </c>
      <c r="C247" s="39" t="s">
        <v>181</v>
      </c>
      <c r="J247" s="39" t="s">
        <v>102</v>
      </c>
      <c r="K247" s="39" t="s">
        <v>102</v>
      </c>
      <c r="L247" s="39" t="s">
        <v>102</v>
      </c>
      <c r="M247" s="39" t="s">
        <v>102</v>
      </c>
      <c r="N247" s="39" t="s">
        <v>102</v>
      </c>
      <c r="O247" s="39" t="s">
        <v>102</v>
      </c>
      <c r="P247" s="39" t="s">
        <v>102</v>
      </c>
      <c r="Q247" s="39" t="s">
        <v>102</v>
      </c>
      <c r="R247" s="39" t="s">
        <v>102</v>
      </c>
      <c r="S247" s="39" t="s">
        <v>102</v>
      </c>
      <c r="T247" s="39" t="s">
        <v>102</v>
      </c>
      <c r="U247" s="39">
        <v>6.3070000000000001E-3</v>
      </c>
      <c r="V247" s="39" t="s">
        <v>102</v>
      </c>
      <c r="W247" s="39" t="s">
        <v>102</v>
      </c>
      <c r="X247" s="39">
        <v>6.3070000000000001E-3</v>
      </c>
    </row>
    <row r="248" spans="1:24" x14ac:dyDescent="0.35">
      <c r="A248" s="39" t="s">
        <v>2</v>
      </c>
      <c r="B248" s="39" t="s">
        <v>681</v>
      </c>
      <c r="C248" s="39" t="s">
        <v>182</v>
      </c>
      <c r="J248" s="39" t="s">
        <v>102</v>
      </c>
      <c r="K248" s="39" t="s">
        <v>102</v>
      </c>
      <c r="L248" s="39" t="s">
        <v>102</v>
      </c>
      <c r="M248" s="39" t="s">
        <v>102</v>
      </c>
      <c r="N248" s="39" t="s">
        <v>102</v>
      </c>
      <c r="O248" s="39" t="s">
        <v>102</v>
      </c>
      <c r="P248" s="39" t="s">
        <v>102</v>
      </c>
      <c r="Q248" s="39" t="s">
        <v>102</v>
      </c>
      <c r="R248" s="39" t="s">
        <v>102</v>
      </c>
      <c r="S248" s="39" t="s">
        <v>102</v>
      </c>
      <c r="T248" s="39" t="s">
        <v>102</v>
      </c>
      <c r="U248" s="39">
        <v>9.6620000000000007E-5</v>
      </c>
      <c r="V248" s="39" t="s">
        <v>102</v>
      </c>
      <c r="W248" s="39" t="s">
        <v>102</v>
      </c>
      <c r="X248" s="39">
        <v>9.6620000000000007E-5</v>
      </c>
    </row>
    <row r="249" spans="1:24" x14ac:dyDescent="0.35">
      <c r="A249" s="39" t="s">
        <v>2</v>
      </c>
      <c r="B249" s="39" t="s">
        <v>681</v>
      </c>
      <c r="C249" s="39" t="s">
        <v>183</v>
      </c>
      <c r="J249" s="39" t="s">
        <v>102</v>
      </c>
      <c r="K249" s="39" t="s">
        <v>102</v>
      </c>
      <c r="L249" s="39" t="s">
        <v>102</v>
      </c>
      <c r="M249" s="39" t="s">
        <v>102</v>
      </c>
      <c r="N249" s="39" t="s">
        <v>102</v>
      </c>
      <c r="O249" s="39" t="s">
        <v>102</v>
      </c>
      <c r="P249" s="39" t="s">
        <v>102</v>
      </c>
      <c r="Q249" s="39" t="s">
        <v>102</v>
      </c>
      <c r="R249" s="39" t="s">
        <v>102</v>
      </c>
      <c r="S249" s="39" t="s">
        <v>102</v>
      </c>
      <c r="T249" s="39" t="s">
        <v>102</v>
      </c>
      <c r="U249" s="39">
        <v>1.473E-4</v>
      </c>
      <c r="V249" s="39" t="s">
        <v>102</v>
      </c>
      <c r="W249" s="39" t="s">
        <v>102</v>
      </c>
      <c r="X249" s="39">
        <v>1.473E-4</v>
      </c>
    </row>
    <row r="250" spans="1:24" x14ac:dyDescent="0.35">
      <c r="A250" s="39" t="s">
        <v>2</v>
      </c>
      <c r="B250" s="39" t="s">
        <v>681</v>
      </c>
      <c r="C250" s="39" t="s">
        <v>184</v>
      </c>
      <c r="J250" s="39" t="s">
        <v>102</v>
      </c>
      <c r="K250" s="39" t="s">
        <v>102</v>
      </c>
      <c r="L250" s="39" t="s">
        <v>102</v>
      </c>
      <c r="M250" s="39" t="s">
        <v>102</v>
      </c>
      <c r="N250" s="39" t="s">
        <v>102</v>
      </c>
      <c r="O250" s="39" t="s">
        <v>102</v>
      </c>
      <c r="P250" s="39" t="s">
        <v>102</v>
      </c>
      <c r="Q250" s="39" t="s">
        <v>102</v>
      </c>
      <c r="R250" s="39" t="s">
        <v>102</v>
      </c>
      <c r="S250" s="39" t="s">
        <v>102</v>
      </c>
      <c r="T250" s="39" t="s">
        <v>102</v>
      </c>
      <c r="U250" s="39">
        <v>1.473E-4</v>
      </c>
      <c r="V250" s="39" t="s">
        <v>102</v>
      </c>
      <c r="W250" s="39" t="s">
        <v>102</v>
      </c>
      <c r="X250" s="39">
        <v>1.473E-4</v>
      </c>
    </row>
    <row r="251" spans="1:24" x14ac:dyDescent="0.35">
      <c r="A251" s="39" t="s">
        <v>2</v>
      </c>
      <c r="B251" s="39" t="s">
        <v>681</v>
      </c>
      <c r="C251" s="39" t="s">
        <v>185</v>
      </c>
      <c r="J251" s="39" t="s">
        <v>102</v>
      </c>
      <c r="K251" s="39" t="s">
        <v>102</v>
      </c>
      <c r="L251" s="39" t="s">
        <v>102</v>
      </c>
      <c r="M251" s="39" t="s">
        <v>102</v>
      </c>
      <c r="N251" s="39" t="s">
        <v>102</v>
      </c>
      <c r="O251" s="39" t="s">
        <v>102</v>
      </c>
      <c r="P251" s="39" t="s">
        <v>102</v>
      </c>
      <c r="Q251" s="39" t="s">
        <v>102</v>
      </c>
      <c r="R251" s="39" t="s">
        <v>102</v>
      </c>
      <c r="S251" s="39" t="s">
        <v>102</v>
      </c>
      <c r="T251" s="39" t="s">
        <v>102</v>
      </c>
      <c r="U251" s="39">
        <v>1.473E-4</v>
      </c>
      <c r="V251" s="39" t="s">
        <v>102</v>
      </c>
      <c r="W251" s="39" t="s">
        <v>102</v>
      </c>
      <c r="X251" s="39">
        <v>1.473E-4</v>
      </c>
    </row>
    <row r="252" spans="1:24" x14ac:dyDescent="0.35">
      <c r="A252" s="39" t="s">
        <v>2</v>
      </c>
      <c r="B252" s="39" t="s">
        <v>681</v>
      </c>
      <c r="C252" s="39" t="s">
        <v>186</v>
      </c>
      <c r="J252" s="39" t="s">
        <v>102</v>
      </c>
      <c r="K252" s="39" t="s">
        <v>102</v>
      </c>
      <c r="L252" s="39" t="s">
        <v>102</v>
      </c>
      <c r="M252" s="39" t="s">
        <v>102</v>
      </c>
      <c r="N252" s="39" t="s">
        <v>102</v>
      </c>
      <c r="O252" s="39" t="s">
        <v>102</v>
      </c>
      <c r="P252" s="39" t="s">
        <v>102</v>
      </c>
      <c r="Q252" s="39" t="s">
        <v>102</v>
      </c>
      <c r="R252" s="39" t="s">
        <v>102</v>
      </c>
      <c r="S252" s="39" t="s">
        <v>102</v>
      </c>
      <c r="T252" s="39" t="s">
        <v>102</v>
      </c>
      <c r="U252" s="39">
        <v>1.473E-4</v>
      </c>
      <c r="V252" s="39" t="s">
        <v>102</v>
      </c>
      <c r="W252" s="39" t="s">
        <v>102</v>
      </c>
      <c r="X252" s="39">
        <v>1.473E-4</v>
      </c>
    </row>
    <row r="253" spans="1:24" x14ac:dyDescent="0.35">
      <c r="A253" s="39" t="s">
        <v>2</v>
      </c>
      <c r="B253" s="39" t="s">
        <v>681</v>
      </c>
      <c r="C253" s="39" t="s">
        <v>187</v>
      </c>
      <c r="J253" s="39" t="s">
        <v>102</v>
      </c>
      <c r="K253" s="39" t="s">
        <v>102</v>
      </c>
      <c r="L253" s="39" t="s">
        <v>102</v>
      </c>
      <c r="M253" s="39" t="s">
        <v>102</v>
      </c>
      <c r="N253" s="39" t="s">
        <v>102</v>
      </c>
      <c r="O253" s="39" t="s">
        <v>102</v>
      </c>
      <c r="P253" s="39" t="s">
        <v>102</v>
      </c>
      <c r="Q253" s="39" t="s">
        <v>102</v>
      </c>
      <c r="R253" s="39" t="s">
        <v>102</v>
      </c>
      <c r="S253" s="39" t="s">
        <v>102</v>
      </c>
      <c r="T253" s="39" t="s">
        <v>102</v>
      </c>
      <c r="U253" s="39">
        <v>1.473E-4</v>
      </c>
      <c r="V253" s="39" t="s">
        <v>102</v>
      </c>
      <c r="W253" s="39" t="s">
        <v>102</v>
      </c>
      <c r="X253" s="39">
        <v>1.473E-4</v>
      </c>
    </row>
    <row r="254" spans="1:24" x14ac:dyDescent="0.35">
      <c r="A254" s="39" t="s">
        <v>2</v>
      </c>
      <c r="B254" s="39" t="s">
        <v>681</v>
      </c>
      <c r="C254" s="39" t="s">
        <v>188</v>
      </c>
      <c r="J254" s="39" t="s">
        <v>102</v>
      </c>
      <c r="K254" s="39" t="s">
        <v>102</v>
      </c>
      <c r="L254" s="39" t="s">
        <v>102</v>
      </c>
      <c r="M254" s="39" t="s">
        <v>102</v>
      </c>
      <c r="N254" s="39" t="s">
        <v>102</v>
      </c>
      <c r="O254" s="39" t="s">
        <v>102</v>
      </c>
      <c r="P254" s="39" t="s">
        <v>102</v>
      </c>
      <c r="Q254" s="39" t="s">
        <v>102</v>
      </c>
      <c r="R254" s="39" t="s">
        <v>102</v>
      </c>
      <c r="S254" s="39" t="s">
        <v>102</v>
      </c>
      <c r="T254" s="39" t="s">
        <v>102</v>
      </c>
      <c r="U254" s="39">
        <v>1.473E-4</v>
      </c>
      <c r="V254" s="39" t="s">
        <v>102</v>
      </c>
      <c r="W254" s="39" t="s">
        <v>102</v>
      </c>
      <c r="X254" s="39">
        <v>1.473E-4</v>
      </c>
    </row>
    <row r="255" spans="1:24" x14ac:dyDescent="0.35">
      <c r="A255" s="39" t="s">
        <v>2</v>
      </c>
      <c r="B255" s="39" t="s">
        <v>681</v>
      </c>
      <c r="C255" s="39" t="s">
        <v>189</v>
      </c>
      <c r="J255" s="39" t="s">
        <v>102</v>
      </c>
      <c r="K255" s="39" t="s">
        <v>102</v>
      </c>
      <c r="L255" s="39" t="s">
        <v>102</v>
      </c>
      <c r="M255" s="39" t="s">
        <v>102</v>
      </c>
      <c r="N255" s="39" t="s">
        <v>102</v>
      </c>
      <c r="O255" s="39" t="s">
        <v>102</v>
      </c>
      <c r="P255" s="39" t="s">
        <v>102</v>
      </c>
      <c r="Q255" s="39" t="s">
        <v>102</v>
      </c>
      <c r="R255" s="39" t="s">
        <v>102</v>
      </c>
      <c r="S255" s="39" t="s">
        <v>102</v>
      </c>
      <c r="T255" s="39" t="s">
        <v>102</v>
      </c>
      <c r="U255" s="39">
        <v>1.473E-4</v>
      </c>
      <c r="V255" s="39" t="s">
        <v>102</v>
      </c>
      <c r="W255" s="39" t="s">
        <v>102</v>
      </c>
      <c r="X255" s="39">
        <v>1.473E-4</v>
      </c>
    </row>
    <row r="256" spans="1:24" x14ac:dyDescent="0.35">
      <c r="A256" s="39" t="s">
        <v>2</v>
      </c>
      <c r="B256" s="39" t="s">
        <v>681</v>
      </c>
      <c r="C256" s="39" t="s">
        <v>190</v>
      </c>
      <c r="J256" s="39" t="s">
        <v>102</v>
      </c>
      <c r="K256" s="39" t="s">
        <v>102</v>
      </c>
      <c r="L256" s="39" t="s">
        <v>102</v>
      </c>
      <c r="M256" s="39" t="s">
        <v>102</v>
      </c>
      <c r="N256" s="39" t="s">
        <v>102</v>
      </c>
      <c r="O256" s="39" t="s">
        <v>102</v>
      </c>
      <c r="P256" s="39" t="s">
        <v>102</v>
      </c>
      <c r="Q256" s="39" t="s">
        <v>102</v>
      </c>
      <c r="R256" s="39" t="s">
        <v>102</v>
      </c>
      <c r="S256" s="39" t="s">
        <v>102</v>
      </c>
      <c r="T256" s="39" t="s">
        <v>102</v>
      </c>
      <c r="U256" s="39">
        <v>8.1790000000000005E-3</v>
      </c>
      <c r="V256" s="39" t="s">
        <v>102</v>
      </c>
      <c r="W256" s="39" t="s">
        <v>102</v>
      </c>
      <c r="X256" s="39">
        <v>8.1790000000000005E-3</v>
      </c>
    </row>
    <row r="257" spans="1:24" x14ac:dyDescent="0.35">
      <c r="A257" s="39" t="s">
        <v>2</v>
      </c>
      <c r="B257" s="39" t="s">
        <v>681</v>
      </c>
      <c r="C257" s="39" t="s">
        <v>191</v>
      </c>
      <c r="J257" s="39" t="s">
        <v>102</v>
      </c>
      <c r="K257" s="39" t="s">
        <v>102</v>
      </c>
      <c r="L257" s="39" t="s">
        <v>102</v>
      </c>
      <c r="M257" s="39" t="s">
        <v>102</v>
      </c>
      <c r="N257" s="39" t="s">
        <v>102</v>
      </c>
      <c r="O257" s="39" t="s">
        <v>102</v>
      </c>
      <c r="P257" s="39" t="s">
        <v>102</v>
      </c>
      <c r="Q257" s="39" t="s">
        <v>102</v>
      </c>
      <c r="R257" s="39" t="s">
        <v>102</v>
      </c>
      <c r="S257" s="39" t="s">
        <v>102</v>
      </c>
      <c r="T257" s="39" t="s">
        <v>102</v>
      </c>
      <c r="U257" s="39">
        <v>6.4460000000000003E-3</v>
      </c>
      <c r="V257" s="39" t="s">
        <v>102</v>
      </c>
      <c r="W257" s="39" t="s">
        <v>102</v>
      </c>
      <c r="X257" s="39">
        <v>6.4460000000000003E-3</v>
      </c>
    </row>
    <row r="258" spans="1:24" x14ac:dyDescent="0.35">
      <c r="A258" s="39" t="s">
        <v>2</v>
      </c>
      <c r="B258" s="39" t="s">
        <v>681</v>
      </c>
      <c r="C258" s="39" t="s">
        <v>192</v>
      </c>
      <c r="J258" s="39" t="s">
        <v>102</v>
      </c>
      <c r="K258" s="39" t="s">
        <v>102</v>
      </c>
      <c r="L258" s="39" t="s">
        <v>102</v>
      </c>
      <c r="M258" s="39" t="s">
        <v>102</v>
      </c>
      <c r="N258" s="39" t="s">
        <v>102</v>
      </c>
      <c r="O258" s="39" t="s">
        <v>102</v>
      </c>
      <c r="P258" s="39" t="s">
        <v>102</v>
      </c>
      <c r="Q258" s="39" t="s">
        <v>102</v>
      </c>
      <c r="R258" s="39" t="s">
        <v>102</v>
      </c>
      <c r="S258" s="39" t="s">
        <v>102</v>
      </c>
      <c r="T258" s="39" t="s">
        <v>102</v>
      </c>
      <c r="U258" s="39">
        <v>6.5250000000000004E-3</v>
      </c>
      <c r="V258" s="39" t="s">
        <v>102</v>
      </c>
      <c r="W258" s="39" t="s">
        <v>102</v>
      </c>
      <c r="X258" s="39">
        <v>6.5250000000000004E-3</v>
      </c>
    </row>
    <row r="259" spans="1:24" x14ac:dyDescent="0.35">
      <c r="A259" s="39" t="s">
        <v>2</v>
      </c>
      <c r="B259" s="39" t="s">
        <v>681</v>
      </c>
      <c r="C259" s="39" t="s">
        <v>193</v>
      </c>
      <c r="J259" s="39" t="s">
        <v>102</v>
      </c>
      <c r="K259" s="39" t="s">
        <v>102</v>
      </c>
      <c r="L259" s="39" t="s">
        <v>102</v>
      </c>
      <c r="M259" s="39" t="s">
        <v>102</v>
      </c>
      <c r="N259" s="39" t="s">
        <v>102</v>
      </c>
      <c r="O259" s="39" t="s">
        <v>102</v>
      </c>
      <c r="P259" s="39" t="s">
        <v>102</v>
      </c>
      <c r="Q259" s="39" t="s">
        <v>102</v>
      </c>
      <c r="R259" s="39" t="s">
        <v>102</v>
      </c>
      <c r="S259" s="39" t="s">
        <v>102</v>
      </c>
      <c r="T259" s="39" t="s">
        <v>102</v>
      </c>
      <c r="U259" s="39">
        <v>7.8960000000000002E-3</v>
      </c>
      <c r="V259" s="39" t="s">
        <v>102</v>
      </c>
      <c r="W259" s="39" t="s">
        <v>102</v>
      </c>
      <c r="X259" s="39">
        <v>7.8960000000000002E-3</v>
      </c>
    </row>
    <row r="260" spans="1:24" x14ac:dyDescent="0.35">
      <c r="A260" s="39" t="s">
        <v>2</v>
      </c>
      <c r="B260" s="39" t="s">
        <v>681</v>
      </c>
      <c r="C260" s="39" t="s">
        <v>194</v>
      </c>
      <c r="J260" s="39" t="s">
        <v>102</v>
      </c>
      <c r="K260" s="39" t="s">
        <v>102</v>
      </c>
      <c r="L260" s="39" t="s">
        <v>102</v>
      </c>
      <c r="M260" s="39" t="s">
        <v>102</v>
      </c>
      <c r="N260" s="39" t="s">
        <v>102</v>
      </c>
      <c r="O260" s="39" t="s">
        <v>102</v>
      </c>
      <c r="P260" s="39" t="s">
        <v>102</v>
      </c>
      <c r="Q260" s="39" t="s">
        <v>102</v>
      </c>
      <c r="R260" s="39" t="s">
        <v>102</v>
      </c>
      <c r="S260" s="39" t="s">
        <v>102</v>
      </c>
      <c r="T260" s="39" t="s">
        <v>102</v>
      </c>
      <c r="U260" s="39">
        <v>1.473E-4</v>
      </c>
      <c r="V260" s="39" t="s">
        <v>102</v>
      </c>
      <c r="W260" s="39" t="s">
        <v>102</v>
      </c>
      <c r="X260" s="39">
        <v>1.473E-4</v>
      </c>
    </row>
    <row r="261" spans="1:24" x14ac:dyDescent="0.35">
      <c r="A261" s="39" t="s">
        <v>2</v>
      </c>
      <c r="B261" s="39" t="s">
        <v>681</v>
      </c>
      <c r="C261" s="39" t="s">
        <v>195</v>
      </c>
      <c r="J261" s="39" t="s">
        <v>102</v>
      </c>
      <c r="K261" s="39" t="s">
        <v>102</v>
      </c>
      <c r="L261" s="39" t="s">
        <v>102</v>
      </c>
      <c r="M261" s="39" t="s">
        <v>102</v>
      </c>
      <c r="N261" s="39" t="s">
        <v>102</v>
      </c>
      <c r="O261" s="39" t="s">
        <v>102</v>
      </c>
      <c r="P261" s="39" t="s">
        <v>102</v>
      </c>
      <c r="Q261" s="39" t="s">
        <v>102</v>
      </c>
      <c r="R261" s="39" t="s">
        <v>102</v>
      </c>
      <c r="S261" s="39" t="s">
        <v>102</v>
      </c>
      <c r="T261" s="39" t="s">
        <v>102</v>
      </c>
      <c r="U261" s="39">
        <v>9.4409999999999999E-5</v>
      </c>
      <c r="V261" s="39" t="s">
        <v>102</v>
      </c>
      <c r="W261" s="39" t="s">
        <v>102</v>
      </c>
      <c r="X261" s="39">
        <v>9.4409999999999999E-5</v>
      </c>
    </row>
    <row r="262" spans="1:24" x14ac:dyDescent="0.35">
      <c r="A262" s="39" t="s">
        <v>2</v>
      </c>
      <c r="B262" s="39" t="s">
        <v>681</v>
      </c>
      <c r="C262" s="39" t="s">
        <v>196</v>
      </c>
      <c r="J262" s="39" t="s">
        <v>102</v>
      </c>
      <c r="K262" s="39" t="s">
        <v>102</v>
      </c>
      <c r="L262" s="39" t="s">
        <v>102</v>
      </c>
      <c r="M262" s="39" t="s">
        <v>102</v>
      </c>
      <c r="N262" s="39" t="s">
        <v>102</v>
      </c>
      <c r="O262" s="39" t="s">
        <v>102</v>
      </c>
      <c r="P262" s="39" t="s">
        <v>102</v>
      </c>
      <c r="Q262" s="39" t="s">
        <v>102</v>
      </c>
      <c r="R262" s="39" t="s">
        <v>102</v>
      </c>
      <c r="S262" s="39" t="s">
        <v>102</v>
      </c>
      <c r="T262" s="39" t="s">
        <v>102</v>
      </c>
      <c r="U262" s="39">
        <v>9.4370000000000006E-5</v>
      </c>
      <c r="V262" s="39" t="s">
        <v>102</v>
      </c>
      <c r="W262" s="39" t="s">
        <v>102</v>
      </c>
      <c r="X262" s="39">
        <v>9.4370000000000006E-5</v>
      </c>
    </row>
    <row r="263" spans="1:24" x14ac:dyDescent="0.35">
      <c r="A263" s="39" t="s">
        <v>2</v>
      </c>
      <c r="B263" s="39" t="s">
        <v>681</v>
      </c>
      <c r="C263" s="39" t="s">
        <v>197</v>
      </c>
      <c r="J263" s="39" t="s">
        <v>102</v>
      </c>
      <c r="K263" s="39" t="s">
        <v>102</v>
      </c>
      <c r="L263" s="39" t="s">
        <v>102</v>
      </c>
      <c r="M263" s="39" t="s">
        <v>102</v>
      </c>
      <c r="N263" s="39" t="s">
        <v>102</v>
      </c>
      <c r="O263" s="39" t="s">
        <v>102</v>
      </c>
      <c r="P263" s="39" t="s">
        <v>102</v>
      </c>
      <c r="Q263" s="39" t="s">
        <v>102</v>
      </c>
      <c r="R263" s="39" t="s">
        <v>102</v>
      </c>
      <c r="S263" s="39" t="s">
        <v>102</v>
      </c>
      <c r="T263" s="39" t="s">
        <v>102</v>
      </c>
      <c r="U263" s="39">
        <v>9.5400000000000001E-5</v>
      </c>
      <c r="V263" s="39" t="s">
        <v>102</v>
      </c>
      <c r="W263" s="39" t="s">
        <v>102</v>
      </c>
      <c r="X263" s="39">
        <v>9.5400000000000001E-5</v>
      </c>
    </row>
    <row r="264" spans="1:24" x14ac:dyDescent="0.35">
      <c r="A264" s="39" t="s">
        <v>2</v>
      </c>
      <c r="B264" s="39" t="s">
        <v>681</v>
      </c>
      <c r="C264" s="39" t="s">
        <v>198</v>
      </c>
      <c r="J264" s="39" t="s">
        <v>102</v>
      </c>
      <c r="K264" s="39" t="s">
        <v>102</v>
      </c>
      <c r="L264" s="39" t="s">
        <v>102</v>
      </c>
      <c r="M264" s="39" t="s">
        <v>102</v>
      </c>
      <c r="N264" s="39" t="s">
        <v>102</v>
      </c>
      <c r="O264" s="39" t="s">
        <v>102</v>
      </c>
      <c r="P264" s="39" t="s">
        <v>102</v>
      </c>
      <c r="Q264" s="39" t="s">
        <v>102</v>
      </c>
      <c r="R264" s="39" t="s">
        <v>102</v>
      </c>
      <c r="S264" s="39" t="s">
        <v>102</v>
      </c>
      <c r="T264" s="39" t="s">
        <v>102</v>
      </c>
      <c r="U264" s="39">
        <v>1.473E-4</v>
      </c>
      <c r="V264" s="39" t="s">
        <v>102</v>
      </c>
      <c r="W264" s="39" t="s">
        <v>102</v>
      </c>
      <c r="X264" s="39">
        <v>1.473E-4</v>
      </c>
    </row>
    <row r="265" spans="1:24" x14ac:dyDescent="0.35">
      <c r="A265" s="39" t="s">
        <v>2</v>
      </c>
      <c r="B265" s="39" t="s">
        <v>681</v>
      </c>
      <c r="C265" s="39" t="s">
        <v>199</v>
      </c>
      <c r="J265" s="39" t="s">
        <v>102</v>
      </c>
      <c r="K265" s="39" t="s">
        <v>102</v>
      </c>
      <c r="L265" s="39" t="s">
        <v>102</v>
      </c>
      <c r="M265" s="39" t="s">
        <v>102</v>
      </c>
      <c r="N265" s="39" t="s">
        <v>102</v>
      </c>
      <c r="O265" s="39" t="s">
        <v>102</v>
      </c>
      <c r="P265" s="39" t="s">
        <v>102</v>
      </c>
      <c r="Q265" s="39" t="s">
        <v>102</v>
      </c>
      <c r="R265" s="39" t="s">
        <v>102</v>
      </c>
      <c r="S265" s="39" t="s">
        <v>102</v>
      </c>
      <c r="T265" s="39" t="s">
        <v>102</v>
      </c>
      <c r="U265" s="39">
        <v>6.306E-3</v>
      </c>
      <c r="V265" s="39" t="s">
        <v>102</v>
      </c>
      <c r="W265" s="39" t="s">
        <v>102</v>
      </c>
      <c r="X265" s="39">
        <v>6.306E-3</v>
      </c>
    </row>
    <row r="266" spans="1:24" x14ac:dyDescent="0.35">
      <c r="A266" s="39" t="s">
        <v>2</v>
      </c>
      <c r="B266" s="39" t="s">
        <v>681</v>
      </c>
      <c r="C266" s="39" t="s">
        <v>200</v>
      </c>
      <c r="J266" s="39" t="s">
        <v>102</v>
      </c>
      <c r="K266" s="39" t="s">
        <v>102</v>
      </c>
      <c r="L266" s="39" t="s">
        <v>102</v>
      </c>
      <c r="M266" s="39" t="s">
        <v>102</v>
      </c>
      <c r="N266" s="39" t="s">
        <v>102</v>
      </c>
      <c r="O266" s="39" t="s">
        <v>102</v>
      </c>
      <c r="P266" s="39" t="s">
        <v>102</v>
      </c>
      <c r="Q266" s="39" t="s">
        <v>102</v>
      </c>
      <c r="R266" s="39" t="s">
        <v>102</v>
      </c>
      <c r="S266" s="39" t="s">
        <v>102</v>
      </c>
      <c r="T266" s="39" t="s">
        <v>102</v>
      </c>
      <c r="U266" s="39">
        <v>1.473E-4</v>
      </c>
      <c r="V266" s="39" t="s">
        <v>102</v>
      </c>
      <c r="W266" s="39" t="s">
        <v>102</v>
      </c>
      <c r="X266" s="39">
        <v>1.473E-4</v>
      </c>
    </row>
    <row r="267" spans="1:24" x14ac:dyDescent="0.35">
      <c r="A267" s="39" t="s">
        <v>2</v>
      </c>
      <c r="B267" s="39" t="s">
        <v>681</v>
      </c>
      <c r="C267" s="39" t="s">
        <v>201</v>
      </c>
      <c r="J267" s="39" t="s">
        <v>102</v>
      </c>
      <c r="K267" s="39" t="s">
        <v>102</v>
      </c>
      <c r="L267" s="39" t="s">
        <v>102</v>
      </c>
      <c r="M267" s="39" t="s">
        <v>102</v>
      </c>
      <c r="N267" s="39" t="s">
        <v>102</v>
      </c>
      <c r="O267" s="39" t="s">
        <v>102</v>
      </c>
      <c r="P267" s="39" t="s">
        <v>102</v>
      </c>
      <c r="Q267" s="39" t="s">
        <v>102</v>
      </c>
      <c r="R267" s="39" t="s">
        <v>102</v>
      </c>
      <c r="S267" s="39" t="s">
        <v>102</v>
      </c>
      <c r="T267" s="39" t="s">
        <v>102</v>
      </c>
      <c r="U267" s="39" t="s">
        <v>102</v>
      </c>
      <c r="V267" s="39" t="s">
        <v>102</v>
      </c>
      <c r="W267" s="39" t="s">
        <v>102</v>
      </c>
      <c r="X267" s="39">
        <v>0</v>
      </c>
    </row>
    <row r="268" spans="1:24" x14ac:dyDescent="0.35">
      <c r="A268" s="39" t="s">
        <v>2</v>
      </c>
      <c r="B268" s="39" t="s">
        <v>681</v>
      </c>
      <c r="C268" s="39" t="s">
        <v>202</v>
      </c>
      <c r="J268" s="39" t="s">
        <v>102</v>
      </c>
      <c r="K268" s="39" t="s">
        <v>102</v>
      </c>
      <c r="L268" s="39" t="s">
        <v>102</v>
      </c>
      <c r="M268" s="39" t="s">
        <v>102</v>
      </c>
      <c r="N268" s="39" t="s">
        <v>102</v>
      </c>
      <c r="O268" s="39" t="s">
        <v>102</v>
      </c>
      <c r="P268" s="39" t="s">
        <v>102</v>
      </c>
      <c r="Q268" s="39">
        <v>2.582E-6</v>
      </c>
      <c r="R268" s="39" t="s">
        <v>102</v>
      </c>
      <c r="S268" s="39" t="s">
        <v>102</v>
      </c>
      <c r="T268" s="39" t="s">
        <v>102</v>
      </c>
      <c r="U268" s="39" t="s">
        <v>102</v>
      </c>
      <c r="V268" s="39" t="s">
        <v>102</v>
      </c>
      <c r="W268" s="39" t="s">
        <v>102</v>
      </c>
      <c r="X268" s="39">
        <v>2.582E-6</v>
      </c>
    </row>
    <row r="269" spans="1:24" x14ac:dyDescent="0.35">
      <c r="A269" s="39" t="s">
        <v>2</v>
      </c>
      <c r="B269" s="39" t="s">
        <v>681</v>
      </c>
      <c r="C269" s="39" t="s">
        <v>203</v>
      </c>
      <c r="J269" s="39" t="s">
        <v>102</v>
      </c>
      <c r="K269" s="39" t="s">
        <v>102</v>
      </c>
      <c r="L269" s="39" t="s">
        <v>102</v>
      </c>
      <c r="M269" s="39" t="s">
        <v>102</v>
      </c>
      <c r="N269" s="39" t="s">
        <v>102</v>
      </c>
      <c r="O269" s="39" t="s">
        <v>102</v>
      </c>
      <c r="P269" s="39" t="s">
        <v>102</v>
      </c>
      <c r="Q269" s="39" t="s">
        <v>102</v>
      </c>
      <c r="R269" s="39" t="s">
        <v>102</v>
      </c>
      <c r="S269" s="39" t="s">
        <v>102</v>
      </c>
      <c r="T269" s="39" t="s">
        <v>102</v>
      </c>
      <c r="U269" s="39">
        <v>6.6889999999999996E-3</v>
      </c>
      <c r="V269" s="39" t="s">
        <v>102</v>
      </c>
      <c r="W269" s="39" t="s">
        <v>102</v>
      </c>
      <c r="X269" s="39">
        <v>6.6889999999999996E-3</v>
      </c>
    </row>
    <row r="270" spans="1:24" x14ac:dyDescent="0.35">
      <c r="A270" s="39" t="s">
        <v>2</v>
      </c>
      <c r="B270" s="39" t="s">
        <v>681</v>
      </c>
      <c r="C270" s="39" t="s">
        <v>204</v>
      </c>
      <c r="J270" s="39" t="s">
        <v>102</v>
      </c>
      <c r="K270" s="39" t="s">
        <v>102</v>
      </c>
      <c r="L270" s="39" t="s">
        <v>102</v>
      </c>
      <c r="M270" s="39" t="s">
        <v>102</v>
      </c>
      <c r="N270" s="39" t="s">
        <v>102</v>
      </c>
      <c r="O270" s="39" t="s">
        <v>102</v>
      </c>
      <c r="P270" s="39" t="s">
        <v>102</v>
      </c>
      <c r="Q270" s="39" t="s">
        <v>102</v>
      </c>
      <c r="R270" s="39" t="s">
        <v>102</v>
      </c>
      <c r="S270" s="39" t="s">
        <v>102</v>
      </c>
      <c r="T270" s="39" t="s">
        <v>102</v>
      </c>
      <c r="U270" s="39">
        <v>1.473E-4</v>
      </c>
      <c r="V270" s="39" t="s">
        <v>102</v>
      </c>
      <c r="W270" s="39" t="s">
        <v>102</v>
      </c>
      <c r="X270" s="39">
        <v>1.473E-4</v>
      </c>
    </row>
    <row r="271" spans="1:24" x14ac:dyDescent="0.35">
      <c r="A271" s="39" t="s">
        <v>2</v>
      </c>
      <c r="B271" s="39" t="s">
        <v>681</v>
      </c>
      <c r="C271" s="39" t="s">
        <v>205</v>
      </c>
      <c r="J271" s="39" t="s">
        <v>102</v>
      </c>
      <c r="K271" s="39" t="s">
        <v>102</v>
      </c>
      <c r="L271" s="39" t="s">
        <v>102</v>
      </c>
      <c r="M271" s="39" t="s">
        <v>102</v>
      </c>
      <c r="N271" s="39" t="s">
        <v>102</v>
      </c>
      <c r="O271" s="39" t="s">
        <v>102</v>
      </c>
      <c r="P271" s="39" t="s">
        <v>102</v>
      </c>
      <c r="Q271" s="39">
        <v>1.7579999999999999E-6</v>
      </c>
      <c r="R271" s="39" t="s">
        <v>102</v>
      </c>
      <c r="S271" s="39" t="s">
        <v>102</v>
      </c>
      <c r="T271" s="39" t="s">
        <v>102</v>
      </c>
      <c r="U271" s="39" t="s">
        <v>102</v>
      </c>
      <c r="V271" s="39" t="s">
        <v>102</v>
      </c>
      <c r="W271" s="39" t="s">
        <v>102</v>
      </c>
      <c r="X271" s="39">
        <v>1.7579999999999999E-6</v>
      </c>
    </row>
    <row r="272" spans="1:24" x14ac:dyDescent="0.35">
      <c r="A272" s="39" t="s">
        <v>2</v>
      </c>
      <c r="B272" s="39" t="s">
        <v>681</v>
      </c>
      <c r="C272" s="39" t="s">
        <v>206</v>
      </c>
      <c r="J272" s="39" t="s">
        <v>102</v>
      </c>
      <c r="K272" s="39" t="s">
        <v>102</v>
      </c>
      <c r="L272" s="39" t="s">
        <v>102</v>
      </c>
      <c r="M272" s="39" t="s">
        <v>102</v>
      </c>
      <c r="N272" s="39" t="s">
        <v>102</v>
      </c>
      <c r="O272" s="39" t="s">
        <v>102</v>
      </c>
      <c r="P272" s="39" t="s">
        <v>102</v>
      </c>
      <c r="Q272" s="39" t="s">
        <v>102</v>
      </c>
      <c r="R272" s="39" t="s">
        <v>102</v>
      </c>
      <c r="S272" s="39" t="s">
        <v>102</v>
      </c>
      <c r="T272" s="39" t="s">
        <v>102</v>
      </c>
      <c r="U272" s="39">
        <v>1.473E-4</v>
      </c>
      <c r="V272" s="39" t="s">
        <v>102</v>
      </c>
      <c r="W272" s="39" t="s">
        <v>102</v>
      </c>
      <c r="X272" s="39">
        <v>1.473E-4</v>
      </c>
    </row>
    <row r="273" spans="1:24" x14ac:dyDescent="0.35">
      <c r="A273" s="39" t="s">
        <v>2</v>
      </c>
      <c r="B273" s="39" t="s">
        <v>681</v>
      </c>
      <c r="C273" s="39" t="s">
        <v>207</v>
      </c>
      <c r="J273" s="39" t="s">
        <v>102</v>
      </c>
      <c r="K273" s="39" t="s">
        <v>102</v>
      </c>
      <c r="L273" s="39" t="s">
        <v>102</v>
      </c>
      <c r="M273" s="39" t="s">
        <v>102</v>
      </c>
      <c r="N273" s="39" t="s">
        <v>102</v>
      </c>
      <c r="O273" s="39" t="s">
        <v>102</v>
      </c>
      <c r="P273" s="39" t="s">
        <v>102</v>
      </c>
      <c r="Q273" s="39" t="s">
        <v>102</v>
      </c>
      <c r="R273" s="39" t="s">
        <v>102</v>
      </c>
      <c r="S273" s="39" t="s">
        <v>102</v>
      </c>
      <c r="T273" s="39" t="s">
        <v>102</v>
      </c>
      <c r="U273" s="39">
        <v>5.587E-3</v>
      </c>
      <c r="V273" s="39" t="s">
        <v>102</v>
      </c>
      <c r="W273" s="39" t="s">
        <v>102</v>
      </c>
      <c r="X273" s="39">
        <v>5.587E-3</v>
      </c>
    </row>
    <row r="274" spans="1:24" x14ac:dyDescent="0.35">
      <c r="A274" s="39" t="s">
        <v>2</v>
      </c>
      <c r="B274" s="39" t="s">
        <v>681</v>
      </c>
      <c r="C274" s="39" t="s">
        <v>208</v>
      </c>
      <c r="J274" s="39" t="s">
        <v>102</v>
      </c>
      <c r="K274" s="39" t="s">
        <v>102</v>
      </c>
      <c r="L274" s="39" t="s">
        <v>102</v>
      </c>
      <c r="M274" s="39" t="s">
        <v>102</v>
      </c>
      <c r="N274" s="39" t="s">
        <v>102</v>
      </c>
      <c r="O274" s="39" t="s">
        <v>102</v>
      </c>
      <c r="P274" s="39" t="s">
        <v>102</v>
      </c>
      <c r="Q274" s="39" t="s">
        <v>102</v>
      </c>
      <c r="R274" s="39" t="s">
        <v>102</v>
      </c>
      <c r="S274" s="39" t="s">
        <v>102</v>
      </c>
      <c r="T274" s="39" t="s">
        <v>102</v>
      </c>
      <c r="U274" s="39">
        <v>1.473E-4</v>
      </c>
      <c r="V274" s="39" t="s">
        <v>102</v>
      </c>
      <c r="W274" s="39" t="s">
        <v>102</v>
      </c>
      <c r="X274" s="39">
        <v>1.473E-4</v>
      </c>
    </row>
    <row r="275" spans="1:24" x14ac:dyDescent="0.35">
      <c r="A275" s="39" t="s">
        <v>2</v>
      </c>
      <c r="B275" s="39" t="s">
        <v>681</v>
      </c>
      <c r="C275" s="39" t="s">
        <v>132</v>
      </c>
      <c r="J275" s="39" t="s">
        <v>102</v>
      </c>
      <c r="K275" s="39" t="s">
        <v>102</v>
      </c>
      <c r="L275" s="39" t="s">
        <v>102</v>
      </c>
      <c r="M275" s="39" t="s">
        <v>102</v>
      </c>
      <c r="N275" s="39" t="s">
        <v>102</v>
      </c>
      <c r="O275" s="39" t="s">
        <v>102</v>
      </c>
      <c r="P275" s="39" t="s">
        <v>102</v>
      </c>
      <c r="Q275" s="39" t="s">
        <v>102</v>
      </c>
      <c r="R275" s="39" t="s">
        <v>102</v>
      </c>
      <c r="S275" s="39" t="s">
        <v>102</v>
      </c>
      <c r="T275" s="39" t="s">
        <v>102</v>
      </c>
      <c r="U275" s="39">
        <v>1.473E-4</v>
      </c>
      <c r="V275" s="39" t="s">
        <v>102</v>
      </c>
      <c r="W275" s="39" t="s">
        <v>102</v>
      </c>
      <c r="X275" s="39">
        <v>1.473E-4</v>
      </c>
    </row>
    <row r="276" spans="1:24" x14ac:dyDescent="0.35">
      <c r="A276" s="39" t="s">
        <v>2</v>
      </c>
      <c r="B276" s="39" t="s">
        <v>681</v>
      </c>
      <c r="C276" s="39" t="s">
        <v>209</v>
      </c>
      <c r="J276" s="39" t="s">
        <v>102</v>
      </c>
      <c r="K276" s="39" t="s">
        <v>102</v>
      </c>
      <c r="L276" s="39" t="s">
        <v>102</v>
      </c>
      <c r="M276" s="39" t="s">
        <v>102</v>
      </c>
      <c r="N276" s="39" t="s">
        <v>102</v>
      </c>
      <c r="O276" s="39" t="s">
        <v>102</v>
      </c>
      <c r="P276" s="39" t="s">
        <v>102</v>
      </c>
      <c r="Q276" s="39" t="s">
        <v>102</v>
      </c>
      <c r="R276" s="39" t="s">
        <v>102</v>
      </c>
      <c r="S276" s="39" t="s">
        <v>102</v>
      </c>
      <c r="T276" s="39" t="s">
        <v>102</v>
      </c>
      <c r="U276" s="39">
        <v>9.7590000000000006E-5</v>
      </c>
      <c r="V276" s="39" t="s">
        <v>102</v>
      </c>
      <c r="W276" s="39" t="s">
        <v>102</v>
      </c>
      <c r="X276" s="39">
        <v>9.7590000000000006E-5</v>
      </c>
    </row>
    <row r="277" spans="1:24" x14ac:dyDescent="0.35">
      <c r="A277" s="39" t="s">
        <v>2</v>
      </c>
      <c r="B277" s="39" t="s">
        <v>681</v>
      </c>
      <c r="C277" s="39" t="s">
        <v>210</v>
      </c>
      <c r="J277" s="39" t="s">
        <v>102</v>
      </c>
      <c r="K277" s="39" t="s">
        <v>102</v>
      </c>
      <c r="L277" s="39" t="s">
        <v>102</v>
      </c>
      <c r="M277" s="39" t="s">
        <v>102</v>
      </c>
      <c r="N277" s="39" t="s">
        <v>102</v>
      </c>
      <c r="O277" s="39" t="s">
        <v>102</v>
      </c>
      <c r="P277" s="39" t="s">
        <v>102</v>
      </c>
      <c r="Q277" s="39">
        <v>8.4769999999999995E-7</v>
      </c>
      <c r="R277" s="39" t="s">
        <v>102</v>
      </c>
      <c r="S277" s="39" t="s">
        <v>102</v>
      </c>
      <c r="T277" s="39" t="s">
        <v>102</v>
      </c>
      <c r="U277" s="39" t="s">
        <v>102</v>
      </c>
      <c r="V277" s="39" t="s">
        <v>102</v>
      </c>
      <c r="W277" s="39" t="s">
        <v>102</v>
      </c>
      <c r="X277" s="39">
        <v>8.4769999999999995E-7</v>
      </c>
    </row>
    <row r="278" spans="1:24" x14ac:dyDescent="0.35">
      <c r="A278" s="39" t="s">
        <v>2</v>
      </c>
      <c r="B278" s="39" t="s">
        <v>681</v>
      </c>
      <c r="C278" s="39" t="s">
        <v>211</v>
      </c>
      <c r="J278" s="39" t="s">
        <v>102</v>
      </c>
      <c r="K278" s="39" t="s">
        <v>102</v>
      </c>
      <c r="L278" s="39" t="s">
        <v>102</v>
      </c>
      <c r="M278" s="39" t="s">
        <v>102</v>
      </c>
      <c r="N278" s="39" t="s">
        <v>102</v>
      </c>
      <c r="O278" s="39" t="s">
        <v>102</v>
      </c>
      <c r="P278" s="39" t="s">
        <v>102</v>
      </c>
      <c r="Q278" s="39" t="s">
        <v>102</v>
      </c>
      <c r="R278" s="39" t="s">
        <v>102</v>
      </c>
      <c r="S278" s="39" t="s">
        <v>102</v>
      </c>
      <c r="T278" s="39" t="s">
        <v>102</v>
      </c>
      <c r="U278" s="39">
        <v>1.473E-4</v>
      </c>
      <c r="V278" s="39" t="s">
        <v>102</v>
      </c>
      <c r="W278" s="39" t="s">
        <v>102</v>
      </c>
      <c r="X278" s="39">
        <v>1.473E-4</v>
      </c>
    </row>
    <row r="279" spans="1:24" x14ac:dyDescent="0.35">
      <c r="A279" s="39" t="s">
        <v>2</v>
      </c>
      <c r="B279" s="39" t="s">
        <v>681</v>
      </c>
      <c r="C279" s="39" t="s">
        <v>212</v>
      </c>
      <c r="J279" s="39" t="s">
        <v>102</v>
      </c>
      <c r="K279" s="39" t="s">
        <v>102</v>
      </c>
      <c r="L279" s="39" t="s">
        <v>102</v>
      </c>
      <c r="M279" s="39" t="s">
        <v>102</v>
      </c>
      <c r="N279" s="39" t="s">
        <v>102</v>
      </c>
      <c r="O279" s="39" t="s">
        <v>102</v>
      </c>
      <c r="P279" s="39" t="s">
        <v>102</v>
      </c>
      <c r="Q279" s="39" t="s">
        <v>102</v>
      </c>
      <c r="R279" s="39" t="s">
        <v>102</v>
      </c>
      <c r="S279" s="39" t="s">
        <v>102</v>
      </c>
      <c r="T279" s="39" t="s">
        <v>102</v>
      </c>
      <c r="U279" s="39">
        <v>6.4609999999999997E-3</v>
      </c>
      <c r="V279" s="39" t="s">
        <v>102</v>
      </c>
      <c r="W279" s="39" t="s">
        <v>102</v>
      </c>
      <c r="X279" s="39">
        <v>6.4609999999999997E-3</v>
      </c>
    </row>
    <row r="280" spans="1:24" x14ac:dyDescent="0.35">
      <c r="A280" s="39" t="s">
        <v>2</v>
      </c>
      <c r="B280" s="39" t="s">
        <v>681</v>
      </c>
      <c r="C280" s="39" t="s">
        <v>213</v>
      </c>
      <c r="J280" s="39" t="s">
        <v>102</v>
      </c>
      <c r="K280" s="39" t="s">
        <v>102</v>
      </c>
      <c r="L280" s="39" t="s">
        <v>102</v>
      </c>
      <c r="M280" s="39" t="s">
        <v>102</v>
      </c>
      <c r="N280" s="39" t="s">
        <v>102</v>
      </c>
      <c r="O280" s="39" t="s">
        <v>102</v>
      </c>
      <c r="P280" s="39" t="s">
        <v>102</v>
      </c>
      <c r="Q280" s="39" t="s">
        <v>102</v>
      </c>
      <c r="R280" s="39" t="s">
        <v>102</v>
      </c>
      <c r="S280" s="39" t="s">
        <v>102</v>
      </c>
      <c r="T280" s="39" t="s">
        <v>102</v>
      </c>
      <c r="U280" s="39">
        <v>1.1900000000000001E-4</v>
      </c>
      <c r="V280" s="39" t="s">
        <v>102</v>
      </c>
      <c r="W280" s="39" t="s">
        <v>102</v>
      </c>
      <c r="X280" s="39">
        <v>1.1900000000000001E-4</v>
      </c>
    </row>
    <row r="281" spans="1:24" x14ac:dyDescent="0.35">
      <c r="A281" s="39" t="s">
        <v>2</v>
      </c>
      <c r="B281" s="39" t="s">
        <v>681</v>
      </c>
      <c r="C281" s="39" t="s">
        <v>214</v>
      </c>
      <c r="J281" s="39" t="s">
        <v>102</v>
      </c>
      <c r="K281" s="39" t="s">
        <v>102</v>
      </c>
      <c r="L281" s="39" t="s">
        <v>102</v>
      </c>
      <c r="M281" s="39" t="s">
        <v>102</v>
      </c>
      <c r="N281" s="39" t="s">
        <v>102</v>
      </c>
      <c r="O281" s="39" t="s">
        <v>102</v>
      </c>
      <c r="P281" s="39" t="s">
        <v>102</v>
      </c>
      <c r="Q281" s="39" t="s">
        <v>102</v>
      </c>
      <c r="R281" s="39" t="s">
        <v>102</v>
      </c>
      <c r="S281" s="39" t="s">
        <v>102</v>
      </c>
      <c r="T281" s="39" t="s">
        <v>102</v>
      </c>
      <c r="U281" s="39">
        <v>8.365E-5</v>
      </c>
      <c r="V281" s="39" t="s">
        <v>102</v>
      </c>
      <c r="W281" s="39" t="s">
        <v>102</v>
      </c>
      <c r="X281" s="39">
        <v>8.365E-5</v>
      </c>
    </row>
    <row r="282" spans="1:24" x14ac:dyDescent="0.35">
      <c r="A282" s="39" t="s">
        <v>2</v>
      </c>
      <c r="B282" s="39" t="s">
        <v>681</v>
      </c>
      <c r="C282" s="39" t="s">
        <v>215</v>
      </c>
      <c r="J282" s="39" t="s">
        <v>102</v>
      </c>
      <c r="K282" s="39" t="s">
        <v>102</v>
      </c>
      <c r="L282" s="39" t="s">
        <v>102</v>
      </c>
      <c r="M282" s="39" t="s">
        <v>102</v>
      </c>
      <c r="N282" s="39" t="s">
        <v>102</v>
      </c>
      <c r="O282" s="39" t="s">
        <v>102</v>
      </c>
      <c r="P282" s="39" t="s">
        <v>102</v>
      </c>
      <c r="Q282" s="39" t="s">
        <v>102</v>
      </c>
      <c r="R282" s="39" t="s">
        <v>102</v>
      </c>
      <c r="S282" s="39" t="s">
        <v>102</v>
      </c>
      <c r="T282" s="39" t="s">
        <v>102</v>
      </c>
      <c r="U282" s="39">
        <v>9.0679999999999997E-3</v>
      </c>
      <c r="V282" s="39" t="s">
        <v>102</v>
      </c>
      <c r="W282" s="39" t="s">
        <v>102</v>
      </c>
      <c r="X282" s="39">
        <v>9.0679999999999997E-3</v>
      </c>
    </row>
    <row r="283" spans="1:24" x14ac:dyDescent="0.35">
      <c r="A283" s="39" t="s">
        <v>2</v>
      </c>
      <c r="B283" s="39" t="s">
        <v>681</v>
      </c>
      <c r="C283" s="39" t="s">
        <v>216</v>
      </c>
      <c r="J283" s="39" t="s">
        <v>102</v>
      </c>
      <c r="K283" s="39" t="s">
        <v>102</v>
      </c>
      <c r="L283" s="39" t="s">
        <v>102</v>
      </c>
      <c r="M283" s="39" t="s">
        <v>102</v>
      </c>
      <c r="N283" s="39" t="s">
        <v>102</v>
      </c>
      <c r="O283" s="39" t="s">
        <v>102</v>
      </c>
      <c r="P283" s="39" t="s">
        <v>102</v>
      </c>
      <c r="Q283" s="39" t="s">
        <v>102</v>
      </c>
      <c r="R283" s="39" t="s">
        <v>102</v>
      </c>
      <c r="S283" s="39" t="s">
        <v>102</v>
      </c>
      <c r="T283" s="39" t="s">
        <v>102</v>
      </c>
      <c r="U283" s="39">
        <v>1.473E-4</v>
      </c>
      <c r="V283" s="39" t="s">
        <v>102</v>
      </c>
      <c r="W283" s="39" t="s">
        <v>102</v>
      </c>
      <c r="X283" s="39">
        <v>1.473E-4</v>
      </c>
    </row>
    <row r="284" spans="1:24" x14ac:dyDescent="0.35">
      <c r="A284" s="39" t="s">
        <v>2</v>
      </c>
      <c r="B284" s="39" t="s">
        <v>681</v>
      </c>
      <c r="C284" s="39" t="s">
        <v>217</v>
      </c>
      <c r="J284" s="39" t="s">
        <v>102</v>
      </c>
      <c r="K284" s="39" t="s">
        <v>102</v>
      </c>
      <c r="L284" s="39" t="s">
        <v>102</v>
      </c>
      <c r="M284" s="39" t="s">
        <v>102</v>
      </c>
      <c r="N284" s="39" t="s">
        <v>102</v>
      </c>
      <c r="O284" s="39" t="s">
        <v>102</v>
      </c>
      <c r="P284" s="39" t="s">
        <v>102</v>
      </c>
      <c r="Q284" s="39" t="s">
        <v>102</v>
      </c>
      <c r="R284" s="39" t="s">
        <v>102</v>
      </c>
      <c r="S284" s="39" t="s">
        <v>102</v>
      </c>
      <c r="T284" s="39" t="s">
        <v>102</v>
      </c>
      <c r="U284" s="39">
        <v>1.473E-4</v>
      </c>
      <c r="V284" s="39" t="s">
        <v>102</v>
      </c>
      <c r="W284" s="39" t="s">
        <v>102</v>
      </c>
      <c r="X284" s="39">
        <v>1.473E-4</v>
      </c>
    </row>
    <row r="285" spans="1:24" x14ac:dyDescent="0.35">
      <c r="A285" s="39" t="s">
        <v>2</v>
      </c>
      <c r="B285" s="39" t="s">
        <v>681</v>
      </c>
      <c r="C285" s="39" t="s">
        <v>218</v>
      </c>
      <c r="J285" s="39" t="s">
        <v>102</v>
      </c>
      <c r="K285" s="39" t="s">
        <v>102</v>
      </c>
      <c r="L285" s="39" t="s">
        <v>102</v>
      </c>
      <c r="M285" s="39" t="s">
        <v>102</v>
      </c>
      <c r="N285" s="39" t="s">
        <v>102</v>
      </c>
      <c r="O285" s="39" t="s">
        <v>102</v>
      </c>
      <c r="P285" s="39" t="s">
        <v>102</v>
      </c>
      <c r="Q285" s="39" t="s">
        <v>102</v>
      </c>
      <c r="R285" s="39" t="s">
        <v>102</v>
      </c>
      <c r="S285" s="39" t="s">
        <v>102</v>
      </c>
      <c r="T285" s="39" t="s">
        <v>102</v>
      </c>
      <c r="U285" s="39">
        <v>7.1520000000000004E-4</v>
      </c>
      <c r="V285" s="39" t="s">
        <v>102</v>
      </c>
      <c r="W285" s="39" t="s">
        <v>102</v>
      </c>
      <c r="X285" s="39">
        <v>7.1520000000000004E-4</v>
      </c>
    </row>
    <row r="286" spans="1:24" x14ac:dyDescent="0.35">
      <c r="A286" s="39" t="s">
        <v>2</v>
      </c>
      <c r="B286" s="39" t="s">
        <v>681</v>
      </c>
      <c r="C286" s="39" t="s">
        <v>219</v>
      </c>
      <c r="J286" s="39" t="s">
        <v>102</v>
      </c>
      <c r="K286" s="39" t="s">
        <v>102</v>
      </c>
      <c r="L286" s="39" t="s">
        <v>102</v>
      </c>
      <c r="M286" s="39" t="s">
        <v>102</v>
      </c>
      <c r="N286" s="39" t="s">
        <v>102</v>
      </c>
      <c r="O286" s="39" t="s">
        <v>102</v>
      </c>
      <c r="P286" s="39" t="s">
        <v>102</v>
      </c>
      <c r="Q286" s="39" t="s">
        <v>102</v>
      </c>
      <c r="R286" s="39" t="s">
        <v>102</v>
      </c>
      <c r="S286" s="39" t="s">
        <v>102</v>
      </c>
      <c r="T286" s="39" t="s">
        <v>102</v>
      </c>
      <c r="U286" s="39">
        <v>1.1730000000000001E-2</v>
      </c>
      <c r="V286" s="39" t="s">
        <v>102</v>
      </c>
      <c r="W286" s="39" t="s">
        <v>102</v>
      </c>
      <c r="X286" s="39">
        <v>1.1730000000000001E-2</v>
      </c>
    </row>
    <row r="287" spans="1:24" x14ac:dyDescent="0.35">
      <c r="A287" s="39" t="s">
        <v>2</v>
      </c>
      <c r="B287" s="39" t="s">
        <v>681</v>
      </c>
      <c r="C287" s="39" t="s">
        <v>220</v>
      </c>
      <c r="J287" s="39" t="s">
        <v>102</v>
      </c>
      <c r="K287" s="39" t="s">
        <v>102</v>
      </c>
      <c r="L287" s="39" t="s">
        <v>102</v>
      </c>
      <c r="M287" s="39" t="s">
        <v>102</v>
      </c>
      <c r="N287" s="39" t="s">
        <v>102</v>
      </c>
      <c r="O287" s="39" t="s">
        <v>102</v>
      </c>
      <c r="P287" s="39" t="s">
        <v>102</v>
      </c>
      <c r="Q287" s="39" t="s">
        <v>102</v>
      </c>
      <c r="R287" s="39" t="s">
        <v>102</v>
      </c>
      <c r="S287" s="39" t="s">
        <v>102</v>
      </c>
      <c r="T287" s="39" t="s">
        <v>102</v>
      </c>
      <c r="U287" s="39">
        <v>7.0669999999999999E-4</v>
      </c>
      <c r="V287" s="39" t="s">
        <v>102</v>
      </c>
      <c r="W287" s="39" t="s">
        <v>102</v>
      </c>
      <c r="X287" s="39">
        <v>7.0669999999999999E-4</v>
      </c>
    </row>
    <row r="288" spans="1:24" x14ac:dyDescent="0.35">
      <c r="A288" s="39" t="s">
        <v>2</v>
      </c>
      <c r="B288" s="39" t="s">
        <v>681</v>
      </c>
      <c r="C288" s="39" t="s">
        <v>221</v>
      </c>
      <c r="J288" s="39" t="s">
        <v>102</v>
      </c>
      <c r="K288" s="39" t="s">
        <v>102</v>
      </c>
      <c r="L288" s="39" t="s">
        <v>102</v>
      </c>
      <c r="M288" s="39" t="s">
        <v>102</v>
      </c>
      <c r="N288" s="39" t="s">
        <v>102</v>
      </c>
      <c r="O288" s="39" t="s">
        <v>102</v>
      </c>
      <c r="P288" s="39" t="s">
        <v>102</v>
      </c>
      <c r="Q288" s="39" t="s">
        <v>102</v>
      </c>
      <c r="R288" s="39" t="s">
        <v>102</v>
      </c>
      <c r="S288" s="39" t="s">
        <v>102</v>
      </c>
      <c r="T288" s="39" t="s">
        <v>102</v>
      </c>
      <c r="U288" s="39" t="s">
        <v>102</v>
      </c>
      <c r="V288" s="39" t="s">
        <v>102</v>
      </c>
      <c r="W288" s="39" t="s">
        <v>102</v>
      </c>
      <c r="X288" s="39">
        <v>0</v>
      </c>
    </row>
    <row r="289" spans="1:24" x14ac:dyDescent="0.35">
      <c r="A289" s="39" t="s">
        <v>2</v>
      </c>
      <c r="B289" s="39" t="s">
        <v>681</v>
      </c>
      <c r="C289" s="39" t="s">
        <v>222</v>
      </c>
      <c r="J289" s="39" t="s">
        <v>102</v>
      </c>
      <c r="K289" s="39" t="s">
        <v>102</v>
      </c>
      <c r="L289" s="39" t="s">
        <v>102</v>
      </c>
      <c r="M289" s="39" t="s">
        <v>102</v>
      </c>
      <c r="N289" s="39" t="s">
        <v>102</v>
      </c>
      <c r="O289" s="39" t="s">
        <v>102</v>
      </c>
      <c r="P289" s="39" t="s">
        <v>102</v>
      </c>
      <c r="Q289" s="39" t="s">
        <v>102</v>
      </c>
      <c r="R289" s="39" t="s">
        <v>102</v>
      </c>
      <c r="S289" s="39" t="s">
        <v>102</v>
      </c>
      <c r="T289" s="39" t="s">
        <v>102</v>
      </c>
      <c r="U289" s="39">
        <v>1.473E-4</v>
      </c>
      <c r="V289" s="39" t="s">
        <v>102</v>
      </c>
      <c r="W289" s="39" t="s">
        <v>102</v>
      </c>
      <c r="X289" s="39">
        <v>1.473E-4</v>
      </c>
    </row>
    <row r="290" spans="1:24" x14ac:dyDescent="0.35">
      <c r="A290" s="39" t="s">
        <v>2</v>
      </c>
      <c r="B290" s="39" t="s">
        <v>681</v>
      </c>
      <c r="C290" s="39" t="s">
        <v>223</v>
      </c>
      <c r="J290" s="39" t="s">
        <v>102</v>
      </c>
      <c r="K290" s="39" t="s">
        <v>102</v>
      </c>
      <c r="L290" s="39" t="s">
        <v>102</v>
      </c>
      <c r="M290" s="39" t="s">
        <v>102</v>
      </c>
      <c r="N290" s="39" t="s">
        <v>102</v>
      </c>
      <c r="O290" s="39" t="s">
        <v>102</v>
      </c>
      <c r="P290" s="39" t="s">
        <v>102</v>
      </c>
      <c r="Q290" s="39" t="s">
        <v>102</v>
      </c>
      <c r="R290" s="39" t="s">
        <v>102</v>
      </c>
      <c r="S290" s="39" t="s">
        <v>102</v>
      </c>
      <c r="T290" s="39" t="s">
        <v>102</v>
      </c>
      <c r="U290" s="39">
        <v>6.2430000000000003E-3</v>
      </c>
      <c r="V290" s="39" t="s">
        <v>102</v>
      </c>
      <c r="W290" s="39" t="s">
        <v>102</v>
      </c>
      <c r="X290" s="39">
        <v>6.2430000000000003E-3</v>
      </c>
    </row>
    <row r="291" spans="1:24" x14ac:dyDescent="0.35">
      <c r="A291" s="39" t="s">
        <v>2</v>
      </c>
      <c r="B291" s="39" t="s">
        <v>681</v>
      </c>
      <c r="C291" s="39" t="s">
        <v>224</v>
      </c>
      <c r="J291" s="39" t="s">
        <v>102</v>
      </c>
      <c r="K291" s="39" t="s">
        <v>102</v>
      </c>
      <c r="L291" s="39" t="s">
        <v>102</v>
      </c>
      <c r="M291" s="39" t="s">
        <v>102</v>
      </c>
      <c r="N291" s="39" t="s">
        <v>102</v>
      </c>
      <c r="O291" s="39" t="s">
        <v>102</v>
      </c>
      <c r="P291" s="39" t="s">
        <v>102</v>
      </c>
      <c r="Q291" s="39" t="s">
        <v>102</v>
      </c>
      <c r="R291" s="39" t="s">
        <v>102</v>
      </c>
      <c r="S291" s="39" t="s">
        <v>102</v>
      </c>
      <c r="T291" s="39" t="s">
        <v>102</v>
      </c>
      <c r="U291" s="39">
        <v>5.507E-5</v>
      </c>
      <c r="V291" s="39" t="s">
        <v>102</v>
      </c>
      <c r="W291" s="39" t="s">
        <v>102</v>
      </c>
      <c r="X291" s="39">
        <v>5.507E-5</v>
      </c>
    </row>
    <row r="292" spans="1:24" x14ac:dyDescent="0.35">
      <c r="A292" s="39" t="s">
        <v>2</v>
      </c>
      <c r="B292" s="39" t="s">
        <v>681</v>
      </c>
      <c r="C292" s="39" t="s">
        <v>225</v>
      </c>
      <c r="J292" s="39" t="s">
        <v>102</v>
      </c>
      <c r="K292" s="39" t="s">
        <v>102</v>
      </c>
      <c r="L292" s="39" t="s">
        <v>102</v>
      </c>
      <c r="M292" s="39" t="s">
        <v>102</v>
      </c>
      <c r="N292" s="39" t="s">
        <v>102</v>
      </c>
      <c r="O292" s="39" t="s">
        <v>102</v>
      </c>
      <c r="P292" s="39" t="s">
        <v>102</v>
      </c>
      <c r="Q292" s="39" t="s">
        <v>102</v>
      </c>
      <c r="R292" s="39" t="s">
        <v>102</v>
      </c>
      <c r="S292" s="39" t="s">
        <v>102</v>
      </c>
      <c r="T292" s="39" t="s">
        <v>102</v>
      </c>
      <c r="U292" s="39">
        <v>1.2869999999999999E-2</v>
      </c>
      <c r="V292" s="39" t="s">
        <v>102</v>
      </c>
      <c r="W292" s="39" t="s">
        <v>102</v>
      </c>
      <c r="X292" s="39">
        <v>1.2869999999999999E-2</v>
      </c>
    </row>
    <row r="293" spans="1:24" x14ac:dyDescent="0.35">
      <c r="A293" s="39" t="s">
        <v>2</v>
      </c>
      <c r="B293" s="39" t="s">
        <v>681</v>
      </c>
      <c r="C293" s="39" t="s">
        <v>226</v>
      </c>
      <c r="J293" s="39" t="s">
        <v>102</v>
      </c>
      <c r="K293" s="39" t="s">
        <v>102</v>
      </c>
      <c r="L293" s="39" t="s">
        <v>102</v>
      </c>
      <c r="M293" s="39" t="s">
        <v>102</v>
      </c>
      <c r="N293" s="39" t="s">
        <v>102</v>
      </c>
      <c r="O293" s="39" t="s">
        <v>102</v>
      </c>
      <c r="P293" s="39" t="s">
        <v>102</v>
      </c>
      <c r="Q293" s="39" t="s">
        <v>102</v>
      </c>
      <c r="R293" s="39" t="s">
        <v>102</v>
      </c>
      <c r="S293" s="39" t="s">
        <v>102</v>
      </c>
      <c r="T293" s="39" t="s">
        <v>102</v>
      </c>
      <c r="U293" s="39">
        <v>9.7000000000000003E-3</v>
      </c>
      <c r="V293" s="39" t="s">
        <v>102</v>
      </c>
      <c r="W293" s="39" t="s">
        <v>102</v>
      </c>
      <c r="X293" s="39">
        <v>9.7000000000000003E-3</v>
      </c>
    </row>
    <row r="294" spans="1:24" x14ac:dyDescent="0.35">
      <c r="A294" s="39" t="s">
        <v>2</v>
      </c>
      <c r="B294" s="39" t="s">
        <v>681</v>
      </c>
      <c r="C294" s="39" t="s">
        <v>227</v>
      </c>
      <c r="J294" s="39" t="s">
        <v>102</v>
      </c>
      <c r="K294" s="39" t="s">
        <v>102</v>
      </c>
      <c r="L294" s="39" t="s">
        <v>102</v>
      </c>
      <c r="M294" s="39" t="s">
        <v>102</v>
      </c>
      <c r="N294" s="39" t="s">
        <v>102</v>
      </c>
      <c r="O294" s="39" t="s">
        <v>102</v>
      </c>
      <c r="P294" s="39" t="s">
        <v>102</v>
      </c>
      <c r="Q294" s="39" t="s">
        <v>102</v>
      </c>
      <c r="R294" s="39" t="s">
        <v>102</v>
      </c>
      <c r="S294" s="39" t="s">
        <v>102</v>
      </c>
      <c r="T294" s="39" t="s">
        <v>102</v>
      </c>
      <c r="U294" s="39">
        <v>1.473E-4</v>
      </c>
      <c r="V294" s="39" t="s">
        <v>102</v>
      </c>
      <c r="W294" s="39" t="s">
        <v>102</v>
      </c>
      <c r="X294" s="39">
        <v>1.473E-4</v>
      </c>
    </row>
    <row r="295" spans="1:24" x14ac:dyDescent="0.35">
      <c r="A295" s="39" t="s">
        <v>2</v>
      </c>
      <c r="B295" s="39" t="s">
        <v>681</v>
      </c>
      <c r="C295" s="39" t="s">
        <v>228</v>
      </c>
      <c r="J295" s="39" t="s">
        <v>102</v>
      </c>
      <c r="K295" s="39" t="s">
        <v>102</v>
      </c>
      <c r="L295" s="39" t="s">
        <v>102</v>
      </c>
      <c r="M295" s="39" t="s">
        <v>102</v>
      </c>
      <c r="N295" s="39" t="s">
        <v>102</v>
      </c>
      <c r="O295" s="39" t="s">
        <v>102</v>
      </c>
      <c r="P295" s="39" t="s">
        <v>102</v>
      </c>
      <c r="Q295" s="39" t="s">
        <v>102</v>
      </c>
      <c r="R295" s="39" t="s">
        <v>102</v>
      </c>
      <c r="S295" s="39" t="s">
        <v>102</v>
      </c>
      <c r="T295" s="39" t="s">
        <v>102</v>
      </c>
      <c r="U295" s="39">
        <v>1.473E-4</v>
      </c>
      <c r="V295" s="39" t="s">
        <v>102</v>
      </c>
      <c r="W295" s="39" t="s">
        <v>102</v>
      </c>
      <c r="X295" s="39">
        <v>1.473E-4</v>
      </c>
    </row>
    <row r="296" spans="1:24" x14ac:dyDescent="0.35">
      <c r="A296" s="39" t="s">
        <v>2</v>
      </c>
      <c r="B296" s="39" t="s">
        <v>681</v>
      </c>
      <c r="C296" s="39" t="s">
        <v>229</v>
      </c>
      <c r="J296" s="39" t="s">
        <v>102</v>
      </c>
      <c r="K296" s="39" t="s">
        <v>102</v>
      </c>
      <c r="L296" s="39" t="s">
        <v>102</v>
      </c>
      <c r="M296" s="39" t="s">
        <v>102</v>
      </c>
      <c r="N296" s="39" t="s">
        <v>102</v>
      </c>
      <c r="O296" s="39" t="s">
        <v>102</v>
      </c>
      <c r="P296" s="39" t="s">
        <v>102</v>
      </c>
      <c r="Q296" s="39" t="s">
        <v>102</v>
      </c>
      <c r="R296" s="39" t="s">
        <v>102</v>
      </c>
      <c r="S296" s="39" t="s">
        <v>102</v>
      </c>
      <c r="T296" s="39" t="s">
        <v>102</v>
      </c>
      <c r="U296" s="39">
        <v>1.473E-4</v>
      </c>
      <c r="V296" s="39" t="s">
        <v>102</v>
      </c>
      <c r="W296" s="39" t="s">
        <v>102</v>
      </c>
      <c r="X296" s="39">
        <v>1.473E-4</v>
      </c>
    </row>
    <row r="297" spans="1:24" x14ac:dyDescent="0.35">
      <c r="A297" s="39" t="s">
        <v>2</v>
      </c>
      <c r="B297" s="39" t="s">
        <v>681</v>
      </c>
      <c r="C297" s="39" t="s">
        <v>230</v>
      </c>
      <c r="J297" s="39" t="s">
        <v>102</v>
      </c>
      <c r="K297" s="39" t="s">
        <v>102</v>
      </c>
      <c r="L297" s="39" t="s">
        <v>102</v>
      </c>
      <c r="M297" s="39" t="s">
        <v>102</v>
      </c>
      <c r="N297" s="39" t="s">
        <v>102</v>
      </c>
      <c r="O297" s="39" t="s">
        <v>102</v>
      </c>
      <c r="P297" s="39" t="s">
        <v>102</v>
      </c>
      <c r="Q297" s="39" t="s">
        <v>102</v>
      </c>
      <c r="R297" s="39" t="s">
        <v>102</v>
      </c>
      <c r="S297" s="39" t="s">
        <v>102</v>
      </c>
      <c r="T297" s="39" t="s">
        <v>102</v>
      </c>
      <c r="U297" s="39" t="s">
        <v>102</v>
      </c>
      <c r="V297" s="39" t="s">
        <v>102</v>
      </c>
      <c r="W297" s="39" t="s">
        <v>102</v>
      </c>
      <c r="X297" s="39">
        <v>0</v>
      </c>
    </row>
    <row r="298" spans="1:24" x14ac:dyDescent="0.35">
      <c r="A298" s="39" t="s">
        <v>2</v>
      </c>
      <c r="B298" s="39" t="s">
        <v>681</v>
      </c>
      <c r="C298" s="39" t="s">
        <v>231</v>
      </c>
      <c r="J298" s="39" t="s">
        <v>102</v>
      </c>
      <c r="K298" s="39" t="s">
        <v>102</v>
      </c>
      <c r="L298" s="39" t="s">
        <v>102</v>
      </c>
      <c r="M298" s="39" t="s">
        <v>102</v>
      </c>
      <c r="N298" s="39" t="s">
        <v>102</v>
      </c>
      <c r="O298" s="39" t="s">
        <v>102</v>
      </c>
      <c r="P298" s="39" t="s">
        <v>102</v>
      </c>
      <c r="Q298" s="39" t="s">
        <v>102</v>
      </c>
      <c r="R298" s="39" t="s">
        <v>102</v>
      </c>
      <c r="S298" s="39" t="s">
        <v>102</v>
      </c>
      <c r="T298" s="39" t="s">
        <v>102</v>
      </c>
      <c r="U298" s="39">
        <v>2.666E-3</v>
      </c>
      <c r="V298" s="39" t="s">
        <v>102</v>
      </c>
      <c r="W298" s="39" t="s">
        <v>102</v>
      </c>
      <c r="X298" s="39">
        <v>2.666E-3</v>
      </c>
    </row>
    <row r="299" spans="1:24" x14ac:dyDescent="0.35">
      <c r="A299" s="39" t="s">
        <v>2</v>
      </c>
      <c r="B299" s="39" t="s">
        <v>681</v>
      </c>
      <c r="C299" s="39" t="s">
        <v>232</v>
      </c>
      <c r="J299" s="39" t="s">
        <v>102</v>
      </c>
      <c r="K299" s="39" t="s">
        <v>102</v>
      </c>
      <c r="L299" s="39" t="s">
        <v>102</v>
      </c>
      <c r="M299" s="39" t="s">
        <v>102</v>
      </c>
      <c r="N299" s="39" t="s">
        <v>102</v>
      </c>
      <c r="O299" s="39" t="s">
        <v>102</v>
      </c>
      <c r="P299" s="39" t="s">
        <v>102</v>
      </c>
      <c r="Q299" s="39" t="s">
        <v>102</v>
      </c>
      <c r="R299" s="39" t="s">
        <v>102</v>
      </c>
      <c r="S299" s="39" t="s">
        <v>102</v>
      </c>
      <c r="T299" s="39" t="s">
        <v>102</v>
      </c>
      <c r="U299" s="39">
        <v>6.5040000000000002E-3</v>
      </c>
      <c r="V299" s="39" t="s">
        <v>102</v>
      </c>
      <c r="W299" s="39" t="s">
        <v>102</v>
      </c>
      <c r="X299" s="39">
        <v>6.5040000000000002E-3</v>
      </c>
    </row>
    <row r="300" spans="1:24" x14ac:dyDescent="0.35">
      <c r="A300" s="39" t="s">
        <v>2</v>
      </c>
      <c r="B300" s="39" t="s">
        <v>681</v>
      </c>
      <c r="C300" s="39" t="s">
        <v>233</v>
      </c>
      <c r="J300" s="39" t="s">
        <v>102</v>
      </c>
      <c r="K300" s="39" t="s">
        <v>102</v>
      </c>
      <c r="L300" s="39" t="s">
        <v>102</v>
      </c>
      <c r="M300" s="39" t="s">
        <v>102</v>
      </c>
      <c r="N300" s="39" t="s">
        <v>102</v>
      </c>
      <c r="O300" s="39" t="s">
        <v>102</v>
      </c>
      <c r="P300" s="39" t="s">
        <v>102</v>
      </c>
      <c r="Q300" s="39" t="s">
        <v>102</v>
      </c>
      <c r="R300" s="39" t="s">
        <v>102</v>
      </c>
      <c r="S300" s="39" t="s">
        <v>102</v>
      </c>
      <c r="T300" s="39" t="s">
        <v>102</v>
      </c>
      <c r="U300" s="39">
        <v>6.8089999999999999E-3</v>
      </c>
      <c r="V300" s="39" t="s">
        <v>102</v>
      </c>
      <c r="W300" s="39" t="s">
        <v>102</v>
      </c>
      <c r="X300" s="39">
        <v>6.8089999999999999E-3</v>
      </c>
    </row>
    <row r="301" spans="1:24" x14ac:dyDescent="0.35">
      <c r="A301" s="39" t="s">
        <v>2</v>
      </c>
      <c r="B301" s="39" t="s">
        <v>681</v>
      </c>
      <c r="C301" s="39" t="s">
        <v>234</v>
      </c>
      <c r="J301" s="39" t="s">
        <v>102</v>
      </c>
      <c r="K301" s="39" t="s">
        <v>102</v>
      </c>
      <c r="L301" s="39" t="s">
        <v>102</v>
      </c>
      <c r="M301" s="39" t="s">
        <v>102</v>
      </c>
      <c r="N301" s="39" t="s">
        <v>102</v>
      </c>
      <c r="O301" s="39" t="s">
        <v>102</v>
      </c>
      <c r="P301" s="39" t="s">
        <v>102</v>
      </c>
      <c r="Q301" s="39" t="s">
        <v>102</v>
      </c>
      <c r="R301" s="39" t="s">
        <v>102</v>
      </c>
      <c r="S301" s="39" t="s">
        <v>102</v>
      </c>
      <c r="T301" s="39" t="s">
        <v>102</v>
      </c>
      <c r="U301" s="39">
        <v>8.5290000000000001E-3</v>
      </c>
      <c r="V301" s="39" t="s">
        <v>102</v>
      </c>
      <c r="W301" s="39" t="s">
        <v>102</v>
      </c>
      <c r="X301" s="39">
        <v>8.5290000000000001E-3</v>
      </c>
    </row>
    <row r="302" spans="1:24" x14ac:dyDescent="0.35">
      <c r="A302" s="39" t="s">
        <v>2</v>
      </c>
      <c r="B302" s="39" t="s">
        <v>681</v>
      </c>
      <c r="C302" s="39" t="s">
        <v>235</v>
      </c>
      <c r="J302" s="39" t="s">
        <v>102</v>
      </c>
      <c r="K302" s="39" t="s">
        <v>102</v>
      </c>
      <c r="L302" s="39" t="s">
        <v>102</v>
      </c>
      <c r="M302" s="39" t="s">
        <v>102</v>
      </c>
      <c r="N302" s="39" t="s">
        <v>102</v>
      </c>
      <c r="O302" s="39" t="s">
        <v>102</v>
      </c>
      <c r="P302" s="39" t="s">
        <v>102</v>
      </c>
      <c r="Q302" s="39" t="s">
        <v>102</v>
      </c>
      <c r="R302" s="39" t="s">
        <v>102</v>
      </c>
      <c r="S302" s="39" t="s">
        <v>102</v>
      </c>
      <c r="T302" s="39" t="s">
        <v>102</v>
      </c>
      <c r="U302" s="39">
        <v>7.1810000000000005E-4</v>
      </c>
      <c r="V302" s="39" t="s">
        <v>102</v>
      </c>
      <c r="W302" s="39" t="s">
        <v>102</v>
      </c>
      <c r="X302" s="39">
        <v>7.1810000000000005E-4</v>
      </c>
    </row>
    <row r="303" spans="1:24" x14ac:dyDescent="0.35">
      <c r="A303" s="39" t="s">
        <v>2</v>
      </c>
      <c r="B303" s="39" t="s">
        <v>681</v>
      </c>
      <c r="C303" s="39" t="s">
        <v>236</v>
      </c>
      <c r="J303" s="39" t="s">
        <v>102</v>
      </c>
      <c r="K303" s="39" t="s">
        <v>102</v>
      </c>
      <c r="L303" s="39" t="s">
        <v>102</v>
      </c>
      <c r="M303" s="39" t="s">
        <v>102</v>
      </c>
      <c r="N303" s="39" t="s">
        <v>102</v>
      </c>
      <c r="O303" s="39" t="s">
        <v>102</v>
      </c>
      <c r="P303" s="39" t="s">
        <v>102</v>
      </c>
      <c r="Q303" s="39" t="s">
        <v>102</v>
      </c>
      <c r="R303" s="39" t="s">
        <v>102</v>
      </c>
      <c r="S303" s="39" t="s">
        <v>102</v>
      </c>
      <c r="T303" s="39" t="s">
        <v>102</v>
      </c>
      <c r="U303" s="39">
        <v>8.3689999999999997E-3</v>
      </c>
      <c r="V303" s="39" t="s">
        <v>102</v>
      </c>
      <c r="W303" s="39" t="s">
        <v>102</v>
      </c>
      <c r="X303" s="39">
        <v>8.3689999999999997E-3</v>
      </c>
    </row>
    <row r="304" spans="1:24" x14ac:dyDescent="0.35">
      <c r="A304" s="39" t="s">
        <v>2</v>
      </c>
      <c r="B304" s="39" t="s">
        <v>681</v>
      </c>
      <c r="C304" s="39" t="s">
        <v>237</v>
      </c>
      <c r="J304" s="39" t="s">
        <v>102</v>
      </c>
      <c r="K304" s="39" t="s">
        <v>102</v>
      </c>
      <c r="L304" s="39" t="s">
        <v>102</v>
      </c>
      <c r="M304" s="39" t="s">
        <v>102</v>
      </c>
      <c r="N304" s="39" t="s">
        <v>102</v>
      </c>
      <c r="O304" s="39" t="s">
        <v>102</v>
      </c>
      <c r="P304" s="39" t="s">
        <v>102</v>
      </c>
      <c r="Q304" s="39" t="s">
        <v>102</v>
      </c>
      <c r="R304" s="39" t="s">
        <v>102</v>
      </c>
      <c r="S304" s="39" t="s">
        <v>102</v>
      </c>
      <c r="T304" s="39" t="s">
        <v>102</v>
      </c>
      <c r="U304" s="39">
        <v>1.473E-4</v>
      </c>
      <c r="V304" s="39" t="s">
        <v>102</v>
      </c>
      <c r="W304" s="39" t="s">
        <v>102</v>
      </c>
      <c r="X304" s="39">
        <v>1.473E-4</v>
      </c>
    </row>
    <row r="305" spans="1:24" x14ac:dyDescent="0.35">
      <c r="A305" s="39" t="s">
        <v>2</v>
      </c>
      <c r="B305" s="39" t="s">
        <v>681</v>
      </c>
      <c r="C305" s="39" t="s">
        <v>238</v>
      </c>
      <c r="J305" s="39" t="s">
        <v>102</v>
      </c>
      <c r="K305" s="39" t="s">
        <v>102</v>
      </c>
      <c r="L305" s="39" t="s">
        <v>102</v>
      </c>
      <c r="M305" s="39" t="s">
        <v>102</v>
      </c>
      <c r="N305" s="39" t="s">
        <v>102</v>
      </c>
      <c r="O305" s="39" t="s">
        <v>102</v>
      </c>
      <c r="P305" s="39" t="s">
        <v>102</v>
      </c>
      <c r="Q305" s="39" t="s">
        <v>102</v>
      </c>
      <c r="R305" s="39" t="s">
        <v>102</v>
      </c>
      <c r="S305" s="39" t="s">
        <v>102</v>
      </c>
      <c r="T305" s="39" t="s">
        <v>102</v>
      </c>
      <c r="U305" s="39">
        <v>1.473E-4</v>
      </c>
      <c r="V305" s="39" t="s">
        <v>102</v>
      </c>
      <c r="W305" s="39" t="s">
        <v>102</v>
      </c>
      <c r="X305" s="39">
        <v>1.473E-4</v>
      </c>
    </row>
    <row r="306" spans="1:24" x14ac:dyDescent="0.35">
      <c r="A306" s="39" t="s">
        <v>2</v>
      </c>
      <c r="B306" s="39" t="s">
        <v>681</v>
      </c>
      <c r="C306" s="39" t="s">
        <v>239</v>
      </c>
      <c r="J306" s="39" t="s">
        <v>102</v>
      </c>
      <c r="K306" s="39" t="s">
        <v>102</v>
      </c>
      <c r="L306" s="39" t="s">
        <v>102</v>
      </c>
      <c r="M306" s="39" t="s">
        <v>102</v>
      </c>
      <c r="N306" s="39" t="s">
        <v>102</v>
      </c>
      <c r="O306" s="39" t="s">
        <v>102</v>
      </c>
      <c r="P306" s="39" t="s">
        <v>102</v>
      </c>
      <c r="Q306" s="39" t="s">
        <v>102</v>
      </c>
      <c r="R306" s="39" t="s">
        <v>102</v>
      </c>
      <c r="S306" s="39" t="s">
        <v>102</v>
      </c>
      <c r="T306" s="39" t="s">
        <v>102</v>
      </c>
      <c r="U306" s="39">
        <v>7.0419999999999999E-4</v>
      </c>
      <c r="V306" s="39" t="s">
        <v>102</v>
      </c>
      <c r="W306" s="39" t="s">
        <v>102</v>
      </c>
      <c r="X306" s="39">
        <v>7.0419999999999999E-4</v>
      </c>
    </row>
    <row r="307" spans="1:24" x14ac:dyDescent="0.35">
      <c r="A307" s="39" t="s">
        <v>2</v>
      </c>
      <c r="B307" s="39" t="s">
        <v>681</v>
      </c>
      <c r="C307" s="39" t="s">
        <v>240</v>
      </c>
      <c r="J307" s="39" t="s">
        <v>102</v>
      </c>
      <c r="K307" s="39" t="s">
        <v>102</v>
      </c>
      <c r="L307" s="39" t="s">
        <v>102</v>
      </c>
      <c r="M307" s="39" t="s">
        <v>102</v>
      </c>
      <c r="N307" s="39" t="s">
        <v>102</v>
      </c>
      <c r="O307" s="39" t="s">
        <v>102</v>
      </c>
      <c r="P307" s="39" t="s">
        <v>102</v>
      </c>
      <c r="Q307" s="39">
        <v>5.4850000000000002E-7</v>
      </c>
      <c r="R307" s="39" t="s">
        <v>102</v>
      </c>
      <c r="S307" s="39" t="s">
        <v>102</v>
      </c>
      <c r="T307" s="39" t="s">
        <v>102</v>
      </c>
      <c r="U307" s="39" t="s">
        <v>102</v>
      </c>
      <c r="V307" s="39" t="s">
        <v>102</v>
      </c>
      <c r="W307" s="39" t="s">
        <v>102</v>
      </c>
      <c r="X307" s="39">
        <v>5.4850000000000002E-7</v>
      </c>
    </row>
    <row r="308" spans="1:24" x14ac:dyDescent="0.35">
      <c r="A308" s="39" t="s">
        <v>2</v>
      </c>
      <c r="B308" s="39" t="s">
        <v>681</v>
      </c>
      <c r="C308" s="39" t="s">
        <v>241</v>
      </c>
      <c r="J308" s="39" t="s">
        <v>102</v>
      </c>
      <c r="K308" s="39" t="s">
        <v>102</v>
      </c>
      <c r="L308" s="39" t="s">
        <v>102</v>
      </c>
      <c r="M308" s="39" t="s">
        <v>102</v>
      </c>
      <c r="N308" s="39" t="s">
        <v>102</v>
      </c>
      <c r="O308" s="39" t="s">
        <v>102</v>
      </c>
      <c r="P308" s="39" t="s">
        <v>102</v>
      </c>
      <c r="Q308" s="39" t="s">
        <v>102</v>
      </c>
      <c r="R308" s="39" t="s">
        <v>102</v>
      </c>
      <c r="S308" s="39" t="s">
        <v>102</v>
      </c>
      <c r="T308" s="39" t="s">
        <v>102</v>
      </c>
      <c r="U308" s="39" t="s">
        <v>102</v>
      </c>
      <c r="V308" s="39" t="s">
        <v>102</v>
      </c>
      <c r="W308" s="39" t="s">
        <v>102</v>
      </c>
      <c r="X308" s="39">
        <v>0</v>
      </c>
    </row>
    <row r="309" spans="1:24" x14ac:dyDescent="0.35">
      <c r="A309" s="39" t="s">
        <v>2</v>
      </c>
      <c r="B309" s="39" t="s">
        <v>682</v>
      </c>
      <c r="J309" s="39" t="s">
        <v>102</v>
      </c>
      <c r="K309" s="39">
        <v>0.1111</v>
      </c>
      <c r="L309" s="39" t="s">
        <v>102</v>
      </c>
      <c r="M309" s="39" t="s">
        <v>102</v>
      </c>
      <c r="N309" s="39" t="s">
        <v>102</v>
      </c>
      <c r="O309" s="39" t="s">
        <v>102</v>
      </c>
      <c r="P309" s="39" t="s">
        <v>102</v>
      </c>
      <c r="Q309" s="39">
        <v>6.9380000000000003E-6</v>
      </c>
      <c r="R309" s="39">
        <v>0</v>
      </c>
      <c r="S309" s="39" t="s">
        <v>102</v>
      </c>
      <c r="T309" s="39">
        <v>3.3769999999999997E-5</v>
      </c>
      <c r="U309" s="39">
        <v>0.2427</v>
      </c>
      <c r="V309" s="39" t="s">
        <v>102</v>
      </c>
      <c r="W309" s="39">
        <v>7.374E-2</v>
      </c>
      <c r="X309" s="39">
        <v>0.42758070799999998</v>
      </c>
    </row>
    <row r="310" spans="1:24" x14ac:dyDescent="0.35">
      <c r="A310" s="39" t="s">
        <v>2</v>
      </c>
      <c r="B310" s="39" t="s">
        <v>682</v>
      </c>
      <c r="C310" s="39" t="s">
        <v>146</v>
      </c>
      <c r="J310" s="39" t="s">
        <v>102</v>
      </c>
      <c r="K310" s="39">
        <v>0.1111</v>
      </c>
      <c r="L310" s="39" t="s">
        <v>102</v>
      </c>
      <c r="M310" s="39" t="s">
        <v>102</v>
      </c>
      <c r="N310" s="39" t="s">
        <v>102</v>
      </c>
      <c r="O310" s="39" t="s">
        <v>102</v>
      </c>
      <c r="P310" s="39" t="s">
        <v>102</v>
      </c>
      <c r="Q310" s="39" t="s">
        <v>102</v>
      </c>
      <c r="R310" s="39" t="s">
        <v>102</v>
      </c>
      <c r="S310" s="39" t="s">
        <v>102</v>
      </c>
      <c r="T310" s="39">
        <v>3.3640000000000003E-5</v>
      </c>
      <c r="U310" s="39">
        <v>2.173E-3</v>
      </c>
      <c r="V310" s="39" t="s">
        <v>102</v>
      </c>
      <c r="W310" s="39">
        <v>7.374E-2</v>
      </c>
      <c r="X310" s="39">
        <v>0.18704663999999999</v>
      </c>
    </row>
    <row r="311" spans="1:24" x14ac:dyDescent="0.35">
      <c r="A311" s="39" t="s">
        <v>2</v>
      </c>
      <c r="B311" s="39" t="s">
        <v>682</v>
      </c>
      <c r="C311" s="39" t="s">
        <v>146</v>
      </c>
      <c r="D311" s="39" t="s">
        <v>147</v>
      </c>
      <c r="J311" s="39" t="s">
        <v>102</v>
      </c>
      <c r="K311" s="39" t="s">
        <v>102</v>
      </c>
      <c r="L311" s="39" t="s">
        <v>102</v>
      </c>
      <c r="M311" s="39" t="s">
        <v>102</v>
      </c>
      <c r="N311" s="39" t="s">
        <v>102</v>
      </c>
      <c r="O311" s="39" t="s">
        <v>102</v>
      </c>
      <c r="P311" s="39" t="s">
        <v>102</v>
      </c>
      <c r="Q311" s="39" t="s">
        <v>102</v>
      </c>
      <c r="R311" s="39" t="s">
        <v>102</v>
      </c>
      <c r="S311" s="39" t="s">
        <v>102</v>
      </c>
      <c r="T311" s="39">
        <v>5.1370000000000003E-8</v>
      </c>
      <c r="U311" s="39">
        <v>2.1460000000000001E-5</v>
      </c>
      <c r="V311" s="39" t="s">
        <v>102</v>
      </c>
      <c r="W311" s="39">
        <v>3.2870000000000003E-7</v>
      </c>
      <c r="X311" s="39">
        <v>2.1840069999999999E-5</v>
      </c>
    </row>
    <row r="312" spans="1:24" x14ac:dyDescent="0.35">
      <c r="A312" s="39" t="s">
        <v>2</v>
      </c>
      <c r="B312" s="39" t="s">
        <v>682</v>
      </c>
      <c r="C312" s="39" t="s">
        <v>146</v>
      </c>
      <c r="D312" s="39" t="s">
        <v>148</v>
      </c>
      <c r="J312" s="39" t="s">
        <v>102</v>
      </c>
      <c r="K312" s="39" t="s">
        <v>102</v>
      </c>
      <c r="L312" s="39" t="s">
        <v>102</v>
      </c>
      <c r="M312" s="39" t="s">
        <v>102</v>
      </c>
      <c r="N312" s="39" t="s">
        <v>102</v>
      </c>
      <c r="O312" s="39" t="s">
        <v>102</v>
      </c>
      <c r="P312" s="39" t="s">
        <v>102</v>
      </c>
      <c r="Q312" s="39" t="s">
        <v>102</v>
      </c>
      <c r="R312" s="39" t="s">
        <v>102</v>
      </c>
      <c r="S312" s="39" t="s">
        <v>102</v>
      </c>
      <c r="T312" s="39">
        <v>5.1300000000000003E-8</v>
      </c>
      <c r="U312" s="39">
        <v>2.1460000000000001E-5</v>
      </c>
      <c r="V312" s="39" t="s">
        <v>102</v>
      </c>
      <c r="W312" s="39">
        <v>3.2860000000000002E-7</v>
      </c>
      <c r="X312" s="39">
        <v>2.1839900000000001E-5</v>
      </c>
    </row>
    <row r="313" spans="1:24" x14ac:dyDescent="0.35">
      <c r="A313" s="39" t="s">
        <v>2</v>
      </c>
      <c r="B313" s="39" t="s">
        <v>682</v>
      </c>
      <c r="C313" s="39" t="s">
        <v>146</v>
      </c>
      <c r="D313" s="39" t="s">
        <v>149</v>
      </c>
      <c r="J313" s="39" t="s">
        <v>102</v>
      </c>
      <c r="K313" s="39" t="s">
        <v>102</v>
      </c>
      <c r="L313" s="39" t="s">
        <v>102</v>
      </c>
      <c r="M313" s="39" t="s">
        <v>102</v>
      </c>
      <c r="N313" s="39" t="s">
        <v>102</v>
      </c>
      <c r="O313" s="39" t="s">
        <v>102</v>
      </c>
      <c r="P313" s="39" t="s">
        <v>102</v>
      </c>
      <c r="Q313" s="39" t="s">
        <v>102</v>
      </c>
      <c r="R313" s="39" t="s">
        <v>102</v>
      </c>
      <c r="S313" s="39" t="s">
        <v>102</v>
      </c>
      <c r="T313" s="39">
        <v>4.5669999999999996E-6</v>
      </c>
      <c r="U313" s="39">
        <v>7.0989999999999996E-4</v>
      </c>
      <c r="V313" s="39" t="s">
        <v>102</v>
      </c>
      <c r="W313" s="39">
        <v>4.8019999999999998E-3</v>
      </c>
      <c r="X313" s="39">
        <v>5.5164669999999997E-3</v>
      </c>
    </row>
    <row r="314" spans="1:24" x14ac:dyDescent="0.35">
      <c r="A314" s="39" t="s">
        <v>2</v>
      </c>
      <c r="B314" s="39" t="s">
        <v>682</v>
      </c>
      <c r="C314" s="39" t="s">
        <v>146</v>
      </c>
      <c r="D314" s="39" t="s">
        <v>150</v>
      </c>
      <c r="J314" s="39" t="s">
        <v>102</v>
      </c>
      <c r="K314" s="39" t="s">
        <v>102</v>
      </c>
      <c r="L314" s="39" t="s">
        <v>102</v>
      </c>
      <c r="M314" s="39" t="s">
        <v>102</v>
      </c>
      <c r="N314" s="39" t="s">
        <v>102</v>
      </c>
      <c r="O314" s="39" t="s">
        <v>102</v>
      </c>
      <c r="P314" s="39" t="s">
        <v>102</v>
      </c>
      <c r="Q314" s="39" t="s">
        <v>102</v>
      </c>
      <c r="R314" s="39" t="s">
        <v>102</v>
      </c>
      <c r="S314" s="39" t="s">
        <v>102</v>
      </c>
      <c r="T314" s="39">
        <v>4.5220000000000001E-6</v>
      </c>
      <c r="U314" s="39">
        <v>7.0989999999999996E-4</v>
      </c>
      <c r="V314" s="39" t="s">
        <v>102</v>
      </c>
      <c r="W314" s="39">
        <v>4.803E-3</v>
      </c>
      <c r="X314" s="39">
        <v>5.5174220000000001E-3</v>
      </c>
    </row>
    <row r="315" spans="1:24" x14ac:dyDescent="0.35">
      <c r="A315" s="39" t="s">
        <v>2</v>
      </c>
      <c r="B315" s="39" t="s">
        <v>682</v>
      </c>
      <c r="C315" s="39" t="s">
        <v>146</v>
      </c>
      <c r="D315" s="39" t="s">
        <v>151</v>
      </c>
      <c r="J315" s="39" t="s">
        <v>102</v>
      </c>
      <c r="K315" s="39" t="s">
        <v>102</v>
      </c>
      <c r="L315" s="39" t="s">
        <v>102</v>
      </c>
      <c r="M315" s="39" t="s">
        <v>102</v>
      </c>
      <c r="N315" s="39" t="s">
        <v>102</v>
      </c>
      <c r="O315" s="39" t="s">
        <v>102</v>
      </c>
      <c r="P315" s="39" t="s">
        <v>102</v>
      </c>
      <c r="Q315" s="39" t="s">
        <v>102</v>
      </c>
      <c r="R315" s="39" t="s">
        <v>102</v>
      </c>
      <c r="S315" s="39" t="s">
        <v>102</v>
      </c>
      <c r="T315" s="39">
        <v>4.4750000000000004E-6</v>
      </c>
      <c r="U315" s="39">
        <v>7.0980000000000001E-4</v>
      </c>
      <c r="V315" s="39" t="s">
        <v>102</v>
      </c>
      <c r="W315" s="39">
        <v>4.8050000000000002E-3</v>
      </c>
      <c r="X315" s="39">
        <v>5.5192749999999997E-3</v>
      </c>
    </row>
    <row r="316" spans="1:24" x14ac:dyDescent="0.35">
      <c r="A316" s="39" t="s">
        <v>2</v>
      </c>
      <c r="B316" s="39" t="s">
        <v>682</v>
      </c>
      <c r="C316" s="39" t="s">
        <v>205</v>
      </c>
      <c r="J316" s="39" t="s">
        <v>102</v>
      </c>
      <c r="K316" s="39" t="s">
        <v>102</v>
      </c>
      <c r="L316" s="39" t="s">
        <v>102</v>
      </c>
      <c r="M316" s="39" t="s">
        <v>102</v>
      </c>
      <c r="N316" s="39" t="s">
        <v>102</v>
      </c>
      <c r="O316" s="39" t="s">
        <v>102</v>
      </c>
      <c r="P316" s="39" t="s">
        <v>102</v>
      </c>
      <c r="Q316" s="39">
        <v>6.9380000000000003E-6</v>
      </c>
      <c r="R316" s="39" t="s">
        <v>102</v>
      </c>
      <c r="S316" s="39" t="s">
        <v>102</v>
      </c>
      <c r="T316" s="39" t="s">
        <v>102</v>
      </c>
      <c r="U316" s="39" t="s">
        <v>102</v>
      </c>
      <c r="V316" s="39" t="s">
        <v>102</v>
      </c>
      <c r="W316" s="39" t="s">
        <v>102</v>
      </c>
      <c r="X316" s="39">
        <v>6.9380000000000003E-6</v>
      </c>
    </row>
    <row r="317" spans="1:24" x14ac:dyDescent="0.35">
      <c r="A317" s="39" t="s">
        <v>2</v>
      </c>
      <c r="B317" s="39" t="s">
        <v>682</v>
      </c>
      <c r="C317" s="39" t="s">
        <v>243</v>
      </c>
      <c r="J317" s="39" t="s">
        <v>102</v>
      </c>
      <c r="K317" s="39" t="s">
        <v>102</v>
      </c>
      <c r="L317" s="39" t="s">
        <v>102</v>
      </c>
      <c r="M317" s="39" t="s">
        <v>102</v>
      </c>
      <c r="N317" s="39" t="s">
        <v>102</v>
      </c>
      <c r="O317" s="39" t="s">
        <v>102</v>
      </c>
      <c r="P317" s="39" t="s">
        <v>102</v>
      </c>
      <c r="Q317" s="39" t="s">
        <v>102</v>
      </c>
      <c r="R317" s="39" t="s">
        <v>102</v>
      </c>
      <c r="S317" s="39" t="s">
        <v>102</v>
      </c>
      <c r="T317" s="39" t="s">
        <v>102</v>
      </c>
      <c r="U317" s="39">
        <v>5.5430000000000002E-3</v>
      </c>
      <c r="V317" s="39" t="s">
        <v>102</v>
      </c>
      <c r="W317" s="39" t="s">
        <v>102</v>
      </c>
      <c r="X317" s="39">
        <v>5.5430000000000002E-3</v>
      </c>
    </row>
    <row r="318" spans="1:24" x14ac:dyDescent="0.35">
      <c r="A318" s="39" t="s">
        <v>2</v>
      </c>
      <c r="B318" s="39" t="s">
        <v>682</v>
      </c>
      <c r="C318" s="39" t="s">
        <v>244</v>
      </c>
      <c r="J318" s="39" t="s">
        <v>102</v>
      </c>
      <c r="K318" s="39" t="s">
        <v>102</v>
      </c>
      <c r="L318" s="39" t="s">
        <v>102</v>
      </c>
      <c r="M318" s="39" t="s">
        <v>102</v>
      </c>
      <c r="N318" s="39" t="s">
        <v>102</v>
      </c>
      <c r="O318" s="39" t="s">
        <v>102</v>
      </c>
      <c r="P318" s="39" t="s">
        <v>102</v>
      </c>
      <c r="Q318" s="39" t="s">
        <v>102</v>
      </c>
      <c r="R318" s="39" t="s">
        <v>102</v>
      </c>
      <c r="S318" s="39" t="s">
        <v>102</v>
      </c>
      <c r="T318" s="39" t="s">
        <v>102</v>
      </c>
      <c r="U318" s="39">
        <v>5.5420000000000001E-3</v>
      </c>
      <c r="V318" s="39" t="s">
        <v>102</v>
      </c>
      <c r="W318" s="39" t="s">
        <v>102</v>
      </c>
      <c r="X318" s="39">
        <v>5.5420000000000001E-3</v>
      </c>
    </row>
    <row r="319" spans="1:24" x14ac:dyDescent="0.35">
      <c r="A319" s="39" t="s">
        <v>2</v>
      </c>
      <c r="B319" s="39" t="s">
        <v>682</v>
      </c>
      <c r="C319" s="39" t="s">
        <v>245</v>
      </c>
      <c r="J319" s="39" t="s">
        <v>102</v>
      </c>
      <c r="K319" s="39" t="s">
        <v>102</v>
      </c>
      <c r="L319" s="39" t="s">
        <v>102</v>
      </c>
      <c r="M319" s="39" t="s">
        <v>102</v>
      </c>
      <c r="N319" s="39" t="s">
        <v>102</v>
      </c>
      <c r="O319" s="39" t="s">
        <v>102</v>
      </c>
      <c r="P319" s="39" t="s">
        <v>102</v>
      </c>
      <c r="Q319" s="39" t="s">
        <v>102</v>
      </c>
      <c r="R319" s="39" t="s">
        <v>102</v>
      </c>
      <c r="S319" s="39" t="s">
        <v>102</v>
      </c>
      <c r="T319" s="39" t="s">
        <v>102</v>
      </c>
      <c r="U319" s="39">
        <v>5.7099999999999998E-3</v>
      </c>
      <c r="V319" s="39" t="s">
        <v>102</v>
      </c>
      <c r="W319" s="39" t="s">
        <v>102</v>
      </c>
      <c r="X319" s="39">
        <v>5.7099999999999998E-3</v>
      </c>
    </row>
    <row r="320" spans="1:24" x14ac:dyDescent="0.35">
      <c r="A320" s="39" t="s">
        <v>2</v>
      </c>
      <c r="B320" s="39" t="s">
        <v>682</v>
      </c>
      <c r="C320" s="39" t="s">
        <v>246</v>
      </c>
      <c r="J320" s="39" t="s">
        <v>102</v>
      </c>
      <c r="K320" s="39" t="s">
        <v>102</v>
      </c>
      <c r="L320" s="39" t="s">
        <v>102</v>
      </c>
      <c r="M320" s="39" t="s">
        <v>102</v>
      </c>
      <c r="N320" s="39" t="s">
        <v>102</v>
      </c>
      <c r="O320" s="39" t="s">
        <v>102</v>
      </c>
      <c r="P320" s="39" t="s">
        <v>102</v>
      </c>
      <c r="Q320" s="39" t="s">
        <v>102</v>
      </c>
      <c r="R320" s="39" t="s">
        <v>102</v>
      </c>
      <c r="S320" s="39" t="s">
        <v>102</v>
      </c>
      <c r="T320" s="39" t="s">
        <v>102</v>
      </c>
      <c r="U320" s="39">
        <v>5.5960000000000003E-3</v>
      </c>
      <c r="V320" s="39" t="s">
        <v>102</v>
      </c>
      <c r="W320" s="39" t="s">
        <v>102</v>
      </c>
      <c r="X320" s="39">
        <v>5.5960000000000003E-3</v>
      </c>
    </row>
    <row r="321" spans="1:24" x14ac:dyDescent="0.35">
      <c r="A321" s="39" t="s">
        <v>2</v>
      </c>
      <c r="B321" s="39" t="s">
        <v>682</v>
      </c>
      <c r="C321" s="39" t="s">
        <v>247</v>
      </c>
      <c r="J321" s="39" t="s">
        <v>102</v>
      </c>
      <c r="K321" s="39" t="s">
        <v>102</v>
      </c>
      <c r="L321" s="39" t="s">
        <v>102</v>
      </c>
      <c r="M321" s="39" t="s">
        <v>102</v>
      </c>
      <c r="N321" s="39" t="s">
        <v>102</v>
      </c>
      <c r="O321" s="39" t="s">
        <v>102</v>
      </c>
      <c r="P321" s="39" t="s">
        <v>102</v>
      </c>
      <c r="Q321" s="39" t="s">
        <v>102</v>
      </c>
      <c r="R321" s="39" t="s">
        <v>102</v>
      </c>
      <c r="S321" s="39" t="s">
        <v>102</v>
      </c>
      <c r="T321" s="39" t="s">
        <v>102</v>
      </c>
      <c r="U321" s="39">
        <v>5.744E-3</v>
      </c>
      <c r="V321" s="39" t="s">
        <v>102</v>
      </c>
      <c r="W321" s="39" t="s">
        <v>102</v>
      </c>
      <c r="X321" s="39">
        <v>5.744E-3</v>
      </c>
    </row>
    <row r="322" spans="1:24" x14ac:dyDescent="0.35">
      <c r="A322" s="39" t="s">
        <v>2</v>
      </c>
      <c r="B322" s="39" t="s">
        <v>682</v>
      </c>
      <c r="C322" s="39" t="s">
        <v>248</v>
      </c>
      <c r="J322" s="39" t="s">
        <v>102</v>
      </c>
      <c r="K322" s="39" t="s">
        <v>102</v>
      </c>
      <c r="L322" s="39" t="s">
        <v>102</v>
      </c>
      <c r="M322" s="39" t="s">
        <v>102</v>
      </c>
      <c r="N322" s="39" t="s">
        <v>102</v>
      </c>
      <c r="O322" s="39" t="s">
        <v>102</v>
      </c>
      <c r="P322" s="39" t="s">
        <v>102</v>
      </c>
      <c r="Q322" s="39" t="s">
        <v>102</v>
      </c>
      <c r="R322" s="39" t="s">
        <v>102</v>
      </c>
      <c r="S322" s="39" t="s">
        <v>102</v>
      </c>
      <c r="T322" s="39" t="s">
        <v>102</v>
      </c>
      <c r="U322" s="39">
        <v>5.9620000000000003E-3</v>
      </c>
      <c r="V322" s="39" t="s">
        <v>102</v>
      </c>
      <c r="W322" s="39" t="s">
        <v>102</v>
      </c>
      <c r="X322" s="39">
        <v>5.9620000000000003E-3</v>
      </c>
    </row>
    <row r="323" spans="1:24" x14ac:dyDescent="0.35">
      <c r="A323" s="39" t="s">
        <v>2</v>
      </c>
      <c r="B323" s="39" t="s">
        <v>682</v>
      </c>
      <c r="C323" s="39" t="s">
        <v>249</v>
      </c>
      <c r="J323" s="39" t="s">
        <v>102</v>
      </c>
      <c r="K323" s="39" t="s">
        <v>102</v>
      </c>
      <c r="L323" s="39" t="s">
        <v>102</v>
      </c>
      <c r="M323" s="39" t="s">
        <v>102</v>
      </c>
      <c r="N323" s="39" t="s">
        <v>102</v>
      </c>
      <c r="O323" s="39" t="s">
        <v>102</v>
      </c>
      <c r="P323" s="39" t="s">
        <v>102</v>
      </c>
      <c r="Q323" s="39" t="s">
        <v>102</v>
      </c>
      <c r="R323" s="39" t="s">
        <v>102</v>
      </c>
      <c r="S323" s="39" t="s">
        <v>102</v>
      </c>
      <c r="T323" s="39" t="s">
        <v>102</v>
      </c>
      <c r="U323" s="39">
        <v>5.8909999999999995E-4</v>
      </c>
      <c r="V323" s="39" t="s">
        <v>102</v>
      </c>
      <c r="W323" s="39" t="s">
        <v>102</v>
      </c>
      <c r="X323" s="39">
        <v>5.8909999999999995E-4</v>
      </c>
    </row>
    <row r="324" spans="1:24" x14ac:dyDescent="0.35">
      <c r="A324" s="39" t="s">
        <v>2</v>
      </c>
      <c r="B324" s="39" t="s">
        <v>682</v>
      </c>
      <c r="C324" s="39" t="s">
        <v>250</v>
      </c>
      <c r="J324" s="39" t="s">
        <v>102</v>
      </c>
      <c r="K324" s="39" t="s">
        <v>102</v>
      </c>
      <c r="L324" s="39" t="s">
        <v>102</v>
      </c>
      <c r="M324" s="39" t="s">
        <v>102</v>
      </c>
      <c r="N324" s="39" t="s">
        <v>102</v>
      </c>
      <c r="O324" s="39" t="s">
        <v>102</v>
      </c>
      <c r="P324" s="39" t="s">
        <v>102</v>
      </c>
      <c r="Q324" s="39" t="s">
        <v>102</v>
      </c>
      <c r="R324" s="39" t="s">
        <v>102</v>
      </c>
      <c r="S324" s="39" t="s">
        <v>102</v>
      </c>
      <c r="T324" s="39" t="s">
        <v>102</v>
      </c>
      <c r="U324" s="39">
        <v>5.7340000000000004E-3</v>
      </c>
      <c r="V324" s="39" t="s">
        <v>102</v>
      </c>
      <c r="W324" s="39" t="s">
        <v>102</v>
      </c>
      <c r="X324" s="39">
        <v>5.7340000000000004E-3</v>
      </c>
    </row>
    <row r="325" spans="1:24" x14ac:dyDescent="0.35">
      <c r="A325" s="39" t="s">
        <v>2</v>
      </c>
      <c r="B325" s="39" t="s">
        <v>682</v>
      </c>
      <c r="C325" s="39" t="s">
        <v>251</v>
      </c>
      <c r="J325" s="39" t="s">
        <v>102</v>
      </c>
      <c r="K325" s="39" t="s">
        <v>102</v>
      </c>
      <c r="L325" s="39" t="s">
        <v>102</v>
      </c>
      <c r="M325" s="39" t="s">
        <v>102</v>
      </c>
      <c r="N325" s="39" t="s">
        <v>102</v>
      </c>
      <c r="O325" s="39" t="s">
        <v>102</v>
      </c>
      <c r="P325" s="39" t="s">
        <v>102</v>
      </c>
      <c r="Q325" s="39" t="s">
        <v>102</v>
      </c>
      <c r="R325" s="39" t="s">
        <v>102</v>
      </c>
      <c r="S325" s="39" t="s">
        <v>102</v>
      </c>
      <c r="T325" s="39" t="s">
        <v>102</v>
      </c>
      <c r="U325" s="39">
        <v>5.8909999999999995E-4</v>
      </c>
      <c r="V325" s="39" t="s">
        <v>102</v>
      </c>
      <c r="W325" s="39" t="s">
        <v>102</v>
      </c>
      <c r="X325" s="39">
        <v>5.8909999999999995E-4</v>
      </c>
    </row>
    <row r="326" spans="1:24" x14ac:dyDescent="0.35">
      <c r="A326" s="39" t="s">
        <v>2</v>
      </c>
      <c r="B326" s="39" t="s">
        <v>682</v>
      </c>
      <c r="C326" s="39" t="s">
        <v>252</v>
      </c>
      <c r="J326" s="39" t="s">
        <v>102</v>
      </c>
      <c r="K326" s="39" t="s">
        <v>102</v>
      </c>
      <c r="L326" s="39" t="s">
        <v>102</v>
      </c>
      <c r="M326" s="39" t="s">
        <v>102</v>
      </c>
      <c r="N326" s="39" t="s">
        <v>102</v>
      </c>
      <c r="O326" s="39" t="s">
        <v>102</v>
      </c>
      <c r="P326" s="39" t="s">
        <v>102</v>
      </c>
      <c r="Q326" s="39" t="s">
        <v>102</v>
      </c>
      <c r="R326" s="39" t="s">
        <v>102</v>
      </c>
      <c r="S326" s="39" t="s">
        <v>102</v>
      </c>
      <c r="T326" s="39" t="s">
        <v>102</v>
      </c>
      <c r="U326" s="39">
        <v>5.7320000000000001E-3</v>
      </c>
      <c r="V326" s="39" t="s">
        <v>102</v>
      </c>
      <c r="W326" s="39" t="s">
        <v>102</v>
      </c>
      <c r="X326" s="39">
        <v>5.7320000000000001E-3</v>
      </c>
    </row>
    <row r="327" spans="1:24" x14ac:dyDescent="0.35">
      <c r="A327" s="39" t="s">
        <v>2</v>
      </c>
      <c r="B327" s="39" t="s">
        <v>682</v>
      </c>
      <c r="C327" s="39" t="s">
        <v>253</v>
      </c>
      <c r="J327" s="39" t="s">
        <v>102</v>
      </c>
      <c r="K327" s="39" t="s">
        <v>102</v>
      </c>
      <c r="L327" s="39" t="s">
        <v>102</v>
      </c>
      <c r="M327" s="39" t="s">
        <v>102</v>
      </c>
      <c r="N327" s="39" t="s">
        <v>102</v>
      </c>
      <c r="O327" s="39" t="s">
        <v>102</v>
      </c>
      <c r="P327" s="39" t="s">
        <v>102</v>
      </c>
      <c r="Q327" s="39" t="s">
        <v>102</v>
      </c>
      <c r="R327" s="39" t="s">
        <v>102</v>
      </c>
      <c r="S327" s="39" t="s">
        <v>102</v>
      </c>
      <c r="T327" s="39" t="s">
        <v>102</v>
      </c>
      <c r="U327" s="39">
        <v>5.7980000000000002E-3</v>
      </c>
      <c r="V327" s="39" t="s">
        <v>102</v>
      </c>
      <c r="W327" s="39" t="s">
        <v>102</v>
      </c>
      <c r="X327" s="39">
        <v>5.7980000000000002E-3</v>
      </c>
    </row>
    <row r="328" spans="1:24" x14ac:dyDescent="0.35">
      <c r="A328" s="39" t="s">
        <v>2</v>
      </c>
      <c r="B328" s="39" t="s">
        <v>682</v>
      </c>
      <c r="C328" s="39" t="s">
        <v>254</v>
      </c>
      <c r="J328" s="39" t="s">
        <v>102</v>
      </c>
      <c r="K328" s="39" t="s">
        <v>102</v>
      </c>
      <c r="L328" s="39" t="s">
        <v>102</v>
      </c>
      <c r="M328" s="39" t="s">
        <v>102</v>
      </c>
      <c r="N328" s="39" t="s">
        <v>102</v>
      </c>
      <c r="O328" s="39" t="s">
        <v>102</v>
      </c>
      <c r="P328" s="39" t="s">
        <v>102</v>
      </c>
      <c r="Q328" s="39" t="s">
        <v>102</v>
      </c>
      <c r="R328" s="39" t="s">
        <v>102</v>
      </c>
      <c r="S328" s="39" t="s">
        <v>102</v>
      </c>
      <c r="T328" s="39" t="s">
        <v>102</v>
      </c>
      <c r="U328" s="39">
        <v>5.555E-3</v>
      </c>
      <c r="V328" s="39" t="s">
        <v>102</v>
      </c>
      <c r="W328" s="39" t="s">
        <v>102</v>
      </c>
      <c r="X328" s="39">
        <v>5.555E-3</v>
      </c>
    </row>
    <row r="329" spans="1:24" x14ac:dyDescent="0.35">
      <c r="A329" s="39" t="s">
        <v>2</v>
      </c>
      <c r="B329" s="39" t="s">
        <v>682</v>
      </c>
      <c r="C329" s="39" t="s">
        <v>255</v>
      </c>
      <c r="J329" s="39" t="s">
        <v>102</v>
      </c>
      <c r="K329" s="39" t="s">
        <v>102</v>
      </c>
      <c r="L329" s="39" t="s">
        <v>102</v>
      </c>
      <c r="M329" s="39" t="s">
        <v>102</v>
      </c>
      <c r="N329" s="39" t="s">
        <v>102</v>
      </c>
      <c r="O329" s="39" t="s">
        <v>102</v>
      </c>
      <c r="P329" s="39" t="s">
        <v>102</v>
      </c>
      <c r="Q329" s="39" t="s">
        <v>102</v>
      </c>
      <c r="R329" s="39" t="s">
        <v>102</v>
      </c>
      <c r="S329" s="39" t="s">
        <v>102</v>
      </c>
      <c r="T329" s="39" t="s">
        <v>102</v>
      </c>
      <c r="U329" s="39">
        <v>5.7689999999999998E-3</v>
      </c>
      <c r="V329" s="39" t="s">
        <v>102</v>
      </c>
      <c r="W329" s="39" t="s">
        <v>102</v>
      </c>
      <c r="X329" s="39">
        <v>5.7689999999999998E-3</v>
      </c>
    </row>
    <row r="330" spans="1:24" x14ac:dyDescent="0.35">
      <c r="A330" s="39" t="s">
        <v>2</v>
      </c>
      <c r="B330" s="39" t="s">
        <v>682</v>
      </c>
      <c r="C330" s="39" t="s">
        <v>256</v>
      </c>
      <c r="J330" s="39" t="s">
        <v>102</v>
      </c>
      <c r="K330" s="39" t="s">
        <v>102</v>
      </c>
      <c r="L330" s="39" t="s">
        <v>102</v>
      </c>
      <c r="M330" s="39" t="s">
        <v>102</v>
      </c>
      <c r="N330" s="39" t="s">
        <v>102</v>
      </c>
      <c r="O330" s="39" t="s">
        <v>102</v>
      </c>
      <c r="P330" s="39" t="s">
        <v>102</v>
      </c>
      <c r="Q330" s="39" t="s">
        <v>102</v>
      </c>
      <c r="R330" s="39" t="s">
        <v>102</v>
      </c>
      <c r="S330" s="39" t="s">
        <v>102</v>
      </c>
      <c r="T330" s="39" t="s">
        <v>102</v>
      </c>
      <c r="U330" s="39">
        <v>5.8129999999999996E-3</v>
      </c>
      <c r="V330" s="39" t="s">
        <v>102</v>
      </c>
      <c r="W330" s="39" t="s">
        <v>102</v>
      </c>
      <c r="X330" s="39">
        <v>5.8129999999999996E-3</v>
      </c>
    </row>
    <row r="331" spans="1:24" x14ac:dyDescent="0.35">
      <c r="A331" s="39" t="s">
        <v>2</v>
      </c>
      <c r="B331" s="39" t="s">
        <v>682</v>
      </c>
      <c r="C331" s="39" t="s">
        <v>257</v>
      </c>
      <c r="J331" s="39" t="s">
        <v>102</v>
      </c>
      <c r="K331" s="39" t="s">
        <v>102</v>
      </c>
      <c r="L331" s="39" t="s">
        <v>102</v>
      </c>
      <c r="M331" s="39" t="s">
        <v>102</v>
      </c>
      <c r="N331" s="39" t="s">
        <v>102</v>
      </c>
      <c r="O331" s="39" t="s">
        <v>102</v>
      </c>
      <c r="P331" s="39" t="s">
        <v>102</v>
      </c>
      <c r="Q331" s="39" t="s">
        <v>102</v>
      </c>
      <c r="R331" s="39" t="s">
        <v>102</v>
      </c>
      <c r="S331" s="39" t="s">
        <v>102</v>
      </c>
      <c r="T331" s="39" t="s">
        <v>102</v>
      </c>
      <c r="U331" s="39">
        <v>5.7289999999999997E-3</v>
      </c>
      <c r="V331" s="39" t="s">
        <v>102</v>
      </c>
      <c r="W331" s="39" t="s">
        <v>102</v>
      </c>
      <c r="X331" s="39">
        <v>5.7289999999999997E-3</v>
      </c>
    </row>
    <row r="332" spans="1:24" x14ac:dyDescent="0.35">
      <c r="A332" s="39" t="s">
        <v>2</v>
      </c>
      <c r="B332" s="39" t="s">
        <v>682</v>
      </c>
      <c r="C332" s="39" t="s">
        <v>258</v>
      </c>
      <c r="J332" s="39" t="s">
        <v>102</v>
      </c>
      <c r="K332" s="39" t="s">
        <v>102</v>
      </c>
      <c r="L332" s="39" t="s">
        <v>102</v>
      </c>
      <c r="M332" s="39" t="s">
        <v>102</v>
      </c>
      <c r="N332" s="39" t="s">
        <v>102</v>
      </c>
      <c r="O332" s="39" t="s">
        <v>102</v>
      </c>
      <c r="P332" s="39" t="s">
        <v>102</v>
      </c>
      <c r="Q332" s="39" t="s">
        <v>102</v>
      </c>
      <c r="R332" s="39" t="s">
        <v>102</v>
      </c>
      <c r="S332" s="39" t="s">
        <v>102</v>
      </c>
      <c r="T332" s="39" t="s">
        <v>102</v>
      </c>
      <c r="U332" s="39">
        <v>5.7140000000000003E-3</v>
      </c>
      <c r="V332" s="39" t="s">
        <v>102</v>
      </c>
      <c r="W332" s="39" t="s">
        <v>102</v>
      </c>
      <c r="X332" s="39">
        <v>5.7140000000000003E-3</v>
      </c>
    </row>
    <row r="333" spans="1:24" x14ac:dyDescent="0.35">
      <c r="A333" s="39" t="s">
        <v>2</v>
      </c>
      <c r="B333" s="39" t="s">
        <v>682</v>
      </c>
      <c r="C333" s="39" t="s">
        <v>259</v>
      </c>
      <c r="J333" s="39" t="s">
        <v>102</v>
      </c>
      <c r="K333" s="39" t="s">
        <v>102</v>
      </c>
      <c r="L333" s="39" t="s">
        <v>102</v>
      </c>
      <c r="M333" s="39" t="s">
        <v>102</v>
      </c>
      <c r="N333" s="39" t="s">
        <v>102</v>
      </c>
      <c r="O333" s="39" t="s">
        <v>102</v>
      </c>
      <c r="P333" s="39" t="s">
        <v>102</v>
      </c>
      <c r="Q333" s="39" t="s">
        <v>102</v>
      </c>
      <c r="R333" s="39" t="s">
        <v>102</v>
      </c>
      <c r="S333" s="39" t="s">
        <v>102</v>
      </c>
      <c r="T333" s="39" t="s">
        <v>102</v>
      </c>
      <c r="U333" s="39">
        <v>5.705E-3</v>
      </c>
      <c r="V333" s="39" t="s">
        <v>102</v>
      </c>
      <c r="W333" s="39" t="s">
        <v>102</v>
      </c>
      <c r="X333" s="39">
        <v>5.705E-3</v>
      </c>
    </row>
    <row r="334" spans="1:24" x14ac:dyDescent="0.35">
      <c r="A334" s="39" t="s">
        <v>2</v>
      </c>
      <c r="B334" s="39" t="s">
        <v>682</v>
      </c>
      <c r="C334" s="39" t="s">
        <v>260</v>
      </c>
      <c r="J334" s="39" t="s">
        <v>102</v>
      </c>
      <c r="K334" s="39" t="s">
        <v>102</v>
      </c>
      <c r="L334" s="39" t="s">
        <v>102</v>
      </c>
      <c r="M334" s="39" t="s">
        <v>102</v>
      </c>
      <c r="N334" s="39" t="s">
        <v>102</v>
      </c>
      <c r="O334" s="39" t="s">
        <v>102</v>
      </c>
      <c r="P334" s="39" t="s">
        <v>102</v>
      </c>
      <c r="Q334" s="39" t="s">
        <v>102</v>
      </c>
      <c r="R334" s="39" t="s">
        <v>102</v>
      </c>
      <c r="S334" s="39" t="s">
        <v>102</v>
      </c>
      <c r="T334" s="39" t="s">
        <v>102</v>
      </c>
      <c r="U334" s="39">
        <v>5.8909999999999995E-4</v>
      </c>
      <c r="V334" s="39" t="s">
        <v>102</v>
      </c>
      <c r="W334" s="39" t="s">
        <v>102</v>
      </c>
      <c r="X334" s="39">
        <v>5.8909999999999995E-4</v>
      </c>
    </row>
    <row r="335" spans="1:24" x14ac:dyDescent="0.35">
      <c r="A335" s="39" t="s">
        <v>2</v>
      </c>
      <c r="B335" s="39" t="s">
        <v>682</v>
      </c>
      <c r="C335" s="39" t="s">
        <v>261</v>
      </c>
      <c r="J335" s="39" t="s">
        <v>102</v>
      </c>
      <c r="K335" s="39" t="s">
        <v>102</v>
      </c>
      <c r="L335" s="39" t="s">
        <v>102</v>
      </c>
      <c r="M335" s="39" t="s">
        <v>102</v>
      </c>
      <c r="N335" s="39" t="s">
        <v>102</v>
      </c>
      <c r="O335" s="39" t="s">
        <v>102</v>
      </c>
      <c r="P335" s="39" t="s">
        <v>102</v>
      </c>
      <c r="Q335" s="39" t="s">
        <v>102</v>
      </c>
      <c r="R335" s="39" t="s">
        <v>102</v>
      </c>
      <c r="S335" s="39" t="s">
        <v>102</v>
      </c>
      <c r="T335" s="39" t="s">
        <v>102</v>
      </c>
      <c r="U335" s="39">
        <v>5.8909999999999995E-4</v>
      </c>
      <c r="V335" s="39" t="s">
        <v>102</v>
      </c>
      <c r="W335" s="39" t="s">
        <v>102</v>
      </c>
      <c r="X335" s="39">
        <v>5.8909999999999995E-4</v>
      </c>
    </row>
    <row r="336" spans="1:24" x14ac:dyDescent="0.35">
      <c r="A336" s="39" t="s">
        <v>2</v>
      </c>
      <c r="B336" s="39" t="s">
        <v>682</v>
      </c>
      <c r="C336" s="39" t="s">
        <v>262</v>
      </c>
      <c r="J336" s="39" t="s">
        <v>102</v>
      </c>
      <c r="K336" s="39" t="s">
        <v>102</v>
      </c>
      <c r="L336" s="39" t="s">
        <v>102</v>
      </c>
      <c r="M336" s="39" t="s">
        <v>102</v>
      </c>
      <c r="N336" s="39" t="s">
        <v>102</v>
      </c>
      <c r="O336" s="39" t="s">
        <v>102</v>
      </c>
      <c r="P336" s="39" t="s">
        <v>102</v>
      </c>
      <c r="Q336" s="39" t="s">
        <v>102</v>
      </c>
      <c r="R336" s="39" t="s">
        <v>102</v>
      </c>
      <c r="S336" s="39" t="s">
        <v>102</v>
      </c>
      <c r="T336" s="39" t="s">
        <v>102</v>
      </c>
      <c r="U336" s="39">
        <v>5.8909999999999995E-4</v>
      </c>
      <c r="V336" s="39" t="s">
        <v>102</v>
      </c>
      <c r="W336" s="39" t="s">
        <v>102</v>
      </c>
      <c r="X336" s="39">
        <v>5.8909999999999995E-4</v>
      </c>
    </row>
    <row r="337" spans="1:24" x14ac:dyDescent="0.35">
      <c r="A337" s="39" t="s">
        <v>2</v>
      </c>
      <c r="B337" s="39" t="s">
        <v>682</v>
      </c>
      <c r="C337" s="39" t="s">
        <v>263</v>
      </c>
      <c r="J337" s="39" t="s">
        <v>102</v>
      </c>
      <c r="K337" s="39" t="s">
        <v>102</v>
      </c>
      <c r="L337" s="39" t="s">
        <v>102</v>
      </c>
      <c r="M337" s="39" t="s">
        <v>102</v>
      </c>
      <c r="N337" s="39" t="s">
        <v>102</v>
      </c>
      <c r="O337" s="39" t="s">
        <v>102</v>
      </c>
      <c r="P337" s="39" t="s">
        <v>102</v>
      </c>
      <c r="Q337" s="39" t="s">
        <v>102</v>
      </c>
      <c r="R337" s="39" t="s">
        <v>102</v>
      </c>
      <c r="S337" s="39" t="s">
        <v>102</v>
      </c>
      <c r="T337" s="39" t="s">
        <v>102</v>
      </c>
      <c r="U337" s="39">
        <v>5.8909999999999995E-4</v>
      </c>
      <c r="V337" s="39" t="s">
        <v>102</v>
      </c>
      <c r="W337" s="39" t="s">
        <v>102</v>
      </c>
      <c r="X337" s="39">
        <v>5.8909999999999995E-4</v>
      </c>
    </row>
    <row r="338" spans="1:24" x14ac:dyDescent="0.35">
      <c r="A338" s="39" t="s">
        <v>2</v>
      </c>
      <c r="B338" s="39" t="s">
        <v>682</v>
      </c>
      <c r="C338" s="39" t="s">
        <v>264</v>
      </c>
      <c r="J338" s="39" t="s">
        <v>102</v>
      </c>
      <c r="K338" s="39" t="s">
        <v>102</v>
      </c>
      <c r="L338" s="39" t="s">
        <v>102</v>
      </c>
      <c r="M338" s="39" t="s">
        <v>102</v>
      </c>
      <c r="N338" s="39" t="s">
        <v>102</v>
      </c>
      <c r="O338" s="39" t="s">
        <v>102</v>
      </c>
      <c r="P338" s="39" t="s">
        <v>102</v>
      </c>
      <c r="Q338" s="39" t="s">
        <v>102</v>
      </c>
      <c r="R338" s="39" t="s">
        <v>102</v>
      </c>
      <c r="S338" s="39" t="s">
        <v>102</v>
      </c>
      <c r="T338" s="39" t="s">
        <v>102</v>
      </c>
      <c r="U338" s="39">
        <v>3.7730000000000001E-4</v>
      </c>
      <c r="V338" s="39" t="s">
        <v>102</v>
      </c>
      <c r="W338" s="39" t="s">
        <v>102</v>
      </c>
      <c r="X338" s="39">
        <v>3.7730000000000001E-4</v>
      </c>
    </row>
    <row r="339" spans="1:24" x14ac:dyDescent="0.35">
      <c r="A339" s="39" t="s">
        <v>2</v>
      </c>
      <c r="B339" s="39" t="s">
        <v>682</v>
      </c>
      <c r="C339" s="39" t="s">
        <v>265</v>
      </c>
      <c r="J339" s="39" t="s">
        <v>102</v>
      </c>
      <c r="K339" s="39" t="s">
        <v>102</v>
      </c>
      <c r="L339" s="39" t="s">
        <v>102</v>
      </c>
      <c r="M339" s="39" t="s">
        <v>102</v>
      </c>
      <c r="N339" s="39" t="s">
        <v>102</v>
      </c>
      <c r="O339" s="39" t="s">
        <v>102</v>
      </c>
      <c r="P339" s="39" t="s">
        <v>102</v>
      </c>
      <c r="Q339" s="39" t="s">
        <v>102</v>
      </c>
      <c r="R339" s="39" t="s">
        <v>102</v>
      </c>
      <c r="S339" s="39" t="s">
        <v>102</v>
      </c>
      <c r="T339" s="39" t="s">
        <v>102</v>
      </c>
      <c r="U339" s="39">
        <v>3.7730000000000001E-4</v>
      </c>
      <c r="V339" s="39" t="s">
        <v>102</v>
      </c>
      <c r="W339" s="39" t="s">
        <v>102</v>
      </c>
      <c r="X339" s="39">
        <v>3.7730000000000001E-4</v>
      </c>
    </row>
    <row r="340" spans="1:24" x14ac:dyDescent="0.35">
      <c r="A340" s="39" t="s">
        <v>2</v>
      </c>
      <c r="B340" s="39" t="s">
        <v>682</v>
      </c>
      <c r="C340" s="39" t="s">
        <v>266</v>
      </c>
      <c r="J340" s="39" t="s">
        <v>102</v>
      </c>
      <c r="K340" s="39" t="s">
        <v>102</v>
      </c>
      <c r="L340" s="39" t="s">
        <v>102</v>
      </c>
      <c r="M340" s="39" t="s">
        <v>102</v>
      </c>
      <c r="N340" s="39" t="s">
        <v>102</v>
      </c>
      <c r="O340" s="39" t="s">
        <v>102</v>
      </c>
      <c r="P340" s="39" t="s">
        <v>102</v>
      </c>
      <c r="Q340" s="39" t="s">
        <v>102</v>
      </c>
      <c r="R340" s="39" t="s">
        <v>102</v>
      </c>
      <c r="S340" s="39" t="s">
        <v>102</v>
      </c>
      <c r="T340" s="39" t="s">
        <v>102</v>
      </c>
      <c r="U340" s="39">
        <v>3.7730000000000001E-4</v>
      </c>
      <c r="V340" s="39" t="s">
        <v>102</v>
      </c>
      <c r="W340" s="39" t="s">
        <v>102</v>
      </c>
      <c r="X340" s="39">
        <v>3.7730000000000001E-4</v>
      </c>
    </row>
    <row r="341" spans="1:24" x14ac:dyDescent="0.35">
      <c r="A341" s="39" t="s">
        <v>2</v>
      </c>
      <c r="B341" s="39" t="s">
        <v>682</v>
      </c>
      <c r="C341" s="39" t="s">
        <v>267</v>
      </c>
      <c r="J341" s="39" t="s">
        <v>102</v>
      </c>
      <c r="K341" s="39" t="s">
        <v>102</v>
      </c>
      <c r="L341" s="39" t="s">
        <v>102</v>
      </c>
      <c r="M341" s="39" t="s">
        <v>102</v>
      </c>
      <c r="N341" s="39" t="s">
        <v>102</v>
      </c>
      <c r="O341" s="39" t="s">
        <v>102</v>
      </c>
      <c r="P341" s="39" t="s">
        <v>102</v>
      </c>
      <c r="Q341" s="39" t="s">
        <v>102</v>
      </c>
      <c r="R341" s="39" t="s">
        <v>102</v>
      </c>
      <c r="S341" s="39" t="s">
        <v>102</v>
      </c>
      <c r="T341" s="39" t="s">
        <v>102</v>
      </c>
      <c r="U341" s="39">
        <v>5.8909999999999995E-4</v>
      </c>
      <c r="V341" s="39" t="s">
        <v>102</v>
      </c>
      <c r="W341" s="39" t="s">
        <v>102</v>
      </c>
      <c r="X341" s="39">
        <v>5.8909999999999995E-4</v>
      </c>
    </row>
    <row r="342" spans="1:24" x14ac:dyDescent="0.35">
      <c r="A342" s="39" t="s">
        <v>2</v>
      </c>
      <c r="B342" s="39" t="s">
        <v>682</v>
      </c>
      <c r="C342" s="39" t="s">
        <v>268</v>
      </c>
      <c r="J342" s="39" t="s">
        <v>102</v>
      </c>
      <c r="K342" s="39" t="s">
        <v>102</v>
      </c>
      <c r="L342" s="39" t="s">
        <v>102</v>
      </c>
      <c r="M342" s="39" t="s">
        <v>102</v>
      </c>
      <c r="N342" s="39" t="s">
        <v>102</v>
      </c>
      <c r="O342" s="39" t="s">
        <v>102</v>
      </c>
      <c r="P342" s="39" t="s">
        <v>102</v>
      </c>
      <c r="Q342" s="39" t="s">
        <v>102</v>
      </c>
      <c r="R342" s="39" t="s">
        <v>102</v>
      </c>
      <c r="S342" s="39" t="s">
        <v>102</v>
      </c>
      <c r="T342" s="39" t="s">
        <v>102</v>
      </c>
      <c r="U342" s="39">
        <v>5.6160000000000003E-3</v>
      </c>
      <c r="V342" s="39" t="s">
        <v>102</v>
      </c>
      <c r="W342" s="39" t="s">
        <v>102</v>
      </c>
      <c r="X342" s="39">
        <v>5.6160000000000003E-3</v>
      </c>
    </row>
    <row r="343" spans="1:24" x14ac:dyDescent="0.35">
      <c r="A343" s="39" t="s">
        <v>2</v>
      </c>
      <c r="B343" s="39" t="s">
        <v>682</v>
      </c>
      <c r="C343" s="39" t="s">
        <v>269</v>
      </c>
      <c r="J343" s="39" t="s">
        <v>102</v>
      </c>
      <c r="K343" s="39" t="s">
        <v>102</v>
      </c>
      <c r="L343" s="39" t="s">
        <v>102</v>
      </c>
      <c r="M343" s="39" t="s">
        <v>102</v>
      </c>
      <c r="N343" s="39" t="s">
        <v>102</v>
      </c>
      <c r="O343" s="39" t="s">
        <v>102</v>
      </c>
      <c r="P343" s="39" t="s">
        <v>102</v>
      </c>
      <c r="Q343" s="39" t="s">
        <v>102</v>
      </c>
      <c r="R343" s="39" t="s">
        <v>102</v>
      </c>
      <c r="S343" s="39" t="s">
        <v>102</v>
      </c>
      <c r="T343" s="39" t="s">
        <v>102</v>
      </c>
      <c r="U343" s="39" t="s">
        <v>170</v>
      </c>
      <c r="V343" s="39" t="s">
        <v>102</v>
      </c>
      <c r="W343" s="39" t="s">
        <v>102</v>
      </c>
      <c r="X343" s="39">
        <v>0</v>
      </c>
    </row>
    <row r="344" spans="1:24" x14ac:dyDescent="0.35">
      <c r="A344" s="39" t="s">
        <v>2</v>
      </c>
      <c r="B344" s="39" t="s">
        <v>682</v>
      </c>
      <c r="C344" s="39" t="s">
        <v>270</v>
      </c>
      <c r="J344" s="39" t="s">
        <v>102</v>
      </c>
      <c r="K344" s="39" t="s">
        <v>102</v>
      </c>
      <c r="L344" s="39" t="s">
        <v>102</v>
      </c>
      <c r="M344" s="39" t="s">
        <v>102</v>
      </c>
      <c r="N344" s="39" t="s">
        <v>102</v>
      </c>
      <c r="O344" s="39" t="s">
        <v>102</v>
      </c>
      <c r="P344" s="39" t="s">
        <v>102</v>
      </c>
      <c r="Q344" s="39" t="s">
        <v>102</v>
      </c>
      <c r="R344" s="39" t="s">
        <v>102</v>
      </c>
      <c r="S344" s="39" t="s">
        <v>102</v>
      </c>
      <c r="T344" s="39" t="s">
        <v>102</v>
      </c>
      <c r="U344" s="39">
        <v>5.8909999999999995E-4</v>
      </c>
      <c r="V344" s="39" t="s">
        <v>102</v>
      </c>
      <c r="W344" s="39" t="s">
        <v>102</v>
      </c>
      <c r="X344" s="39">
        <v>5.8909999999999995E-4</v>
      </c>
    </row>
    <row r="345" spans="1:24" x14ac:dyDescent="0.35">
      <c r="A345" s="39" t="s">
        <v>2</v>
      </c>
      <c r="B345" s="39" t="s">
        <v>682</v>
      </c>
      <c r="C345" s="39" t="s">
        <v>271</v>
      </c>
      <c r="J345" s="39" t="s">
        <v>102</v>
      </c>
      <c r="K345" s="39" t="s">
        <v>102</v>
      </c>
      <c r="L345" s="39" t="s">
        <v>102</v>
      </c>
      <c r="M345" s="39" t="s">
        <v>102</v>
      </c>
      <c r="N345" s="39" t="s">
        <v>102</v>
      </c>
      <c r="O345" s="39" t="s">
        <v>102</v>
      </c>
      <c r="P345" s="39" t="s">
        <v>102</v>
      </c>
      <c r="Q345" s="39" t="s">
        <v>102</v>
      </c>
      <c r="R345" s="39" t="s">
        <v>102</v>
      </c>
      <c r="S345" s="39" t="s">
        <v>102</v>
      </c>
      <c r="T345" s="39" t="s">
        <v>102</v>
      </c>
      <c r="U345" s="39">
        <v>5.6670000000000002E-3</v>
      </c>
      <c r="V345" s="39" t="s">
        <v>102</v>
      </c>
      <c r="W345" s="39" t="s">
        <v>102</v>
      </c>
      <c r="X345" s="39">
        <v>5.6670000000000002E-3</v>
      </c>
    </row>
    <row r="346" spans="1:24" x14ac:dyDescent="0.35">
      <c r="A346" s="39" t="s">
        <v>2</v>
      </c>
      <c r="B346" s="39" t="s">
        <v>682</v>
      </c>
      <c r="C346" s="39" t="s">
        <v>272</v>
      </c>
      <c r="J346" s="39" t="s">
        <v>102</v>
      </c>
      <c r="K346" s="39" t="s">
        <v>102</v>
      </c>
      <c r="L346" s="39" t="s">
        <v>102</v>
      </c>
      <c r="M346" s="39" t="s">
        <v>102</v>
      </c>
      <c r="N346" s="39" t="s">
        <v>102</v>
      </c>
      <c r="O346" s="39" t="s">
        <v>102</v>
      </c>
      <c r="P346" s="39" t="s">
        <v>102</v>
      </c>
      <c r="Q346" s="39" t="s">
        <v>102</v>
      </c>
      <c r="R346" s="39" t="s">
        <v>102</v>
      </c>
      <c r="S346" s="39" t="s">
        <v>102</v>
      </c>
      <c r="T346" s="39" t="s">
        <v>102</v>
      </c>
      <c r="U346" s="39">
        <v>5.7970000000000001E-3</v>
      </c>
      <c r="V346" s="39" t="s">
        <v>102</v>
      </c>
      <c r="W346" s="39" t="s">
        <v>102</v>
      </c>
      <c r="X346" s="39">
        <v>5.7970000000000001E-3</v>
      </c>
    </row>
    <row r="347" spans="1:24" x14ac:dyDescent="0.35">
      <c r="A347" s="39" t="s">
        <v>2</v>
      </c>
      <c r="B347" s="39" t="s">
        <v>682</v>
      </c>
      <c r="C347" s="39" t="s">
        <v>273</v>
      </c>
      <c r="J347" s="39" t="s">
        <v>102</v>
      </c>
      <c r="K347" s="39" t="s">
        <v>102</v>
      </c>
      <c r="L347" s="39" t="s">
        <v>102</v>
      </c>
      <c r="M347" s="39" t="s">
        <v>102</v>
      </c>
      <c r="N347" s="39" t="s">
        <v>102</v>
      </c>
      <c r="O347" s="39" t="s">
        <v>102</v>
      </c>
      <c r="P347" s="39" t="s">
        <v>102</v>
      </c>
      <c r="Q347" s="39" t="s">
        <v>102</v>
      </c>
      <c r="R347" s="39" t="s">
        <v>102</v>
      </c>
      <c r="S347" s="39" t="s">
        <v>102</v>
      </c>
      <c r="T347" s="39" t="s">
        <v>102</v>
      </c>
      <c r="U347" s="39">
        <v>5.7330000000000002E-3</v>
      </c>
      <c r="V347" s="39" t="s">
        <v>102</v>
      </c>
      <c r="W347" s="39" t="s">
        <v>102</v>
      </c>
      <c r="X347" s="39">
        <v>5.7330000000000002E-3</v>
      </c>
    </row>
    <row r="348" spans="1:24" x14ac:dyDescent="0.35">
      <c r="A348" s="39" t="s">
        <v>2</v>
      </c>
      <c r="B348" s="39" t="s">
        <v>682</v>
      </c>
      <c r="C348" s="39" t="s">
        <v>274</v>
      </c>
      <c r="J348" s="39" t="s">
        <v>102</v>
      </c>
      <c r="K348" s="39" t="s">
        <v>102</v>
      </c>
      <c r="L348" s="39" t="s">
        <v>102</v>
      </c>
      <c r="M348" s="39" t="s">
        <v>102</v>
      </c>
      <c r="N348" s="39" t="s">
        <v>102</v>
      </c>
      <c r="O348" s="39" t="s">
        <v>102</v>
      </c>
      <c r="P348" s="39" t="s">
        <v>102</v>
      </c>
      <c r="Q348" s="39" t="s">
        <v>102</v>
      </c>
      <c r="R348" s="39" t="s">
        <v>102</v>
      </c>
      <c r="S348" s="39" t="s">
        <v>102</v>
      </c>
      <c r="T348" s="39" t="s">
        <v>102</v>
      </c>
      <c r="U348" s="39" t="s">
        <v>170</v>
      </c>
      <c r="V348" s="39" t="s">
        <v>102</v>
      </c>
      <c r="W348" s="39" t="s">
        <v>102</v>
      </c>
      <c r="X348" s="39">
        <v>0</v>
      </c>
    </row>
    <row r="349" spans="1:24" x14ac:dyDescent="0.35">
      <c r="A349" s="39" t="s">
        <v>2</v>
      </c>
      <c r="B349" s="39" t="s">
        <v>682</v>
      </c>
      <c r="C349" s="39" t="s">
        <v>275</v>
      </c>
      <c r="J349" s="39" t="s">
        <v>102</v>
      </c>
      <c r="K349" s="39" t="s">
        <v>102</v>
      </c>
      <c r="L349" s="39" t="s">
        <v>102</v>
      </c>
      <c r="M349" s="39" t="s">
        <v>102</v>
      </c>
      <c r="N349" s="39" t="s">
        <v>102</v>
      </c>
      <c r="O349" s="39" t="s">
        <v>102</v>
      </c>
      <c r="P349" s="39" t="s">
        <v>102</v>
      </c>
      <c r="Q349" s="39" t="s">
        <v>102</v>
      </c>
      <c r="R349" s="39" t="s">
        <v>102</v>
      </c>
      <c r="S349" s="39" t="s">
        <v>102</v>
      </c>
      <c r="T349" s="39" t="s">
        <v>102</v>
      </c>
      <c r="U349" s="39">
        <v>5.5269999999999998E-3</v>
      </c>
      <c r="V349" s="39" t="s">
        <v>102</v>
      </c>
      <c r="W349" s="39" t="s">
        <v>102</v>
      </c>
      <c r="X349" s="39">
        <v>5.5269999999999998E-3</v>
      </c>
    </row>
    <row r="350" spans="1:24" x14ac:dyDescent="0.35">
      <c r="A350" s="39" t="s">
        <v>2</v>
      </c>
      <c r="B350" s="39" t="s">
        <v>682</v>
      </c>
      <c r="C350" s="39" t="s">
        <v>276</v>
      </c>
      <c r="J350" s="39" t="s">
        <v>102</v>
      </c>
      <c r="K350" s="39" t="s">
        <v>102</v>
      </c>
      <c r="L350" s="39" t="s">
        <v>102</v>
      </c>
      <c r="M350" s="39" t="s">
        <v>102</v>
      </c>
      <c r="N350" s="39" t="s">
        <v>102</v>
      </c>
      <c r="O350" s="39" t="s">
        <v>102</v>
      </c>
      <c r="P350" s="39" t="s">
        <v>102</v>
      </c>
      <c r="Q350" s="39" t="s">
        <v>102</v>
      </c>
      <c r="R350" s="39" t="s">
        <v>102</v>
      </c>
      <c r="S350" s="39" t="s">
        <v>102</v>
      </c>
      <c r="T350" s="39" t="s">
        <v>102</v>
      </c>
      <c r="U350" s="39">
        <v>5.4650000000000002E-3</v>
      </c>
      <c r="V350" s="39" t="s">
        <v>102</v>
      </c>
      <c r="W350" s="39" t="s">
        <v>102</v>
      </c>
      <c r="X350" s="39">
        <v>5.4650000000000002E-3</v>
      </c>
    </row>
    <row r="351" spans="1:24" x14ac:dyDescent="0.35">
      <c r="A351" s="39" t="s">
        <v>2</v>
      </c>
      <c r="B351" s="39" t="s">
        <v>682</v>
      </c>
      <c r="C351" s="39" t="s">
        <v>277</v>
      </c>
      <c r="J351" s="39" t="s">
        <v>102</v>
      </c>
      <c r="K351" s="39" t="s">
        <v>102</v>
      </c>
      <c r="L351" s="39" t="s">
        <v>102</v>
      </c>
      <c r="M351" s="39" t="s">
        <v>102</v>
      </c>
      <c r="N351" s="39" t="s">
        <v>102</v>
      </c>
      <c r="O351" s="39" t="s">
        <v>102</v>
      </c>
      <c r="P351" s="39" t="s">
        <v>102</v>
      </c>
      <c r="Q351" s="39" t="s">
        <v>102</v>
      </c>
      <c r="R351" s="39" t="s">
        <v>102</v>
      </c>
      <c r="S351" s="39" t="s">
        <v>102</v>
      </c>
      <c r="T351" s="39" t="s">
        <v>102</v>
      </c>
      <c r="U351" s="39">
        <v>5.5890000000000002E-3</v>
      </c>
      <c r="V351" s="39" t="s">
        <v>102</v>
      </c>
      <c r="W351" s="39" t="s">
        <v>102</v>
      </c>
      <c r="X351" s="39">
        <v>5.5890000000000002E-3</v>
      </c>
    </row>
    <row r="352" spans="1:24" x14ac:dyDescent="0.35">
      <c r="A352" s="39" t="s">
        <v>2</v>
      </c>
      <c r="B352" s="39" t="s">
        <v>682</v>
      </c>
      <c r="C352" s="39" t="s">
        <v>278</v>
      </c>
      <c r="J352" s="39" t="s">
        <v>102</v>
      </c>
      <c r="K352" s="39" t="s">
        <v>102</v>
      </c>
      <c r="L352" s="39" t="s">
        <v>102</v>
      </c>
      <c r="M352" s="39" t="s">
        <v>102</v>
      </c>
      <c r="N352" s="39" t="s">
        <v>102</v>
      </c>
      <c r="O352" s="39" t="s">
        <v>102</v>
      </c>
      <c r="P352" s="39" t="s">
        <v>102</v>
      </c>
      <c r="Q352" s="39" t="s">
        <v>102</v>
      </c>
      <c r="R352" s="39" t="s">
        <v>102</v>
      </c>
      <c r="S352" s="39" t="s">
        <v>102</v>
      </c>
      <c r="T352" s="39" t="s">
        <v>102</v>
      </c>
      <c r="U352" s="39">
        <v>5.548E-3</v>
      </c>
      <c r="V352" s="39" t="s">
        <v>102</v>
      </c>
      <c r="W352" s="39" t="s">
        <v>102</v>
      </c>
      <c r="X352" s="39">
        <v>5.548E-3</v>
      </c>
    </row>
    <row r="353" spans="1:24" x14ac:dyDescent="0.35">
      <c r="A353" s="39" t="s">
        <v>2</v>
      </c>
      <c r="B353" s="39" t="s">
        <v>682</v>
      </c>
      <c r="C353" s="39" t="s">
        <v>279</v>
      </c>
      <c r="J353" s="39" t="s">
        <v>102</v>
      </c>
      <c r="K353" s="39" t="s">
        <v>102</v>
      </c>
      <c r="L353" s="39" t="s">
        <v>102</v>
      </c>
      <c r="M353" s="39" t="s">
        <v>102</v>
      </c>
      <c r="N353" s="39" t="s">
        <v>102</v>
      </c>
      <c r="O353" s="39" t="s">
        <v>102</v>
      </c>
      <c r="P353" s="39" t="s">
        <v>102</v>
      </c>
      <c r="Q353" s="39" t="s">
        <v>102</v>
      </c>
      <c r="R353" s="39" t="s">
        <v>102</v>
      </c>
      <c r="S353" s="39" t="s">
        <v>102</v>
      </c>
      <c r="T353" s="39" t="s">
        <v>102</v>
      </c>
      <c r="U353" s="39">
        <v>5.5129999999999997E-3</v>
      </c>
      <c r="V353" s="39" t="s">
        <v>102</v>
      </c>
      <c r="W353" s="39" t="s">
        <v>102</v>
      </c>
      <c r="X353" s="39">
        <v>5.5129999999999997E-3</v>
      </c>
    </row>
    <row r="354" spans="1:24" x14ac:dyDescent="0.35">
      <c r="A354" s="39" t="s">
        <v>2</v>
      </c>
      <c r="B354" s="39" t="s">
        <v>682</v>
      </c>
      <c r="C354" s="39" t="s">
        <v>280</v>
      </c>
      <c r="J354" s="39" t="s">
        <v>102</v>
      </c>
      <c r="K354" s="39" t="s">
        <v>102</v>
      </c>
      <c r="L354" s="39" t="s">
        <v>102</v>
      </c>
      <c r="M354" s="39" t="s">
        <v>102</v>
      </c>
      <c r="N354" s="39" t="s">
        <v>102</v>
      </c>
      <c r="O354" s="39" t="s">
        <v>102</v>
      </c>
      <c r="P354" s="39" t="s">
        <v>102</v>
      </c>
      <c r="Q354" s="39" t="s">
        <v>102</v>
      </c>
      <c r="R354" s="39" t="s">
        <v>102</v>
      </c>
      <c r="S354" s="39" t="s">
        <v>102</v>
      </c>
      <c r="T354" s="39" t="s">
        <v>102</v>
      </c>
      <c r="U354" s="39">
        <v>5.62E-3</v>
      </c>
      <c r="V354" s="39" t="s">
        <v>102</v>
      </c>
      <c r="W354" s="39" t="s">
        <v>102</v>
      </c>
      <c r="X354" s="39">
        <v>5.62E-3</v>
      </c>
    </row>
    <row r="355" spans="1:24" x14ac:dyDescent="0.35">
      <c r="A355" s="39" t="s">
        <v>2</v>
      </c>
      <c r="B355" s="39" t="s">
        <v>682</v>
      </c>
      <c r="C355" s="39" t="s">
        <v>281</v>
      </c>
      <c r="J355" s="39" t="s">
        <v>102</v>
      </c>
      <c r="K355" s="39" t="s">
        <v>102</v>
      </c>
      <c r="L355" s="39" t="s">
        <v>102</v>
      </c>
      <c r="M355" s="39" t="s">
        <v>102</v>
      </c>
      <c r="N355" s="39" t="s">
        <v>102</v>
      </c>
      <c r="O355" s="39" t="s">
        <v>102</v>
      </c>
      <c r="P355" s="39" t="s">
        <v>102</v>
      </c>
      <c r="Q355" s="39" t="s">
        <v>102</v>
      </c>
      <c r="R355" s="39" t="s">
        <v>102</v>
      </c>
      <c r="S355" s="39" t="s">
        <v>102</v>
      </c>
      <c r="T355" s="39" t="s">
        <v>102</v>
      </c>
      <c r="U355" s="39">
        <v>5.7279999999999996E-3</v>
      </c>
      <c r="V355" s="39" t="s">
        <v>102</v>
      </c>
      <c r="W355" s="39" t="s">
        <v>102</v>
      </c>
      <c r="X355" s="39">
        <v>5.7279999999999996E-3</v>
      </c>
    </row>
    <row r="356" spans="1:24" x14ac:dyDescent="0.35">
      <c r="A356" s="39" t="s">
        <v>2</v>
      </c>
      <c r="B356" s="39" t="s">
        <v>682</v>
      </c>
      <c r="C356" s="39" t="s">
        <v>282</v>
      </c>
      <c r="J356" s="39" t="s">
        <v>102</v>
      </c>
      <c r="K356" s="39" t="s">
        <v>102</v>
      </c>
      <c r="L356" s="39" t="s">
        <v>102</v>
      </c>
      <c r="M356" s="39" t="s">
        <v>102</v>
      </c>
      <c r="N356" s="39" t="s">
        <v>102</v>
      </c>
      <c r="O356" s="39" t="s">
        <v>102</v>
      </c>
      <c r="P356" s="39" t="s">
        <v>102</v>
      </c>
      <c r="Q356" s="39" t="s">
        <v>102</v>
      </c>
      <c r="R356" s="39" t="s">
        <v>102</v>
      </c>
      <c r="S356" s="39" t="s">
        <v>102</v>
      </c>
      <c r="T356" s="39" t="s">
        <v>102</v>
      </c>
      <c r="U356" s="39">
        <v>5.7499999999999999E-3</v>
      </c>
      <c r="V356" s="39" t="s">
        <v>102</v>
      </c>
      <c r="W356" s="39" t="s">
        <v>102</v>
      </c>
      <c r="X356" s="39">
        <v>5.7499999999999999E-3</v>
      </c>
    </row>
    <row r="357" spans="1:24" x14ac:dyDescent="0.35">
      <c r="A357" s="39" t="s">
        <v>2</v>
      </c>
      <c r="B357" s="39" t="s">
        <v>682</v>
      </c>
      <c r="C357" s="39" t="s">
        <v>283</v>
      </c>
      <c r="J357" s="39" t="s">
        <v>102</v>
      </c>
      <c r="K357" s="39" t="s">
        <v>102</v>
      </c>
      <c r="L357" s="39" t="s">
        <v>102</v>
      </c>
      <c r="M357" s="39" t="s">
        <v>102</v>
      </c>
      <c r="N357" s="39" t="s">
        <v>102</v>
      </c>
      <c r="O357" s="39" t="s">
        <v>102</v>
      </c>
      <c r="P357" s="39" t="s">
        <v>102</v>
      </c>
      <c r="Q357" s="39" t="s">
        <v>102</v>
      </c>
      <c r="R357" s="39" t="s">
        <v>102</v>
      </c>
      <c r="S357" s="39" t="s">
        <v>102</v>
      </c>
      <c r="T357" s="39" t="s">
        <v>102</v>
      </c>
      <c r="U357" s="39">
        <v>3.7730000000000001E-4</v>
      </c>
      <c r="V357" s="39" t="s">
        <v>102</v>
      </c>
      <c r="W357" s="39" t="s">
        <v>102</v>
      </c>
      <c r="X357" s="39">
        <v>3.7730000000000001E-4</v>
      </c>
    </row>
    <row r="358" spans="1:24" x14ac:dyDescent="0.35">
      <c r="A358" s="39" t="s">
        <v>2</v>
      </c>
      <c r="B358" s="39" t="s">
        <v>682</v>
      </c>
      <c r="C358" s="39" t="s">
        <v>284</v>
      </c>
      <c r="J358" s="39" t="s">
        <v>102</v>
      </c>
      <c r="K358" s="39" t="s">
        <v>102</v>
      </c>
      <c r="L358" s="39" t="s">
        <v>102</v>
      </c>
      <c r="M358" s="39" t="s">
        <v>102</v>
      </c>
      <c r="N358" s="39" t="s">
        <v>102</v>
      </c>
      <c r="O358" s="39" t="s">
        <v>102</v>
      </c>
      <c r="P358" s="39" t="s">
        <v>102</v>
      </c>
      <c r="Q358" s="39" t="s">
        <v>102</v>
      </c>
      <c r="R358" s="39" t="s">
        <v>102</v>
      </c>
      <c r="S358" s="39" t="s">
        <v>102</v>
      </c>
      <c r="T358" s="39" t="s">
        <v>102</v>
      </c>
      <c r="U358" s="39">
        <v>5.8909999999999995E-4</v>
      </c>
      <c r="V358" s="39" t="s">
        <v>102</v>
      </c>
      <c r="W358" s="39" t="s">
        <v>102</v>
      </c>
      <c r="X358" s="39">
        <v>5.8909999999999995E-4</v>
      </c>
    </row>
    <row r="359" spans="1:24" x14ac:dyDescent="0.35">
      <c r="A359" s="39" t="s">
        <v>2</v>
      </c>
      <c r="B359" s="39" t="s">
        <v>682</v>
      </c>
      <c r="C359" s="39" t="s">
        <v>285</v>
      </c>
      <c r="J359" s="39" t="s">
        <v>102</v>
      </c>
      <c r="K359" s="39" t="s">
        <v>102</v>
      </c>
      <c r="L359" s="39" t="s">
        <v>102</v>
      </c>
      <c r="M359" s="39" t="s">
        <v>102</v>
      </c>
      <c r="N359" s="39" t="s">
        <v>102</v>
      </c>
      <c r="O359" s="39" t="s">
        <v>102</v>
      </c>
      <c r="P359" s="39" t="s">
        <v>102</v>
      </c>
      <c r="Q359" s="39" t="s">
        <v>102</v>
      </c>
      <c r="R359" s="39" t="s">
        <v>102</v>
      </c>
      <c r="S359" s="39" t="s">
        <v>102</v>
      </c>
      <c r="T359" s="39" t="s">
        <v>102</v>
      </c>
      <c r="U359" s="39">
        <v>5.6189999999999999E-3</v>
      </c>
      <c r="V359" s="39" t="s">
        <v>102</v>
      </c>
      <c r="W359" s="39" t="s">
        <v>102</v>
      </c>
      <c r="X359" s="39">
        <v>5.6189999999999999E-3</v>
      </c>
    </row>
    <row r="360" spans="1:24" x14ac:dyDescent="0.35">
      <c r="A360" s="39" t="s">
        <v>2</v>
      </c>
      <c r="B360" s="39" t="s">
        <v>682</v>
      </c>
      <c r="C360" s="39" t="s">
        <v>286</v>
      </c>
      <c r="J360" s="39" t="s">
        <v>102</v>
      </c>
      <c r="K360" s="39" t="s">
        <v>102</v>
      </c>
      <c r="L360" s="39" t="s">
        <v>102</v>
      </c>
      <c r="M360" s="39" t="s">
        <v>102</v>
      </c>
      <c r="N360" s="39" t="s">
        <v>102</v>
      </c>
      <c r="O360" s="39" t="s">
        <v>102</v>
      </c>
      <c r="P360" s="39" t="s">
        <v>102</v>
      </c>
      <c r="Q360" s="39" t="s">
        <v>102</v>
      </c>
      <c r="R360" s="39" t="s">
        <v>102</v>
      </c>
      <c r="S360" s="39" t="s">
        <v>102</v>
      </c>
      <c r="T360" s="39" t="s">
        <v>102</v>
      </c>
      <c r="U360" s="39">
        <v>3.7730000000000001E-4</v>
      </c>
      <c r="V360" s="39" t="s">
        <v>102</v>
      </c>
      <c r="W360" s="39" t="s">
        <v>102</v>
      </c>
      <c r="X360" s="39">
        <v>3.7730000000000001E-4</v>
      </c>
    </row>
    <row r="361" spans="1:24" x14ac:dyDescent="0.35">
      <c r="A361" s="39" t="s">
        <v>2</v>
      </c>
      <c r="B361" s="39" t="s">
        <v>682</v>
      </c>
      <c r="C361" s="39" t="s">
        <v>287</v>
      </c>
      <c r="J361" s="39" t="s">
        <v>102</v>
      </c>
      <c r="K361" s="39" t="s">
        <v>102</v>
      </c>
      <c r="L361" s="39" t="s">
        <v>102</v>
      </c>
      <c r="M361" s="39" t="s">
        <v>102</v>
      </c>
      <c r="N361" s="39" t="s">
        <v>102</v>
      </c>
      <c r="O361" s="39" t="s">
        <v>102</v>
      </c>
      <c r="P361" s="39" t="s">
        <v>102</v>
      </c>
      <c r="Q361" s="39" t="s">
        <v>102</v>
      </c>
      <c r="R361" s="39" t="s">
        <v>102</v>
      </c>
      <c r="S361" s="39" t="s">
        <v>102</v>
      </c>
      <c r="T361" s="39" t="s">
        <v>102</v>
      </c>
      <c r="U361" s="39">
        <v>5.8909999999999995E-4</v>
      </c>
      <c r="V361" s="39" t="s">
        <v>102</v>
      </c>
      <c r="W361" s="39" t="s">
        <v>102</v>
      </c>
      <c r="X361" s="39">
        <v>5.8909999999999995E-4</v>
      </c>
    </row>
    <row r="362" spans="1:24" x14ac:dyDescent="0.35">
      <c r="A362" s="39" t="s">
        <v>2</v>
      </c>
      <c r="B362" s="39" t="s">
        <v>682</v>
      </c>
      <c r="C362" s="39" t="s">
        <v>288</v>
      </c>
      <c r="J362" s="39" t="s">
        <v>102</v>
      </c>
      <c r="K362" s="39" t="s">
        <v>102</v>
      </c>
      <c r="L362" s="39" t="s">
        <v>102</v>
      </c>
      <c r="M362" s="39" t="s">
        <v>102</v>
      </c>
      <c r="N362" s="39" t="s">
        <v>102</v>
      </c>
      <c r="O362" s="39" t="s">
        <v>102</v>
      </c>
      <c r="P362" s="39" t="s">
        <v>102</v>
      </c>
      <c r="Q362" s="39" t="s">
        <v>102</v>
      </c>
      <c r="R362" s="39" t="s">
        <v>102</v>
      </c>
      <c r="S362" s="39" t="s">
        <v>102</v>
      </c>
      <c r="T362" s="39" t="s">
        <v>102</v>
      </c>
      <c r="U362" s="39">
        <v>5.8909999999999995E-4</v>
      </c>
      <c r="V362" s="39" t="s">
        <v>102</v>
      </c>
      <c r="W362" s="39" t="s">
        <v>102</v>
      </c>
      <c r="X362" s="39">
        <v>5.8909999999999995E-4</v>
      </c>
    </row>
    <row r="363" spans="1:24" x14ac:dyDescent="0.35">
      <c r="A363" s="39" t="s">
        <v>2</v>
      </c>
      <c r="B363" s="39" t="s">
        <v>682</v>
      </c>
      <c r="C363" s="39" t="s">
        <v>289</v>
      </c>
      <c r="J363" s="39" t="s">
        <v>102</v>
      </c>
      <c r="K363" s="39" t="s">
        <v>102</v>
      </c>
      <c r="L363" s="39" t="s">
        <v>102</v>
      </c>
      <c r="M363" s="39" t="s">
        <v>102</v>
      </c>
      <c r="N363" s="39" t="s">
        <v>102</v>
      </c>
      <c r="O363" s="39" t="s">
        <v>102</v>
      </c>
      <c r="P363" s="39" t="s">
        <v>102</v>
      </c>
      <c r="Q363" s="39" t="s">
        <v>102</v>
      </c>
      <c r="R363" s="39" t="s">
        <v>102</v>
      </c>
      <c r="S363" s="39" t="s">
        <v>102</v>
      </c>
      <c r="T363" s="39" t="s">
        <v>102</v>
      </c>
      <c r="U363" s="39">
        <v>5.8909999999999995E-4</v>
      </c>
      <c r="V363" s="39" t="s">
        <v>102</v>
      </c>
      <c r="W363" s="39" t="s">
        <v>102</v>
      </c>
      <c r="X363" s="39">
        <v>5.8909999999999995E-4</v>
      </c>
    </row>
    <row r="364" spans="1:24" x14ac:dyDescent="0.35">
      <c r="A364" s="39" t="s">
        <v>2</v>
      </c>
      <c r="B364" s="39" t="s">
        <v>682</v>
      </c>
      <c r="C364" s="39" t="s">
        <v>290</v>
      </c>
      <c r="J364" s="39" t="s">
        <v>102</v>
      </c>
      <c r="K364" s="39" t="s">
        <v>102</v>
      </c>
      <c r="L364" s="39" t="s">
        <v>102</v>
      </c>
      <c r="M364" s="39" t="s">
        <v>102</v>
      </c>
      <c r="N364" s="39" t="s">
        <v>102</v>
      </c>
      <c r="O364" s="39" t="s">
        <v>102</v>
      </c>
      <c r="P364" s="39" t="s">
        <v>102</v>
      </c>
      <c r="Q364" s="39" t="s">
        <v>102</v>
      </c>
      <c r="R364" s="39" t="s">
        <v>102</v>
      </c>
      <c r="S364" s="39" t="s">
        <v>102</v>
      </c>
      <c r="T364" s="39" t="s">
        <v>102</v>
      </c>
      <c r="U364" s="39">
        <v>5.7580000000000001E-3</v>
      </c>
      <c r="V364" s="39" t="s">
        <v>102</v>
      </c>
      <c r="W364" s="39" t="s">
        <v>102</v>
      </c>
      <c r="X364" s="39">
        <v>5.7580000000000001E-3</v>
      </c>
    </row>
    <row r="365" spans="1:24" x14ac:dyDescent="0.35">
      <c r="A365" s="39" t="s">
        <v>2</v>
      </c>
      <c r="B365" s="39" t="s">
        <v>682</v>
      </c>
      <c r="C365" s="39" t="s">
        <v>291</v>
      </c>
      <c r="J365" s="39" t="s">
        <v>102</v>
      </c>
      <c r="K365" s="39" t="s">
        <v>102</v>
      </c>
      <c r="L365" s="39" t="s">
        <v>102</v>
      </c>
      <c r="M365" s="39" t="s">
        <v>102</v>
      </c>
      <c r="N365" s="39" t="s">
        <v>102</v>
      </c>
      <c r="O365" s="39" t="s">
        <v>102</v>
      </c>
      <c r="P365" s="39" t="s">
        <v>102</v>
      </c>
      <c r="Q365" s="39" t="s">
        <v>102</v>
      </c>
      <c r="R365" s="39" t="s">
        <v>102</v>
      </c>
      <c r="S365" s="39" t="s">
        <v>102</v>
      </c>
      <c r="T365" s="39" t="s">
        <v>102</v>
      </c>
      <c r="U365" s="39">
        <v>2.4840000000000001E-3</v>
      </c>
      <c r="V365" s="39" t="s">
        <v>102</v>
      </c>
      <c r="W365" s="39" t="s">
        <v>102</v>
      </c>
      <c r="X365" s="39">
        <v>2.4840000000000001E-3</v>
      </c>
    </row>
    <row r="366" spans="1:24" x14ac:dyDescent="0.35">
      <c r="A366" s="39" t="s">
        <v>2</v>
      </c>
      <c r="B366" s="39" t="s">
        <v>682</v>
      </c>
      <c r="C366" s="39" t="s">
        <v>292</v>
      </c>
      <c r="J366" s="39" t="s">
        <v>102</v>
      </c>
      <c r="K366" s="39" t="s">
        <v>102</v>
      </c>
      <c r="L366" s="39" t="s">
        <v>102</v>
      </c>
      <c r="M366" s="39" t="s">
        <v>102</v>
      </c>
      <c r="N366" s="39" t="s">
        <v>102</v>
      </c>
      <c r="O366" s="39" t="s">
        <v>102</v>
      </c>
      <c r="P366" s="39" t="s">
        <v>102</v>
      </c>
      <c r="Q366" s="39" t="s">
        <v>102</v>
      </c>
      <c r="R366" s="39" t="s">
        <v>102</v>
      </c>
      <c r="S366" s="39" t="s">
        <v>102</v>
      </c>
      <c r="T366" s="39" t="s">
        <v>102</v>
      </c>
      <c r="U366" s="39">
        <v>5.8909999999999995E-4</v>
      </c>
      <c r="V366" s="39" t="s">
        <v>102</v>
      </c>
      <c r="W366" s="39" t="s">
        <v>102</v>
      </c>
      <c r="X366" s="39">
        <v>5.8909999999999995E-4</v>
      </c>
    </row>
    <row r="367" spans="1:24" x14ac:dyDescent="0.35">
      <c r="A367" s="39" t="s">
        <v>2</v>
      </c>
      <c r="B367" s="39" t="s">
        <v>682</v>
      </c>
      <c r="C367" s="39" t="s">
        <v>293</v>
      </c>
      <c r="J367" s="39" t="s">
        <v>102</v>
      </c>
      <c r="K367" s="39" t="s">
        <v>102</v>
      </c>
      <c r="L367" s="39" t="s">
        <v>102</v>
      </c>
      <c r="M367" s="39" t="s">
        <v>102</v>
      </c>
      <c r="N367" s="39" t="s">
        <v>102</v>
      </c>
      <c r="O367" s="39" t="s">
        <v>102</v>
      </c>
      <c r="P367" s="39" t="s">
        <v>102</v>
      </c>
      <c r="Q367" s="39" t="s">
        <v>102</v>
      </c>
      <c r="R367" s="39" t="s">
        <v>102</v>
      </c>
      <c r="S367" s="39" t="s">
        <v>102</v>
      </c>
      <c r="T367" s="39" t="s">
        <v>102</v>
      </c>
      <c r="U367" s="39">
        <v>5.8909999999999995E-4</v>
      </c>
      <c r="V367" s="39" t="s">
        <v>102</v>
      </c>
      <c r="W367" s="39" t="s">
        <v>102</v>
      </c>
      <c r="X367" s="39">
        <v>5.8909999999999995E-4</v>
      </c>
    </row>
    <row r="368" spans="1:24" x14ac:dyDescent="0.35">
      <c r="A368" s="39" t="s">
        <v>2</v>
      </c>
      <c r="B368" s="39" t="s">
        <v>682</v>
      </c>
      <c r="C368" s="39" t="s">
        <v>294</v>
      </c>
      <c r="J368" s="39" t="s">
        <v>102</v>
      </c>
      <c r="K368" s="39" t="s">
        <v>102</v>
      </c>
      <c r="L368" s="39" t="s">
        <v>102</v>
      </c>
      <c r="M368" s="39" t="s">
        <v>102</v>
      </c>
      <c r="N368" s="39" t="s">
        <v>102</v>
      </c>
      <c r="O368" s="39" t="s">
        <v>102</v>
      </c>
      <c r="P368" s="39" t="s">
        <v>102</v>
      </c>
      <c r="Q368" s="39" t="s">
        <v>102</v>
      </c>
      <c r="R368" s="39" t="s">
        <v>102</v>
      </c>
      <c r="S368" s="39" t="s">
        <v>102</v>
      </c>
      <c r="T368" s="39" t="s">
        <v>102</v>
      </c>
      <c r="U368" s="39">
        <v>2.7750000000000001E-3</v>
      </c>
      <c r="V368" s="39" t="s">
        <v>102</v>
      </c>
      <c r="W368" s="39" t="s">
        <v>102</v>
      </c>
      <c r="X368" s="39">
        <v>2.7750000000000001E-3</v>
      </c>
    </row>
    <row r="369" spans="1:24" x14ac:dyDescent="0.35">
      <c r="A369" s="39" t="s">
        <v>2</v>
      </c>
      <c r="B369" s="39" t="s">
        <v>682</v>
      </c>
      <c r="C369" s="39" t="s">
        <v>295</v>
      </c>
      <c r="J369" s="39" t="s">
        <v>102</v>
      </c>
      <c r="K369" s="39" t="s">
        <v>102</v>
      </c>
      <c r="L369" s="39" t="s">
        <v>102</v>
      </c>
      <c r="M369" s="39" t="s">
        <v>102</v>
      </c>
      <c r="N369" s="39" t="s">
        <v>102</v>
      </c>
      <c r="O369" s="39" t="s">
        <v>102</v>
      </c>
      <c r="P369" s="39" t="s">
        <v>102</v>
      </c>
      <c r="Q369" s="39" t="s">
        <v>102</v>
      </c>
      <c r="R369" s="39" t="s">
        <v>102</v>
      </c>
      <c r="S369" s="39" t="s">
        <v>102</v>
      </c>
      <c r="T369" s="39" t="s">
        <v>102</v>
      </c>
      <c r="U369" s="39">
        <v>2.4870000000000001E-3</v>
      </c>
      <c r="V369" s="39" t="s">
        <v>102</v>
      </c>
      <c r="W369" s="39" t="s">
        <v>102</v>
      </c>
      <c r="X369" s="39">
        <v>2.4870000000000001E-3</v>
      </c>
    </row>
    <row r="370" spans="1:24" x14ac:dyDescent="0.35">
      <c r="A370" s="39" t="s">
        <v>2</v>
      </c>
      <c r="B370" s="39" t="s">
        <v>682</v>
      </c>
      <c r="C370" s="39" t="s">
        <v>296</v>
      </c>
      <c r="J370" s="39" t="s">
        <v>102</v>
      </c>
      <c r="K370" s="39" t="s">
        <v>102</v>
      </c>
      <c r="L370" s="39" t="s">
        <v>102</v>
      </c>
      <c r="M370" s="39" t="s">
        <v>102</v>
      </c>
      <c r="N370" s="39" t="s">
        <v>102</v>
      </c>
      <c r="O370" s="39" t="s">
        <v>102</v>
      </c>
      <c r="P370" s="39" t="s">
        <v>102</v>
      </c>
      <c r="Q370" s="39" t="s">
        <v>102</v>
      </c>
      <c r="R370" s="39" t="s">
        <v>102</v>
      </c>
      <c r="S370" s="39" t="s">
        <v>102</v>
      </c>
      <c r="T370" s="39" t="s">
        <v>102</v>
      </c>
      <c r="U370" s="39">
        <v>2.7799999999999999E-3</v>
      </c>
      <c r="V370" s="39" t="s">
        <v>102</v>
      </c>
      <c r="W370" s="39" t="s">
        <v>102</v>
      </c>
      <c r="X370" s="39">
        <v>2.7799999999999999E-3</v>
      </c>
    </row>
    <row r="371" spans="1:24" x14ac:dyDescent="0.35">
      <c r="A371" s="39" t="s">
        <v>2</v>
      </c>
      <c r="B371" s="39" t="s">
        <v>682</v>
      </c>
      <c r="C371" s="39" t="s">
        <v>297</v>
      </c>
      <c r="J371" s="39" t="s">
        <v>102</v>
      </c>
      <c r="K371" s="39" t="s">
        <v>102</v>
      </c>
      <c r="L371" s="39" t="s">
        <v>102</v>
      </c>
      <c r="M371" s="39" t="s">
        <v>102</v>
      </c>
      <c r="N371" s="39" t="s">
        <v>102</v>
      </c>
      <c r="O371" s="39" t="s">
        <v>102</v>
      </c>
      <c r="P371" s="39" t="s">
        <v>102</v>
      </c>
      <c r="Q371" s="39" t="s">
        <v>102</v>
      </c>
      <c r="R371" s="39" t="s">
        <v>102</v>
      </c>
      <c r="S371" s="39" t="s">
        <v>102</v>
      </c>
      <c r="T371" s="39" t="s">
        <v>102</v>
      </c>
      <c r="U371" s="39">
        <v>3.7730000000000001E-4</v>
      </c>
      <c r="V371" s="39" t="s">
        <v>102</v>
      </c>
      <c r="W371" s="39" t="s">
        <v>102</v>
      </c>
      <c r="X371" s="39">
        <v>3.7730000000000001E-4</v>
      </c>
    </row>
    <row r="372" spans="1:24" x14ac:dyDescent="0.35">
      <c r="A372" s="39" t="s">
        <v>2</v>
      </c>
      <c r="B372" s="39" t="s">
        <v>682</v>
      </c>
      <c r="C372" s="39" t="s">
        <v>298</v>
      </c>
      <c r="J372" s="39" t="s">
        <v>102</v>
      </c>
      <c r="K372" s="39" t="s">
        <v>102</v>
      </c>
      <c r="L372" s="39" t="s">
        <v>102</v>
      </c>
      <c r="M372" s="39" t="s">
        <v>102</v>
      </c>
      <c r="N372" s="39" t="s">
        <v>102</v>
      </c>
      <c r="O372" s="39" t="s">
        <v>102</v>
      </c>
      <c r="P372" s="39" t="s">
        <v>102</v>
      </c>
      <c r="Q372" s="39" t="s">
        <v>102</v>
      </c>
      <c r="R372" s="39" t="s">
        <v>102</v>
      </c>
      <c r="S372" s="39" t="s">
        <v>102</v>
      </c>
      <c r="T372" s="39" t="s">
        <v>102</v>
      </c>
      <c r="U372" s="39">
        <v>5.8909999999999995E-4</v>
      </c>
      <c r="V372" s="39" t="s">
        <v>102</v>
      </c>
      <c r="W372" s="39" t="s">
        <v>102</v>
      </c>
      <c r="X372" s="39">
        <v>5.8909999999999995E-4</v>
      </c>
    </row>
    <row r="373" spans="1:24" x14ac:dyDescent="0.35">
      <c r="A373" s="39" t="s">
        <v>2</v>
      </c>
      <c r="B373" s="39" t="s">
        <v>682</v>
      </c>
      <c r="C373" s="39" t="s">
        <v>299</v>
      </c>
      <c r="J373" s="39" t="s">
        <v>102</v>
      </c>
      <c r="K373" s="39" t="s">
        <v>102</v>
      </c>
      <c r="L373" s="39" t="s">
        <v>102</v>
      </c>
      <c r="M373" s="39" t="s">
        <v>102</v>
      </c>
      <c r="N373" s="39" t="s">
        <v>102</v>
      </c>
      <c r="O373" s="39" t="s">
        <v>102</v>
      </c>
      <c r="P373" s="39" t="s">
        <v>102</v>
      </c>
      <c r="Q373" s="39" t="s">
        <v>102</v>
      </c>
      <c r="R373" s="39" t="s">
        <v>102</v>
      </c>
      <c r="S373" s="39" t="s">
        <v>102</v>
      </c>
      <c r="T373" s="39" t="s">
        <v>102</v>
      </c>
      <c r="U373" s="39">
        <v>5.9049999999999997E-3</v>
      </c>
      <c r="V373" s="39" t="s">
        <v>102</v>
      </c>
      <c r="W373" s="39" t="s">
        <v>102</v>
      </c>
      <c r="X373" s="39">
        <v>5.9049999999999997E-3</v>
      </c>
    </row>
    <row r="374" spans="1:24" x14ac:dyDescent="0.35">
      <c r="A374" s="39" t="s">
        <v>2</v>
      </c>
      <c r="B374" s="39" t="s">
        <v>682</v>
      </c>
      <c r="C374" s="39" t="s">
        <v>300</v>
      </c>
      <c r="J374" s="39" t="s">
        <v>102</v>
      </c>
      <c r="K374" s="39" t="s">
        <v>102</v>
      </c>
      <c r="L374" s="39" t="s">
        <v>102</v>
      </c>
      <c r="M374" s="39" t="s">
        <v>102</v>
      </c>
      <c r="N374" s="39" t="s">
        <v>102</v>
      </c>
      <c r="O374" s="39" t="s">
        <v>102</v>
      </c>
      <c r="P374" s="39" t="s">
        <v>102</v>
      </c>
      <c r="Q374" s="39" t="s">
        <v>102</v>
      </c>
      <c r="R374" s="39" t="s">
        <v>102</v>
      </c>
      <c r="S374" s="39" t="s">
        <v>102</v>
      </c>
      <c r="T374" s="39" t="s">
        <v>102</v>
      </c>
      <c r="U374" s="39">
        <v>2.49E-3</v>
      </c>
      <c r="V374" s="39" t="s">
        <v>102</v>
      </c>
      <c r="W374" s="39" t="s">
        <v>102</v>
      </c>
      <c r="X374" s="39">
        <v>2.49E-3</v>
      </c>
    </row>
    <row r="375" spans="1:24" x14ac:dyDescent="0.35">
      <c r="A375" s="39" t="s">
        <v>2</v>
      </c>
      <c r="B375" s="39" t="s">
        <v>682</v>
      </c>
      <c r="C375" s="39" t="s">
        <v>301</v>
      </c>
      <c r="J375" s="39" t="s">
        <v>102</v>
      </c>
      <c r="K375" s="39" t="s">
        <v>102</v>
      </c>
      <c r="L375" s="39" t="s">
        <v>102</v>
      </c>
      <c r="M375" s="39" t="s">
        <v>102</v>
      </c>
      <c r="N375" s="39" t="s">
        <v>102</v>
      </c>
      <c r="O375" s="39" t="s">
        <v>102</v>
      </c>
      <c r="P375" s="39" t="s">
        <v>102</v>
      </c>
      <c r="Q375" s="39" t="s">
        <v>102</v>
      </c>
      <c r="R375" s="39" t="s">
        <v>102</v>
      </c>
      <c r="S375" s="39" t="s">
        <v>102</v>
      </c>
      <c r="T375" s="39" t="s">
        <v>102</v>
      </c>
      <c r="U375" s="39">
        <v>5.8909999999999995E-4</v>
      </c>
      <c r="V375" s="39" t="s">
        <v>102</v>
      </c>
      <c r="W375" s="39" t="s">
        <v>102</v>
      </c>
      <c r="X375" s="39">
        <v>5.8909999999999995E-4</v>
      </c>
    </row>
    <row r="376" spans="1:24" x14ac:dyDescent="0.35">
      <c r="A376" s="39" t="s">
        <v>2</v>
      </c>
      <c r="B376" s="39" t="s">
        <v>682</v>
      </c>
      <c r="C376" s="39" t="s">
        <v>302</v>
      </c>
      <c r="J376" s="39" t="s">
        <v>102</v>
      </c>
      <c r="K376" s="39" t="s">
        <v>102</v>
      </c>
      <c r="L376" s="39" t="s">
        <v>102</v>
      </c>
      <c r="M376" s="39" t="s">
        <v>102</v>
      </c>
      <c r="N376" s="39" t="s">
        <v>102</v>
      </c>
      <c r="O376" s="39" t="s">
        <v>102</v>
      </c>
      <c r="P376" s="39" t="s">
        <v>102</v>
      </c>
      <c r="Q376" s="39" t="s">
        <v>102</v>
      </c>
      <c r="R376" s="39" t="s">
        <v>102</v>
      </c>
      <c r="S376" s="39" t="s">
        <v>102</v>
      </c>
      <c r="T376" s="39" t="s">
        <v>102</v>
      </c>
      <c r="U376" s="39">
        <v>5.8909999999999995E-4</v>
      </c>
      <c r="V376" s="39" t="s">
        <v>102</v>
      </c>
      <c r="W376" s="39" t="s">
        <v>102</v>
      </c>
      <c r="X376" s="39">
        <v>5.8909999999999995E-4</v>
      </c>
    </row>
    <row r="377" spans="1:24" x14ac:dyDescent="0.35">
      <c r="A377" s="39" t="s">
        <v>2</v>
      </c>
      <c r="B377" s="39" t="s">
        <v>682</v>
      </c>
      <c r="C377" s="39" t="s">
        <v>303</v>
      </c>
      <c r="J377" s="39" t="s">
        <v>102</v>
      </c>
      <c r="K377" s="39" t="s">
        <v>102</v>
      </c>
      <c r="L377" s="39" t="s">
        <v>102</v>
      </c>
      <c r="M377" s="39" t="s">
        <v>102</v>
      </c>
      <c r="N377" s="39" t="s">
        <v>102</v>
      </c>
      <c r="O377" s="39" t="s">
        <v>102</v>
      </c>
      <c r="P377" s="39" t="s">
        <v>102</v>
      </c>
      <c r="Q377" s="39" t="s">
        <v>102</v>
      </c>
      <c r="R377" s="39" t="s">
        <v>102</v>
      </c>
      <c r="S377" s="39" t="s">
        <v>102</v>
      </c>
      <c r="T377" s="39" t="s">
        <v>102</v>
      </c>
      <c r="U377" s="39">
        <v>2.7889999999999998E-3</v>
      </c>
      <c r="V377" s="39" t="s">
        <v>102</v>
      </c>
      <c r="W377" s="39" t="s">
        <v>102</v>
      </c>
      <c r="X377" s="39">
        <v>2.7889999999999998E-3</v>
      </c>
    </row>
    <row r="378" spans="1:24" x14ac:dyDescent="0.35">
      <c r="A378" s="39" t="s">
        <v>2</v>
      </c>
      <c r="B378" s="39" t="s">
        <v>682</v>
      </c>
      <c r="C378" s="39" t="s">
        <v>304</v>
      </c>
      <c r="J378" s="39" t="s">
        <v>102</v>
      </c>
      <c r="K378" s="39" t="s">
        <v>102</v>
      </c>
      <c r="L378" s="39" t="s">
        <v>102</v>
      </c>
      <c r="M378" s="39" t="s">
        <v>102</v>
      </c>
      <c r="N378" s="39" t="s">
        <v>102</v>
      </c>
      <c r="O378" s="39" t="s">
        <v>102</v>
      </c>
      <c r="P378" s="39" t="s">
        <v>102</v>
      </c>
      <c r="Q378" s="39" t="s">
        <v>102</v>
      </c>
      <c r="R378" s="39" t="s">
        <v>102</v>
      </c>
      <c r="S378" s="39" t="s">
        <v>102</v>
      </c>
      <c r="T378" s="39" t="s">
        <v>102</v>
      </c>
      <c r="U378" s="39">
        <v>2.496E-3</v>
      </c>
      <c r="V378" s="39" t="s">
        <v>102</v>
      </c>
      <c r="W378" s="39" t="s">
        <v>102</v>
      </c>
      <c r="X378" s="39">
        <v>2.496E-3</v>
      </c>
    </row>
    <row r="379" spans="1:24" x14ac:dyDescent="0.35">
      <c r="A379" s="39" t="s">
        <v>2</v>
      </c>
      <c r="B379" s="39" t="s">
        <v>682</v>
      </c>
      <c r="C379" s="39" t="s">
        <v>305</v>
      </c>
      <c r="J379" s="39" t="s">
        <v>102</v>
      </c>
      <c r="K379" s="39" t="s">
        <v>102</v>
      </c>
      <c r="L379" s="39" t="s">
        <v>102</v>
      </c>
      <c r="M379" s="39" t="s">
        <v>102</v>
      </c>
      <c r="N379" s="39" t="s">
        <v>102</v>
      </c>
      <c r="O379" s="39" t="s">
        <v>102</v>
      </c>
      <c r="P379" s="39" t="s">
        <v>102</v>
      </c>
      <c r="Q379" s="39" t="s">
        <v>102</v>
      </c>
      <c r="R379" s="39" t="s">
        <v>102</v>
      </c>
      <c r="S379" s="39" t="s">
        <v>102</v>
      </c>
      <c r="T379" s="39" t="s">
        <v>102</v>
      </c>
      <c r="U379" s="39">
        <v>2.7850000000000001E-3</v>
      </c>
      <c r="V379" s="39" t="s">
        <v>102</v>
      </c>
      <c r="W379" s="39" t="s">
        <v>102</v>
      </c>
      <c r="X379" s="39">
        <v>2.7850000000000001E-3</v>
      </c>
    </row>
    <row r="380" spans="1:24" x14ac:dyDescent="0.35">
      <c r="A380" s="39" t="s">
        <v>2</v>
      </c>
      <c r="B380" s="39" t="s">
        <v>682</v>
      </c>
      <c r="C380" s="39" t="s">
        <v>306</v>
      </c>
      <c r="J380" s="39" t="s">
        <v>102</v>
      </c>
      <c r="K380" s="39" t="s">
        <v>102</v>
      </c>
      <c r="L380" s="39" t="s">
        <v>102</v>
      </c>
      <c r="M380" s="39" t="s">
        <v>102</v>
      </c>
      <c r="N380" s="39" t="s">
        <v>102</v>
      </c>
      <c r="O380" s="39" t="s">
        <v>102</v>
      </c>
      <c r="P380" s="39" t="s">
        <v>102</v>
      </c>
      <c r="Q380" s="39" t="s">
        <v>102</v>
      </c>
      <c r="R380" s="39" t="s">
        <v>102</v>
      </c>
      <c r="S380" s="39" t="s">
        <v>102</v>
      </c>
      <c r="T380" s="39" t="s">
        <v>102</v>
      </c>
      <c r="U380" s="39">
        <v>5.6470000000000001E-3</v>
      </c>
      <c r="V380" s="39" t="s">
        <v>102</v>
      </c>
      <c r="W380" s="39" t="s">
        <v>102</v>
      </c>
      <c r="X380" s="39">
        <v>5.6470000000000001E-3</v>
      </c>
    </row>
    <row r="381" spans="1:24" x14ac:dyDescent="0.35">
      <c r="A381" s="39" t="s">
        <v>2</v>
      </c>
      <c r="B381" s="39" t="s">
        <v>682</v>
      </c>
      <c r="C381" s="39" t="s">
        <v>307</v>
      </c>
      <c r="J381" s="39" t="s">
        <v>102</v>
      </c>
      <c r="K381" s="39" t="s">
        <v>102</v>
      </c>
      <c r="L381" s="39" t="s">
        <v>102</v>
      </c>
      <c r="M381" s="39" t="s">
        <v>102</v>
      </c>
      <c r="N381" s="39" t="s">
        <v>102</v>
      </c>
      <c r="O381" s="39" t="s">
        <v>102</v>
      </c>
      <c r="P381" s="39" t="s">
        <v>102</v>
      </c>
      <c r="Q381" s="39" t="s">
        <v>102</v>
      </c>
      <c r="R381" s="39" t="s">
        <v>102</v>
      </c>
      <c r="S381" s="39" t="s">
        <v>102</v>
      </c>
      <c r="T381" s="39" t="s">
        <v>102</v>
      </c>
      <c r="U381" s="39">
        <v>1.0880000000000001E-2</v>
      </c>
      <c r="V381" s="39" t="s">
        <v>102</v>
      </c>
      <c r="W381" s="39" t="s">
        <v>102</v>
      </c>
      <c r="X381" s="39">
        <v>1.0880000000000001E-2</v>
      </c>
    </row>
    <row r="382" spans="1:24" x14ac:dyDescent="0.35">
      <c r="A382" s="39" t="s">
        <v>2</v>
      </c>
      <c r="B382" s="39" t="s">
        <v>682</v>
      </c>
      <c r="C382" s="39" t="s">
        <v>308</v>
      </c>
      <c r="J382" s="39" t="s">
        <v>102</v>
      </c>
      <c r="K382" s="39" t="s">
        <v>102</v>
      </c>
      <c r="L382" s="39" t="s">
        <v>102</v>
      </c>
      <c r="M382" s="39" t="s">
        <v>102</v>
      </c>
      <c r="N382" s="39" t="s">
        <v>102</v>
      </c>
      <c r="O382" s="39" t="s">
        <v>102</v>
      </c>
      <c r="P382" s="39" t="s">
        <v>102</v>
      </c>
      <c r="Q382" s="39" t="s">
        <v>102</v>
      </c>
      <c r="R382" s="39" t="s">
        <v>102</v>
      </c>
      <c r="S382" s="39" t="s">
        <v>102</v>
      </c>
      <c r="T382" s="39" t="s">
        <v>102</v>
      </c>
      <c r="U382" s="39" t="s">
        <v>170</v>
      </c>
      <c r="V382" s="39" t="s">
        <v>102</v>
      </c>
      <c r="W382" s="39" t="s">
        <v>102</v>
      </c>
      <c r="X382" s="39">
        <v>0</v>
      </c>
    </row>
    <row r="383" spans="1:24" x14ac:dyDescent="0.35">
      <c r="A383" s="39" t="s">
        <v>2</v>
      </c>
      <c r="B383" s="39" t="s">
        <v>682</v>
      </c>
      <c r="C383" s="39" t="s">
        <v>231</v>
      </c>
      <c r="J383" s="39" t="s">
        <v>102</v>
      </c>
      <c r="K383" s="39" t="s">
        <v>102</v>
      </c>
      <c r="L383" s="39" t="s">
        <v>102</v>
      </c>
      <c r="M383" s="39" t="s">
        <v>102</v>
      </c>
      <c r="N383" s="39" t="s">
        <v>102</v>
      </c>
      <c r="O383" s="39" t="s">
        <v>102</v>
      </c>
      <c r="P383" s="39" t="s">
        <v>102</v>
      </c>
      <c r="Q383" s="39" t="s">
        <v>102</v>
      </c>
      <c r="R383" s="39" t="s">
        <v>102</v>
      </c>
      <c r="S383" s="39" t="s">
        <v>102</v>
      </c>
      <c r="T383" s="39" t="s">
        <v>102</v>
      </c>
      <c r="U383" s="39">
        <v>5.6820000000000004E-3</v>
      </c>
      <c r="V383" s="39" t="s">
        <v>102</v>
      </c>
      <c r="W383" s="39" t="s">
        <v>102</v>
      </c>
      <c r="X383" s="39">
        <v>5.6820000000000004E-3</v>
      </c>
    </row>
    <row r="384" spans="1:24" x14ac:dyDescent="0.35">
      <c r="A384" s="39" t="s">
        <v>2</v>
      </c>
      <c r="B384" s="39" t="s">
        <v>309</v>
      </c>
      <c r="J384" s="39" t="s">
        <v>102</v>
      </c>
      <c r="K384" s="39">
        <v>0.1157</v>
      </c>
      <c r="L384" s="39" t="s">
        <v>102</v>
      </c>
      <c r="M384" s="39" t="s">
        <v>102</v>
      </c>
      <c r="N384" s="39" t="s">
        <v>102</v>
      </c>
      <c r="O384" s="39" t="s">
        <v>102</v>
      </c>
      <c r="P384" s="39" t="s">
        <v>102</v>
      </c>
      <c r="Q384" s="39">
        <v>6.9380000000000003E-6</v>
      </c>
      <c r="R384" s="39">
        <v>0</v>
      </c>
      <c r="S384" s="39" t="s">
        <v>102</v>
      </c>
      <c r="T384" s="39">
        <v>2.669E-5</v>
      </c>
      <c r="U384" s="39">
        <v>0.2445</v>
      </c>
      <c r="V384" s="39" t="s">
        <v>102</v>
      </c>
      <c r="W384" s="39">
        <v>7.3580000000000007E-2</v>
      </c>
      <c r="X384" s="39">
        <v>0.43381362800000001</v>
      </c>
    </row>
    <row r="385" spans="1:24" x14ac:dyDescent="0.35">
      <c r="A385" s="39" t="s">
        <v>2</v>
      </c>
      <c r="B385" s="39" t="s">
        <v>309</v>
      </c>
      <c r="C385" s="39" t="s">
        <v>146</v>
      </c>
      <c r="J385" s="39" t="s">
        <v>102</v>
      </c>
      <c r="K385" s="39">
        <v>0.1157</v>
      </c>
      <c r="L385" s="39" t="s">
        <v>102</v>
      </c>
      <c r="M385" s="39" t="s">
        <v>102</v>
      </c>
      <c r="N385" s="39" t="s">
        <v>102</v>
      </c>
      <c r="O385" s="39" t="s">
        <v>102</v>
      </c>
      <c r="P385" s="39" t="s">
        <v>102</v>
      </c>
      <c r="Q385" s="39" t="s">
        <v>102</v>
      </c>
      <c r="R385" s="39" t="s">
        <v>102</v>
      </c>
      <c r="S385" s="39" t="s">
        <v>102</v>
      </c>
      <c r="T385" s="39">
        <v>2.656E-5</v>
      </c>
      <c r="U385" s="39">
        <v>2.1710000000000002E-3</v>
      </c>
      <c r="V385" s="39" t="s">
        <v>102</v>
      </c>
      <c r="W385" s="39">
        <v>7.3580000000000007E-2</v>
      </c>
      <c r="X385" s="39">
        <v>0.19147755999999999</v>
      </c>
    </row>
    <row r="386" spans="1:24" x14ac:dyDescent="0.35">
      <c r="A386" s="39" t="s">
        <v>2</v>
      </c>
      <c r="B386" s="39" t="s">
        <v>309</v>
      </c>
      <c r="C386" s="39" t="s">
        <v>146</v>
      </c>
      <c r="D386" s="39" t="s">
        <v>147</v>
      </c>
      <c r="J386" s="39" t="s">
        <v>102</v>
      </c>
      <c r="K386" s="39" t="s">
        <v>102</v>
      </c>
      <c r="L386" s="39" t="s">
        <v>102</v>
      </c>
      <c r="M386" s="39" t="s">
        <v>102</v>
      </c>
      <c r="N386" s="39" t="s">
        <v>102</v>
      </c>
      <c r="O386" s="39" t="s">
        <v>102</v>
      </c>
      <c r="P386" s="39" t="s">
        <v>102</v>
      </c>
      <c r="Q386" s="39" t="s">
        <v>102</v>
      </c>
      <c r="R386" s="39" t="s">
        <v>102</v>
      </c>
      <c r="S386" s="39" t="s">
        <v>102</v>
      </c>
      <c r="T386" s="39">
        <v>2.6140000000000001E-8</v>
      </c>
      <c r="U386" s="39">
        <v>2.1529999999999999E-5</v>
      </c>
      <c r="V386" s="39" t="s">
        <v>102</v>
      </c>
      <c r="W386" s="39">
        <v>4.2170000000000002E-7</v>
      </c>
      <c r="X386" s="39">
        <v>2.1977840000000001E-5</v>
      </c>
    </row>
    <row r="387" spans="1:24" x14ac:dyDescent="0.35">
      <c r="A387" s="39" t="s">
        <v>2</v>
      </c>
      <c r="B387" s="39" t="s">
        <v>309</v>
      </c>
      <c r="C387" s="39" t="s">
        <v>146</v>
      </c>
      <c r="D387" s="39" t="s">
        <v>148</v>
      </c>
      <c r="J387" s="39" t="s">
        <v>102</v>
      </c>
      <c r="K387" s="39" t="s">
        <v>102</v>
      </c>
      <c r="L387" s="39" t="s">
        <v>102</v>
      </c>
      <c r="M387" s="39" t="s">
        <v>102</v>
      </c>
      <c r="N387" s="39" t="s">
        <v>102</v>
      </c>
      <c r="O387" s="39" t="s">
        <v>102</v>
      </c>
      <c r="P387" s="39" t="s">
        <v>102</v>
      </c>
      <c r="Q387" s="39" t="s">
        <v>102</v>
      </c>
      <c r="R387" s="39" t="s">
        <v>102</v>
      </c>
      <c r="S387" s="39" t="s">
        <v>102</v>
      </c>
      <c r="T387" s="39">
        <v>2.6079999999999999E-8</v>
      </c>
      <c r="U387" s="39">
        <v>2.1529999999999999E-5</v>
      </c>
      <c r="V387" s="39" t="s">
        <v>102</v>
      </c>
      <c r="W387" s="39">
        <v>4.2160000000000002E-7</v>
      </c>
      <c r="X387" s="39">
        <v>2.197768E-5</v>
      </c>
    </row>
    <row r="388" spans="1:24" x14ac:dyDescent="0.35">
      <c r="A388" s="39" t="s">
        <v>2</v>
      </c>
      <c r="B388" s="39" t="s">
        <v>309</v>
      </c>
      <c r="C388" s="39" t="s">
        <v>146</v>
      </c>
      <c r="D388" s="39" t="s">
        <v>149</v>
      </c>
      <c r="J388" s="39" t="s">
        <v>102</v>
      </c>
      <c r="K388" s="39" t="s">
        <v>102</v>
      </c>
      <c r="L388" s="39" t="s">
        <v>102</v>
      </c>
      <c r="M388" s="39" t="s">
        <v>102</v>
      </c>
      <c r="N388" s="39" t="s">
        <v>102</v>
      </c>
      <c r="O388" s="39" t="s">
        <v>102</v>
      </c>
      <c r="P388" s="39" t="s">
        <v>102</v>
      </c>
      <c r="Q388" s="39" t="s">
        <v>102</v>
      </c>
      <c r="R388" s="39" t="s">
        <v>102</v>
      </c>
      <c r="S388" s="39" t="s">
        <v>102</v>
      </c>
      <c r="T388" s="39">
        <v>1.977E-7</v>
      </c>
      <c r="U388" s="39">
        <v>7.094E-4</v>
      </c>
      <c r="V388" s="39" t="s">
        <v>102</v>
      </c>
      <c r="W388" s="39">
        <v>4.8170000000000001E-3</v>
      </c>
      <c r="X388" s="39">
        <v>5.5265977000000001E-3</v>
      </c>
    </row>
    <row r="389" spans="1:24" x14ac:dyDescent="0.35">
      <c r="A389" s="39" t="s">
        <v>2</v>
      </c>
      <c r="B389" s="39" t="s">
        <v>309</v>
      </c>
      <c r="C389" s="39" t="s">
        <v>146</v>
      </c>
      <c r="D389" s="39" t="s">
        <v>150</v>
      </c>
      <c r="J389" s="39" t="s">
        <v>102</v>
      </c>
      <c r="K389" s="39" t="s">
        <v>102</v>
      </c>
      <c r="L389" s="39" t="s">
        <v>102</v>
      </c>
      <c r="M389" s="39" t="s">
        <v>102</v>
      </c>
      <c r="N389" s="39" t="s">
        <v>102</v>
      </c>
      <c r="O389" s="39" t="s">
        <v>102</v>
      </c>
      <c r="P389" s="39" t="s">
        <v>102</v>
      </c>
      <c r="Q389" s="39" t="s">
        <v>102</v>
      </c>
      <c r="R389" s="39" t="s">
        <v>102</v>
      </c>
      <c r="S389" s="39" t="s">
        <v>102</v>
      </c>
      <c r="T389" s="39">
        <v>2.3650000000000001E-7</v>
      </c>
      <c r="U389" s="39">
        <v>7.094E-4</v>
      </c>
      <c r="V389" s="39" t="s">
        <v>102</v>
      </c>
      <c r="W389" s="39">
        <v>4.8180000000000002E-3</v>
      </c>
      <c r="X389" s="39">
        <v>5.5276364999999996E-3</v>
      </c>
    </row>
    <row r="390" spans="1:24" x14ac:dyDescent="0.35">
      <c r="A390" s="39" t="s">
        <v>2</v>
      </c>
      <c r="B390" s="39" t="s">
        <v>309</v>
      </c>
      <c r="C390" s="39" t="s">
        <v>146</v>
      </c>
      <c r="D390" s="39" t="s">
        <v>151</v>
      </c>
      <c r="J390" s="39" t="s">
        <v>102</v>
      </c>
      <c r="K390" s="39" t="s">
        <v>102</v>
      </c>
      <c r="L390" s="39" t="s">
        <v>102</v>
      </c>
      <c r="M390" s="39" t="s">
        <v>102</v>
      </c>
      <c r="N390" s="39" t="s">
        <v>102</v>
      </c>
      <c r="O390" s="39" t="s">
        <v>102</v>
      </c>
      <c r="P390" s="39" t="s">
        <v>102</v>
      </c>
      <c r="Q390" s="39" t="s">
        <v>102</v>
      </c>
      <c r="R390" s="39" t="s">
        <v>102</v>
      </c>
      <c r="S390" s="39" t="s">
        <v>102</v>
      </c>
      <c r="T390" s="39">
        <v>2.35E-7</v>
      </c>
      <c r="U390" s="39">
        <v>7.0929999999999995E-4</v>
      </c>
      <c r="V390" s="39" t="s">
        <v>102</v>
      </c>
      <c r="W390" s="39">
        <v>4.8199999999999996E-3</v>
      </c>
      <c r="X390" s="39">
        <v>5.5295350000000004E-3</v>
      </c>
    </row>
    <row r="391" spans="1:24" x14ac:dyDescent="0.35">
      <c r="A391" s="39" t="s">
        <v>2</v>
      </c>
      <c r="B391" s="39" t="s">
        <v>309</v>
      </c>
      <c r="C391" s="39" t="s">
        <v>205</v>
      </c>
      <c r="J391" s="39" t="s">
        <v>102</v>
      </c>
      <c r="K391" s="39" t="s">
        <v>102</v>
      </c>
      <c r="L391" s="39" t="s">
        <v>102</v>
      </c>
      <c r="M391" s="39" t="s">
        <v>102</v>
      </c>
      <c r="N391" s="39" t="s">
        <v>102</v>
      </c>
      <c r="O391" s="39" t="s">
        <v>102</v>
      </c>
      <c r="P391" s="39" t="s">
        <v>102</v>
      </c>
      <c r="Q391" s="39">
        <v>6.9380000000000003E-6</v>
      </c>
      <c r="R391" s="39" t="s">
        <v>102</v>
      </c>
      <c r="S391" s="39" t="s">
        <v>102</v>
      </c>
      <c r="T391" s="39" t="s">
        <v>102</v>
      </c>
      <c r="U391" s="39" t="s">
        <v>102</v>
      </c>
      <c r="V391" s="39" t="s">
        <v>102</v>
      </c>
      <c r="W391" s="39" t="s">
        <v>102</v>
      </c>
      <c r="X391" s="39">
        <v>6.9380000000000003E-6</v>
      </c>
    </row>
    <row r="392" spans="1:24" x14ac:dyDescent="0.35">
      <c r="A392" s="39" t="s">
        <v>2</v>
      </c>
      <c r="B392" s="39" t="s">
        <v>309</v>
      </c>
      <c r="C392" s="39" t="s">
        <v>243</v>
      </c>
      <c r="J392" s="39" t="s">
        <v>102</v>
      </c>
      <c r="K392" s="39" t="s">
        <v>102</v>
      </c>
      <c r="L392" s="39" t="s">
        <v>102</v>
      </c>
      <c r="M392" s="39" t="s">
        <v>102</v>
      </c>
      <c r="N392" s="39" t="s">
        <v>102</v>
      </c>
      <c r="O392" s="39" t="s">
        <v>102</v>
      </c>
      <c r="P392" s="39" t="s">
        <v>102</v>
      </c>
      <c r="Q392" s="39" t="s">
        <v>102</v>
      </c>
      <c r="R392" s="39" t="s">
        <v>102</v>
      </c>
      <c r="S392" s="39" t="s">
        <v>102</v>
      </c>
      <c r="T392" s="39" t="s">
        <v>102</v>
      </c>
      <c r="U392" s="39">
        <v>5.5459999999999997E-3</v>
      </c>
      <c r="V392" s="39" t="s">
        <v>102</v>
      </c>
      <c r="W392" s="39" t="s">
        <v>102</v>
      </c>
      <c r="X392" s="39">
        <v>5.5459999999999997E-3</v>
      </c>
    </row>
    <row r="393" spans="1:24" x14ac:dyDescent="0.35">
      <c r="A393" s="39" t="s">
        <v>2</v>
      </c>
      <c r="B393" s="39" t="s">
        <v>309</v>
      </c>
      <c r="C393" s="39" t="s">
        <v>244</v>
      </c>
      <c r="J393" s="39" t="s">
        <v>102</v>
      </c>
      <c r="K393" s="39" t="s">
        <v>102</v>
      </c>
      <c r="L393" s="39" t="s">
        <v>102</v>
      </c>
      <c r="M393" s="39" t="s">
        <v>102</v>
      </c>
      <c r="N393" s="39" t="s">
        <v>102</v>
      </c>
      <c r="O393" s="39" t="s">
        <v>102</v>
      </c>
      <c r="P393" s="39" t="s">
        <v>102</v>
      </c>
      <c r="Q393" s="39" t="s">
        <v>102</v>
      </c>
      <c r="R393" s="39" t="s">
        <v>102</v>
      </c>
      <c r="S393" s="39" t="s">
        <v>102</v>
      </c>
      <c r="T393" s="39" t="s">
        <v>102</v>
      </c>
      <c r="U393" s="39">
        <v>5.5459999999999997E-3</v>
      </c>
      <c r="V393" s="39" t="s">
        <v>102</v>
      </c>
      <c r="W393" s="39" t="s">
        <v>102</v>
      </c>
      <c r="X393" s="39">
        <v>5.5459999999999997E-3</v>
      </c>
    </row>
    <row r="394" spans="1:24" x14ac:dyDescent="0.35">
      <c r="A394" s="39" t="s">
        <v>2</v>
      </c>
      <c r="B394" s="39" t="s">
        <v>309</v>
      </c>
      <c r="C394" s="39" t="s">
        <v>245</v>
      </c>
      <c r="J394" s="39" t="s">
        <v>102</v>
      </c>
      <c r="K394" s="39" t="s">
        <v>102</v>
      </c>
      <c r="L394" s="39" t="s">
        <v>102</v>
      </c>
      <c r="M394" s="39" t="s">
        <v>102</v>
      </c>
      <c r="N394" s="39" t="s">
        <v>102</v>
      </c>
      <c r="O394" s="39" t="s">
        <v>102</v>
      </c>
      <c r="P394" s="39" t="s">
        <v>102</v>
      </c>
      <c r="Q394" s="39" t="s">
        <v>102</v>
      </c>
      <c r="R394" s="39" t="s">
        <v>102</v>
      </c>
      <c r="S394" s="39" t="s">
        <v>102</v>
      </c>
      <c r="T394" s="39" t="s">
        <v>102</v>
      </c>
      <c r="U394" s="39">
        <v>5.7159999999999997E-3</v>
      </c>
      <c r="V394" s="39" t="s">
        <v>102</v>
      </c>
      <c r="W394" s="39" t="s">
        <v>102</v>
      </c>
      <c r="X394" s="39">
        <v>5.7159999999999997E-3</v>
      </c>
    </row>
    <row r="395" spans="1:24" x14ac:dyDescent="0.35">
      <c r="A395" s="39" t="s">
        <v>2</v>
      </c>
      <c r="B395" s="39" t="s">
        <v>309</v>
      </c>
      <c r="C395" s="39" t="s">
        <v>246</v>
      </c>
      <c r="J395" s="39" t="s">
        <v>102</v>
      </c>
      <c r="K395" s="39" t="s">
        <v>102</v>
      </c>
      <c r="L395" s="39" t="s">
        <v>102</v>
      </c>
      <c r="M395" s="39" t="s">
        <v>102</v>
      </c>
      <c r="N395" s="39" t="s">
        <v>102</v>
      </c>
      <c r="O395" s="39" t="s">
        <v>102</v>
      </c>
      <c r="P395" s="39" t="s">
        <v>102</v>
      </c>
      <c r="Q395" s="39" t="s">
        <v>102</v>
      </c>
      <c r="R395" s="39" t="s">
        <v>102</v>
      </c>
      <c r="S395" s="39" t="s">
        <v>102</v>
      </c>
      <c r="T395" s="39" t="s">
        <v>102</v>
      </c>
      <c r="U395" s="39">
        <v>5.5370000000000003E-3</v>
      </c>
      <c r="V395" s="39" t="s">
        <v>102</v>
      </c>
      <c r="W395" s="39" t="s">
        <v>102</v>
      </c>
      <c r="X395" s="39">
        <v>5.5370000000000003E-3</v>
      </c>
    </row>
    <row r="396" spans="1:24" x14ac:dyDescent="0.35">
      <c r="A396" s="39" t="s">
        <v>2</v>
      </c>
      <c r="B396" s="39" t="s">
        <v>309</v>
      </c>
      <c r="C396" s="39" t="s">
        <v>247</v>
      </c>
      <c r="J396" s="39" t="s">
        <v>102</v>
      </c>
      <c r="K396" s="39" t="s">
        <v>102</v>
      </c>
      <c r="L396" s="39" t="s">
        <v>102</v>
      </c>
      <c r="M396" s="39" t="s">
        <v>102</v>
      </c>
      <c r="N396" s="39" t="s">
        <v>102</v>
      </c>
      <c r="O396" s="39" t="s">
        <v>102</v>
      </c>
      <c r="P396" s="39" t="s">
        <v>102</v>
      </c>
      <c r="Q396" s="39" t="s">
        <v>102</v>
      </c>
      <c r="R396" s="39" t="s">
        <v>102</v>
      </c>
      <c r="S396" s="39" t="s">
        <v>102</v>
      </c>
      <c r="T396" s="39" t="s">
        <v>102</v>
      </c>
      <c r="U396" s="39">
        <v>5.7099999999999998E-3</v>
      </c>
      <c r="V396" s="39" t="s">
        <v>102</v>
      </c>
      <c r="W396" s="39" t="s">
        <v>102</v>
      </c>
      <c r="X396" s="39">
        <v>5.7099999999999998E-3</v>
      </c>
    </row>
    <row r="397" spans="1:24" x14ac:dyDescent="0.35">
      <c r="A397" s="39" t="s">
        <v>2</v>
      </c>
      <c r="B397" s="39" t="s">
        <v>309</v>
      </c>
      <c r="C397" s="39" t="s">
        <v>248</v>
      </c>
      <c r="J397" s="39" t="s">
        <v>102</v>
      </c>
      <c r="K397" s="39" t="s">
        <v>102</v>
      </c>
      <c r="L397" s="39" t="s">
        <v>102</v>
      </c>
      <c r="M397" s="39" t="s">
        <v>102</v>
      </c>
      <c r="N397" s="39" t="s">
        <v>102</v>
      </c>
      <c r="O397" s="39" t="s">
        <v>102</v>
      </c>
      <c r="P397" s="39" t="s">
        <v>102</v>
      </c>
      <c r="Q397" s="39" t="s">
        <v>102</v>
      </c>
      <c r="R397" s="39" t="s">
        <v>102</v>
      </c>
      <c r="S397" s="39" t="s">
        <v>102</v>
      </c>
      <c r="T397" s="39" t="s">
        <v>102</v>
      </c>
      <c r="U397" s="39">
        <v>5.6969999999999998E-3</v>
      </c>
      <c r="V397" s="39" t="s">
        <v>102</v>
      </c>
      <c r="W397" s="39" t="s">
        <v>102</v>
      </c>
      <c r="X397" s="39">
        <v>5.6969999999999998E-3</v>
      </c>
    </row>
    <row r="398" spans="1:24" x14ac:dyDescent="0.35">
      <c r="A398" s="39" t="s">
        <v>2</v>
      </c>
      <c r="B398" s="39" t="s">
        <v>309</v>
      </c>
      <c r="C398" s="39" t="s">
        <v>249</v>
      </c>
      <c r="J398" s="39" t="s">
        <v>102</v>
      </c>
      <c r="K398" s="39" t="s">
        <v>102</v>
      </c>
      <c r="L398" s="39" t="s">
        <v>102</v>
      </c>
      <c r="M398" s="39" t="s">
        <v>102</v>
      </c>
      <c r="N398" s="39" t="s">
        <v>102</v>
      </c>
      <c r="O398" s="39" t="s">
        <v>102</v>
      </c>
      <c r="P398" s="39" t="s">
        <v>102</v>
      </c>
      <c r="Q398" s="39" t="s">
        <v>102</v>
      </c>
      <c r="R398" s="39" t="s">
        <v>102</v>
      </c>
      <c r="S398" s="39" t="s">
        <v>102</v>
      </c>
      <c r="T398" s="39" t="s">
        <v>102</v>
      </c>
      <c r="U398" s="39">
        <v>5.8909999999999995E-4</v>
      </c>
      <c r="V398" s="39" t="s">
        <v>102</v>
      </c>
      <c r="W398" s="39" t="s">
        <v>102</v>
      </c>
      <c r="X398" s="39">
        <v>5.8909999999999995E-4</v>
      </c>
    </row>
    <row r="399" spans="1:24" x14ac:dyDescent="0.35">
      <c r="A399" s="39" t="s">
        <v>2</v>
      </c>
      <c r="B399" s="39" t="s">
        <v>309</v>
      </c>
      <c r="C399" s="39" t="s">
        <v>250</v>
      </c>
      <c r="J399" s="39" t="s">
        <v>102</v>
      </c>
      <c r="K399" s="39" t="s">
        <v>102</v>
      </c>
      <c r="L399" s="39" t="s">
        <v>102</v>
      </c>
      <c r="M399" s="39" t="s">
        <v>102</v>
      </c>
      <c r="N399" s="39" t="s">
        <v>102</v>
      </c>
      <c r="O399" s="39" t="s">
        <v>102</v>
      </c>
      <c r="P399" s="39" t="s">
        <v>102</v>
      </c>
      <c r="Q399" s="39" t="s">
        <v>102</v>
      </c>
      <c r="R399" s="39" t="s">
        <v>102</v>
      </c>
      <c r="S399" s="39" t="s">
        <v>102</v>
      </c>
      <c r="T399" s="39" t="s">
        <v>102</v>
      </c>
      <c r="U399" s="39">
        <v>5.6699999999999997E-3</v>
      </c>
      <c r="V399" s="39" t="s">
        <v>102</v>
      </c>
      <c r="W399" s="39" t="s">
        <v>102</v>
      </c>
      <c r="X399" s="39">
        <v>5.6699999999999997E-3</v>
      </c>
    </row>
    <row r="400" spans="1:24" x14ac:dyDescent="0.35">
      <c r="A400" s="39" t="s">
        <v>2</v>
      </c>
      <c r="B400" s="39" t="s">
        <v>309</v>
      </c>
      <c r="C400" s="39" t="s">
        <v>251</v>
      </c>
      <c r="J400" s="39" t="s">
        <v>102</v>
      </c>
      <c r="K400" s="39" t="s">
        <v>102</v>
      </c>
      <c r="L400" s="39" t="s">
        <v>102</v>
      </c>
      <c r="M400" s="39" t="s">
        <v>102</v>
      </c>
      <c r="N400" s="39" t="s">
        <v>102</v>
      </c>
      <c r="O400" s="39" t="s">
        <v>102</v>
      </c>
      <c r="P400" s="39" t="s">
        <v>102</v>
      </c>
      <c r="Q400" s="39" t="s">
        <v>102</v>
      </c>
      <c r="R400" s="39" t="s">
        <v>102</v>
      </c>
      <c r="S400" s="39" t="s">
        <v>102</v>
      </c>
      <c r="T400" s="39" t="s">
        <v>102</v>
      </c>
      <c r="U400" s="39">
        <v>5.8909999999999995E-4</v>
      </c>
      <c r="V400" s="39" t="s">
        <v>102</v>
      </c>
      <c r="W400" s="39" t="s">
        <v>102</v>
      </c>
      <c r="X400" s="39">
        <v>5.8909999999999995E-4</v>
      </c>
    </row>
    <row r="401" spans="1:24" x14ac:dyDescent="0.35">
      <c r="A401" s="39" t="s">
        <v>2</v>
      </c>
      <c r="B401" s="39" t="s">
        <v>309</v>
      </c>
      <c r="C401" s="39" t="s">
        <v>252</v>
      </c>
      <c r="J401" s="39" t="s">
        <v>102</v>
      </c>
      <c r="K401" s="39" t="s">
        <v>102</v>
      </c>
      <c r="L401" s="39" t="s">
        <v>102</v>
      </c>
      <c r="M401" s="39" t="s">
        <v>102</v>
      </c>
      <c r="N401" s="39" t="s">
        <v>102</v>
      </c>
      <c r="O401" s="39" t="s">
        <v>102</v>
      </c>
      <c r="P401" s="39" t="s">
        <v>102</v>
      </c>
      <c r="Q401" s="39" t="s">
        <v>102</v>
      </c>
      <c r="R401" s="39" t="s">
        <v>102</v>
      </c>
      <c r="S401" s="39" t="s">
        <v>102</v>
      </c>
      <c r="T401" s="39" t="s">
        <v>102</v>
      </c>
      <c r="U401" s="39">
        <v>5.6249999999999998E-3</v>
      </c>
      <c r="V401" s="39" t="s">
        <v>102</v>
      </c>
      <c r="W401" s="39" t="s">
        <v>102</v>
      </c>
      <c r="X401" s="39">
        <v>5.6249999999999998E-3</v>
      </c>
    </row>
    <row r="402" spans="1:24" x14ac:dyDescent="0.35">
      <c r="A402" s="39" t="s">
        <v>2</v>
      </c>
      <c r="B402" s="39" t="s">
        <v>309</v>
      </c>
      <c r="C402" s="39" t="s">
        <v>253</v>
      </c>
      <c r="J402" s="39" t="s">
        <v>102</v>
      </c>
      <c r="K402" s="39" t="s">
        <v>102</v>
      </c>
      <c r="L402" s="39" t="s">
        <v>102</v>
      </c>
      <c r="M402" s="39" t="s">
        <v>102</v>
      </c>
      <c r="N402" s="39" t="s">
        <v>102</v>
      </c>
      <c r="O402" s="39" t="s">
        <v>102</v>
      </c>
      <c r="P402" s="39" t="s">
        <v>102</v>
      </c>
      <c r="Q402" s="39" t="s">
        <v>102</v>
      </c>
      <c r="R402" s="39" t="s">
        <v>102</v>
      </c>
      <c r="S402" s="39" t="s">
        <v>102</v>
      </c>
      <c r="T402" s="39" t="s">
        <v>102</v>
      </c>
      <c r="U402" s="39">
        <v>5.679E-3</v>
      </c>
      <c r="V402" s="39" t="s">
        <v>102</v>
      </c>
      <c r="W402" s="39" t="s">
        <v>102</v>
      </c>
      <c r="X402" s="39">
        <v>5.679E-3</v>
      </c>
    </row>
    <row r="403" spans="1:24" x14ac:dyDescent="0.35">
      <c r="A403" s="39" t="s">
        <v>2</v>
      </c>
      <c r="B403" s="39" t="s">
        <v>309</v>
      </c>
      <c r="C403" s="39" t="s">
        <v>254</v>
      </c>
      <c r="J403" s="39" t="s">
        <v>102</v>
      </c>
      <c r="K403" s="39" t="s">
        <v>102</v>
      </c>
      <c r="L403" s="39" t="s">
        <v>102</v>
      </c>
      <c r="M403" s="39" t="s">
        <v>102</v>
      </c>
      <c r="N403" s="39" t="s">
        <v>102</v>
      </c>
      <c r="O403" s="39" t="s">
        <v>102</v>
      </c>
      <c r="P403" s="39" t="s">
        <v>102</v>
      </c>
      <c r="Q403" s="39" t="s">
        <v>102</v>
      </c>
      <c r="R403" s="39" t="s">
        <v>102</v>
      </c>
      <c r="S403" s="39" t="s">
        <v>102</v>
      </c>
      <c r="T403" s="39" t="s">
        <v>102</v>
      </c>
      <c r="U403" s="39">
        <v>5.5160000000000001E-3</v>
      </c>
      <c r="V403" s="39" t="s">
        <v>102</v>
      </c>
      <c r="W403" s="39" t="s">
        <v>102</v>
      </c>
      <c r="X403" s="39">
        <v>5.5160000000000001E-3</v>
      </c>
    </row>
    <row r="404" spans="1:24" x14ac:dyDescent="0.35">
      <c r="A404" s="39" t="s">
        <v>2</v>
      </c>
      <c r="B404" s="39" t="s">
        <v>309</v>
      </c>
      <c r="C404" s="39" t="s">
        <v>255</v>
      </c>
      <c r="J404" s="39" t="s">
        <v>102</v>
      </c>
      <c r="K404" s="39" t="s">
        <v>102</v>
      </c>
      <c r="L404" s="39" t="s">
        <v>102</v>
      </c>
      <c r="M404" s="39" t="s">
        <v>102</v>
      </c>
      <c r="N404" s="39" t="s">
        <v>102</v>
      </c>
      <c r="O404" s="39" t="s">
        <v>102</v>
      </c>
      <c r="P404" s="39" t="s">
        <v>102</v>
      </c>
      <c r="Q404" s="39" t="s">
        <v>102</v>
      </c>
      <c r="R404" s="39" t="s">
        <v>102</v>
      </c>
      <c r="S404" s="39" t="s">
        <v>102</v>
      </c>
      <c r="T404" s="39" t="s">
        <v>102</v>
      </c>
      <c r="U404" s="39">
        <v>5.7200000000000003E-3</v>
      </c>
      <c r="V404" s="39" t="s">
        <v>102</v>
      </c>
      <c r="W404" s="39" t="s">
        <v>102</v>
      </c>
      <c r="X404" s="39">
        <v>5.7200000000000003E-3</v>
      </c>
    </row>
    <row r="405" spans="1:24" x14ac:dyDescent="0.35">
      <c r="A405" s="39" t="s">
        <v>2</v>
      </c>
      <c r="B405" s="39" t="s">
        <v>309</v>
      </c>
      <c r="C405" s="39" t="s">
        <v>256</v>
      </c>
      <c r="J405" s="39" t="s">
        <v>102</v>
      </c>
      <c r="K405" s="39" t="s">
        <v>102</v>
      </c>
      <c r="L405" s="39" t="s">
        <v>102</v>
      </c>
      <c r="M405" s="39" t="s">
        <v>102</v>
      </c>
      <c r="N405" s="39" t="s">
        <v>102</v>
      </c>
      <c r="O405" s="39" t="s">
        <v>102</v>
      </c>
      <c r="P405" s="39" t="s">
        <v>102</v>
      </c>
      <c r="Q405" s="39" t="s">
        <v>102</v>
      </c>
      <c r="R405" s="39" t="s">
        <v>102</v>
      </c>
      <c r="S405" s="39" t="s">
        <v>102</v>
      </c>
      <c r="T405" s="39" t="s">
        <v>102</v>
      </c>
      <c r="U405" s="39">
        <v>5.7809999999999997E-3</v>
      </c>
      <c r="V405" s="39" t="s">
        <v>102</v>
      </c>
      <c r="W405" s="39" t="s">
        <v>102</v>
      </c>
      <c r="X405" s="39">
        <v>5.7809999999999997E-3</v>
      </c>
    </row>
    <row r="406" spans="1:24" x14ac:dyDescent="0.35">
      <c r="A406" s="39" t="s">
        <v>2</v>
      </c>
      <c r="B406" s="39" t="s">
        <v>309</v>
      </c>
      <c r="C406" s="39" t="s">
        <v>257</v>
      </c>
      <c r="J406" s="39" t="s">
        <v>102</v>
      </c>
      <c r="K406" s="39" t="s">
        <v>102</v>
      </c>
      <c r="L406" s="39" t="s">
        <v>102</v>
      </c>
      <c r="M406" s="39" t="s">
        <v>102</v>
      </c>
      <c r="N406" s="39" t="s">
        <v>102</v>
      </c>
      <c r="O406" s="39" t="s">
        <v>102</v>
      </c>
      <c r="P406" s="39" t="s">
        <v>102</v>
      </c>
      <c r="Q406" s="39" t="s">
        <v>102</v>
      </c>
      <c r="R406" s="39" t="s">
        <v>102</v>
      </c>
      <c r="S406" s="39" t="s">
        <v>102</v>
      </c>
      <c r="T406" s="39" t="s">
        <v>102</v>
      </c>
      <c r="U406" s="39">
        <v>5.6959999999999997E-3</v>
      </c>
      <c r="V406" s="39" t="s">
        <v>102</v>
      </c>
      <c r="W406" s="39" t="s">
        <v>102</v>
      </c>
      <c r="X406" s="39">
        <v>5.6959999999999997E-3</v>
      </c>
    </row>
    <row r="407" spans="1:24" x14ac:dyDescent="0.35">
      <c r="A407" s="39" t="s">
        <v>2</v>
      </c>
      <c r="B407" s="39" t="s">
        <v>309</v>
      </c>
      <c r="C407" s="39" t="s">
        <v>258</v>
      </c>
      <c r="J407" s="39" t="s">
        <v>102</v>
      </c>
      <c r="K407" s="39" t="s">
        <v>102</v>
      </c>
      <c r="L407" s="39" t="s">
        <v>102</v>
      </c>
      <c r="M407" s="39" t="s">
        <v>102</v>
      </c>
      <c r="N407" s="39" t="s">
        <v>102</v>
      </c>
      <c r="O407" s="39" t="s">
        <v>102</v>
      </c>
      <c r="P407" s="39" t="s">
        <v>102</v>
      </c>
      <c r="Q407" s="39" t="s">
        <v>102</v>
      </c>
      <c r="R407" s="39" t="s">
        <v>102</v>
      </c>
      <c r="S407" s="39" t="s">
        <v>102</v>
      </c>
      <c r="T407" s="39" t="s">
        <v>102</v>
      </c>
      <c r="U407" s="39">
        <v>5.7169999999999999E-3</v>
      </c>
      <c r="V407" s="39" t="s">
        <v>102</v>
      </c>
      <c r="W407" s="39" t="s">
        <v>102</v>
      </c>
      <c r="X407" s="39">
        <v>5.7169999999999999E-3</v>
      </c>
    </row>
    <row r="408" spans="1:24" x14ac:dyDescent="0.35">
      <c r="A408" s="39" t="s">
        <v>2</v>
      </c>
      <c r="B408" s="39" t="s">
        <v>309</v>
      </c>
      <c r="C408" s="39" t="s">
        <v>259</v>
      </c>
      <c r="J408" s="39" t="s">
        <v>102</v>
      </c>
      <c r="K408" s="39" t="s">
        <v>102</v>
      </c>
      <c r="L408" s="39" t="s">
        <v>102</v>
      </c>
      <c r="M408" s="39" t="s">
        <v>102</v>
      </c>
      <c r="N408" s="39" t="s">
        <v>102</v>
      </c>
      <c r="O408" s="39" t="s">
        <v>102</v>
      </c>
      <c r="P408" s="39" t="s">
        <v>102</v>
      </c>
      <c r="Q408" s="39" t="s">
        <v>102</v>
      </c>
      <c r="R408" s="39" t="s">
        <v>102</v>
      </c>
      <c r="S408" s="39" t="s">
        <v>102</v>
      </c>
      <c r="T408" s="39" t="s">
        <v>102</v>
      </c>
      <c r="U408" s="39">
        <v>5.6389999999999999E-3</v>
      </c>
      <c r="V408" s="39" t="s">
        <v>102</v>
      </c>
      <c r="W408" s="39" t="s">
        <v>102</v>
      </c>
      <c r="X408" s="39">
        <v>5.6389999999999999E-3</v>
      </c>
    </row>
    <row r="409" spans="1:24" x14ac:dyDescent="0.35">
      <c r="A409" s="39" t="s">
        <v>2</v>
      </c>
      <c r="B409" s="39" t="s">
        <v>309</v>
      </c>
      <c r="C409" s="39" t="s">
        <v>260</v>
      </c>
      <c r="J409" s="39" t="s">
        <v>102</v>
      </c>
      <c r="K409" s="39" t="s">
        <v>102</v>
      </c>
      <c r="L409" s="39" t="s">
        <v>102</v>
      </c>
      <c r="M409" s="39" t="s">
        <v>102</v>
      </c>
      <c r="N409" s="39" t="s">
        <v>102</v>
      </c>
      <c r="O409" s="39" t="s">
        <v>102</v>
      </c>
      <c r="P409" s="39" t="s">
        <v>102</v>
      </c>
      <c r="Q409" s="39" t="s">
        <v>102</v>
      </c>
      <c r="R409" s="39" t="s">
        <v>102</v>
      </c>
      <c r="S409" s="39" t="s">
        <v>102</v>
      </c>
      <c r="T409" s="39" t="s">
        <v>102</v>
      </c>
      <c r="U409" s="39">
        <v>5.8909999999999995E-4</v>
      </c>
      <c r="V409" s="39" t="s">
        <v>102</v>
      </c>
      <c r="W409" s="39" t="s">
        <v>102</v>
      </c>
      <c r="X409" s="39">
        <v>5.8909999999999995E-4</v>
      </c>
    </row>
    <row r="410" spans="1:24" x14ac:dyDescent="0.35">
      <c r="A410" s="39" t="s">
        <v>2</v>
      </c>
      <c r="B410" s="39" t="s">
        <v>309</v>
      </c>
      <c r="C410" s="39" t="s">
        <v>261</v>
      </c>
      <c r="J410" s="39" t="s">
        <v>102</v>
      </c>
      <c r="K410" s="39" t="s">
        <v>102</v>
      </c>
      <c r="L410" s="39" t="s">
        <v>102</v>
      </c>
      <c r="M410" s="39" t="s">
        <v>102</v>
      </c>
      <c r="N410" s="39" t="s">
        <v>102</v>
      </c>
      <c r="O410" s="39" t="s">
        <v>102</v>
      </c>
      <c r="P410" s="39" t="s">
        <v>102</v>
      </c>
      <c r="Q410" s="39" t="s">
        <v>102</v>
      </c>
      <c r="R410" s="39" t="s">
        <v>102</v>
      </c>
      <c r="S410" s="39" t="s">
        <v>102</v>
      </c>
      <c r="T410" s="39" t="s">
        <v>102</v>
      </c>
      <c r="U410" s="39">
        <v>5.8909999999999995E-4</v>
      </c>
      <c r="V410" s="39" t="s">
        <v>102</v>
      </c>
      <c r="W410" s="39" t="s">
        <v>102</v>
      </c>
      <c r="X410" s="39">
        <v>5.8909999999999995E-4</v>
      </c>
    </row>
    <row r="411" spans="1:24" x14ac:dyDescent="0.35">
      <c r="A411" s="39" t="s">
        <v>2</v>
      </c>
      <c r="B411" s="39" t="s">
        <v>309</v>
      </c>
      <c r="C411" s="39" t="s">
        <v>262</v>
      </c>
      <c r="J411" s="39" t="s">
        <v>102</v>
      </c>
      <c r="K411" s="39" t="s">
        <v>102</v>
      </c>
      <c r="L411" s="39" t="s">
        <v>102</v>
      </c>
      <c r="M411" s="39" t="s">
        <v>102</v>
      </c>
      <c r="N411" s="39" t="s">
        <v>102</v>
      </c>
      <c r="O411" s="39" t="s">
        <v>102</v>
      </c>
      <c r="P411" s="39" t="s">
        <v>102</v>
      </c>
      <c r="Q411" s="39" t="s">
        <v>102</v>
      </c>
      <c r="R411" s="39" t="s">
        <v>102</v>
      </c>
      <c r="S411" s="39" t="s">
        <v>102</v>
      </c>
      <c r="T411" s="39" t="s">
        <v>102</v>
      </c>
      <c r="U411" s="39">
        <v>5.8909999999999995E-4</v>
      </c>
      <c r="V411" s="39" t="s">
        <v>102</v>
      </c>
      <c r="W411" s="39" t="s">
        <v>102</v>
      </c>
      <c r="X411" s="39">
        <v>5.8909999999999995E-4</v>
      </c>
    </row>
    <row r="412" spans="1:24" x14ac:dyDescent="0.35">
      <c r="A412" s="39" t="s">
        <v>2</v>
      </c>
      <c r="B412" s="39" t="s">
        <v>309</v>
      </c>
      <c r="C412" s="39" t="s">
        <v>263</v>
      </c>
      <c r="J412" s="39" t="s">
        <v>102</v>
      </c>
      <c r="K412" s="39" t="s">
        <v>102</v>
      </c>
      <c r="L412" s="39" t="s">
        <v>102</v>
      </c>
      <c r="M412" s="39" t="s">
        <v>102</v>
      </c>
      <c r="N412" s="39" t="s">
        <v>102</v>
      </c>
      <c r="O412" s="39" t="s">
        <v>102</v>
      </c>
      <c r="P412" s="39" t="s">
        <v>102</v>
      </c>
      <c r="Q412" s="39" t="s">
        <v>102</v>
      </c>
      <c r="R412" s="39" t="s">
        <v>102</v>
      </c>
      <c r="S412" s="39" t="s">
        <v>102</v>
      </c>
      <c r="T412" s="39" t="s">
        <v>102</v>
      </c>
      <c r="U412" s="39">
        <v>5.8909999999999995E-4</v>
      </c>
      <c r="V412" s="39" t="s">
        <v>102</v>
      </c>
      <c r="W412" s="39" t="s">
        <v>102</v>
      </c>
      <c r="X412" s="39">
        <v>5.8909999999999995E-4</v>
      </c>
    </row>
    <row r="413" spans="1:24" x14ac:dyDescent="0.35">
      <c r="A413" s="39" t="s">
        <v>2</v>
      </c>
      <c r="B413" s="39" t="s">
        <v>309</v>
      </c>
      <c r="C413" s="39" t="s">
        <v>264</v>
      </c>
      <c r="J413" s="39" t="s">
        <v>102</v>
      </c>
      <c r="K413" s="39" t="s">
        <v>102</v>
      </c>
      <c r="L413" s="39" t="s">
        <v>102</v>
      </c>
      <c r="M413" s="39" t="s">
        <v>102</v>
      </c>
      <c r="N413" s="39" t="s">
        <v>102</v>
      </c>
      <c r="O413" s="39" t="s">
        <v>102</v>
      </c>
      <c r="P413" s="39" t="s">
        <v>102</v>
      </c>
      <c r="Q413" s="39" t="s">
        <v>102</v>
      </c>
      <c r="R413" s="39" t="s">
        <v>102</v>
      </c>
      <c r="S413" s="39" t="s">
        <v>102</v>
      </c>
      <c r="T413" s="39" t="s">
        <v>102</v>
      </c>
      <c r="U413" s="39">
        <v>3.7730000000000001E-4</v>
      </c>
      <c r="V413" s="39" t="s">
        <v>102</v>
      </c>
      <c r="W413" s="39" t="s">
        <v>102</v>
      </c>
      <c r="X413" s="39">
        <v>3.7730000000000001E-4</v>
      </c>
    </row>
    <row r="414" spans="1:24" x14ac:dyDescent="0.35">
      <c r="A414" s="39" t="s">
        <v>2</v>
      </c>
      <c r="B414" s="39" t="s">
        <v>309</v>
      </c>
      <c r="C414" s="39" t="s">
        <v>265</v>
      </c>
      <c r="J414" s="39" t="s">
        <v>102</v>
      </c>
      <c r="K414" s="39" t="s">
        <v>102</v>
      </c>
      <c r="L414" s="39" t="s">
        <v>102</v>
      </c>
      <c r="M414" s="39" t="s">
        <v>102</v>
      </c>
      <c r="N414" s="39" t="s">
        <v>102</v>
      </c>
      <c r="O414" s="39" t="s">
        <v>102</v>
      </c>
      <c r="P414" s="39" t="s">
        <v>102</v>
      </c>
      <c r="Q414" s="39" t="s">
        <v>102</v>
      </c>
      <c r="R414" s="39" t="s">
        <v>102</v>
      </c>
      <c r="S414" s="39" t="s">
        <v>102</v>
      </c>
      <c r="T414" s="39" t="s">
        <v>102</v>
      </c>
      <c r="U414" s="39">
        <v>3.7730000000000001E-4</v>
      </c>
      <c r="V414" s="39" t="s">
        <v>102</v>
      </c>
      <c r="W414" s="39" t="s">
        <v>102</v>
      </c>
      <c r="X414" s="39">
        <v>3.7730000000000001E-4</v>
      </c>
    </row>
    <row r="415" spans="1:24" x14ac:dyDescent="0.35">
      <c r="A415" s="39" t="s">
        <v>2</v>
      </c>
      <c r="B415" s="39" t="s">
        <v>309</v>
      </c>
      <c r="C415" s="39" t="s">
        <v>266</v>
      </c>
      <c r="J415" s="39" t="s">
        <v>102</v>
      </c>
      <c r="K415" s="39" t="s">
        <v>102</v>
      </c>
      <c r="L415" s="39" t="s">
        <v>102</v>
      </c>
      <c r="M415" s="39" t="s">
        <v>102</v>
      </c>
      <c r="N415" s="39" t="s">
        <v>102</v>
      </c>
      <c r="O415" s="39" t="s">
        <v>102</v>
      </c>
      <c r="P415" s="39" t="s">
        <v>102</v>
      </c>
      <c r="Q415" s="39" t="s">
        <v>102</v>
      </c>
      <c r="R415" s="39" t="s">
        <v>102</v>
      </c>
      <c r="S415" s="39" t="s">
        <v>102</v>
      </c>
      <c r="T415" s="39" t="s">
        <v>102</v>
      </c>
      <c r="U415" s="39">
        <v>3.7730000000000001E-4</v>
      </c>
      <c r="V415" s="39" t="s">
        <v>102</v>
      </c>
      <c r="W415" s="39" t="s">
        <v>102</v>
      </c>
      <c r="X415" s="39">
        <v>3.7730000000000001E-4</v>
      </c>
    </row>
    <row r="416" spans="1:24" x14ac:dyDescent="0.35">
      <c r="A416" s="39" t="s">
        <v>2</v>
      </c>
      <c r="B416" s="39" t="s">
        <v>309</v>
      </c>
      <c r="C416" s="39" t="s">
        <v>267</v>
      </c>
      <c r="J416" s="39" t="s">
        <v>102</v>
      </c>
      <c r="K416" s="39" t="s">
        <v>102</v>
      </c>
      <c r="L416" s="39" t="s">
        <v>102</v>
      </c>
      <c r="M416" s="39" t="s">
        <v>102</v>
      </c>
      <c r="N416" s="39" t="s">
        <v>102</v>
      </c>
      <c r="O416" s="39" t="s">
        <v>102</v>
      </c>
      <c r="P416" s="39" t="s">
        <v>102</v>
      </c>
      <c r="Q416" s="39" t="s">
        <v>102</v>
      </c>
      <c r="R416" s="39" t="s">
        <v>102</v>
      </c>
      <c r="S416" s="39" t="s">
        <v>102</v>
      </c>
      <c r="T416" s="39" t="s">
        <v>102</v>
      </c>
      <c r="U416" s="39">
        <v>5.8909999999999995E-4</v>
      </c>
      <c r="V416" s="39" t="s">
        <v>102</v>
      </c>
      <c r="W416" s="39" t="s">
        <v>102</v>
      </c>
      <c r="X416" s="39">
        <v>5.8909999999999995E-4</v>
      </c>
    </row>
    <row r="417" spans="1:24" x14ac:dyDescent="0.35">
      <c r="A417" s="39" t="s">
        <v>2</v>
      </c>
      <c r="B417" s="39" t="s">
        <v>309</v>
      </c>
      <c r="C417" s="39" t="s">
        <v>268</v>
      </c>
      <c r="J417" s="39" t="s">
        <v>102</v>
      </c>
      <c r="K417" s="39" t="s">
        <v>102</v>
      </c>
      <c r="L417" s="39" t="s">
        <v>102</v>
      </c>
      <c r="M417" s="39" t="s">
        <v>102</v>
      </c>
      <c r="N417" s="39" t="s">
        <v>102</v>
      </c>
      <c r="O417" s="39" t="s">
        <v>102</v>
      </c>
      <c r="P417" s="39" t="s">
        <v>102</v>
      </c>
      <c r="Q417" s="39" t="s">
        <v>102</v>
      </c>
      <c r="R417" s="39" t="s">
        <v>102</v>
      </c>
      <c r="S417" s="39" t="s">
        <v>102</v>
      </c>
      <c r="T417" s="39" t="s">
        <v>102</v>
      </c>
      <c r="U417" s="39">
        <v>5.5019999999999999E-3</v>
      </c>
      <c r="V417" s="39" t="s">
        <v>102</v>
      </c>
      <c r="W417" s="39" t="s">
        <v>102</v>
      </c>
      <c r="X417" s="39">
        <v>5.5019999999999999E-3</v>
      </c>
    </row>
    <row r="418" spans="1:24" x14ac:dyDescent="0.35">
      <c r="A418" s="39" t="s">
        <v>2</v>
      </c>
      <c r="B418" s="39" t="s">
        <v>309</v>
      </c>
      <c r="C418" s="39" t="s">
        <v>269</v>
      </c>
      <c r="J418" s="39" t="s">
        <v>102</v>
      </c>
      <c r="K418" s="39" t="s">
        <v>102</v>
      </c>
      <c r="L418" s="39" t="s">
        <v>102</v>
      </c>
      <c r="M418" s="39" t="s">
        <v>102</v>
      </c>
      <c r="N418" s="39" t="s">
        <v>102</v>
      </c>
      <c r="O418" s="39" t="s">
        <v>102</v>
      </c>
      <c r="P418" s="39" t="s">
        <v>102</v>
      </c>
      <c r="Q418" s="39" t="s">
        <v>102</v>
      </c>
      <c r="R418" s="39" t="s">
        <v>102</v>
      </c>
      <c r="S418" s="39" t="s">
        <v>102</v>
      </c>
      <c r="T418" s="39" t="s">
        <v>102</v>
      </c>
      <c r="U418" s="39" t="s">
        <v>170</v>
      </c>
      <c r="V418" s="39" t="s">
        <v>102</v>
      </c>
      <c r="W418" s="39" t="s">
        <v>102</v>
      </c>
      <c r="X418" s="39">
        <v>0</v>
      </c>
    </row>
    <row r="419" spans="1:24" x14ac:dyDescent="0.35">
      <c r="A419" s="39" t="s">
        <v>2</v>
      </c>
      <c r="B419" s="39" t="s">
        <v>309</v>
      </c>
      <c r="C419" s="39" t="s">
        <v>270</v>
      </c>
      <c r="J419" s="39" t="s">
        <v>102</v>
      </c>
      <c r="K419" s="39" t="s">
        <v>102</v>
      </c>
      <c r="L419" s="39" t="s">
        <v>102</v>
      </c>
      <c r="M419" s="39" t="s">
        <v>102</v>
      </c>
      <c r="N419" s="39" t="s">
        <v>102</v>
      </c>
      <c r="O419" s="39" t="s">
        <v>102</v>
      </c>
      <c r="P419" s="39" t="s">
        <v>102</v>
      </c>
      <c r="Q419" s="39" t="s">
        <v>102</v>
      </c>
      <c r="R419" s="39" t="s">
        <v>102</v>
      </c>
      <c r="S419" s="39" t="s">
        <v>102</v>
      </c>
      <c r="T419" s="39" t="s">
        <v>102</v>
      </c>
      <c r="U419" s="39">
        <v>5.8909999999999995E-4</v>
      </c>
      <c r="V419" s="39" t="s">
        <v>102</v>
      </c>
      <c r="W419" s="39" t="s">
        <v>102</v>
      </c>
      <c r="X419" s="39">
        <v>5.8909999999999995E-4</v>
      </c>
    </row>
    <row r="420" spans="1:24" x14ac:dyDescent="0.35">
      <c r="A420" s="39" t="s">
        <v>2</v>
      </c>
      <c r="B420" s="39" t="s">
        <v>309</v>
      </c>
      <c r="C420" s="39" t="s">
        <v>271</v>
      </c>
      <c r="J420" s="39" t="s">
        <v>102</v>
      </c>
      <c r="K420" s="39" t="s">
        <v>102</v>
      </c>
      <c r="L420" s="39" t="s">
        <v>102</v>
      </c>
      <c r="M420" s="39" t="s">
        <v>102</v>
      </c>
      <c r="N420" s="39" t="s">
        <v>102</v>
      </c>
      <c r="O420" s="39" t="s">
        <v>102</v>
      </c>
      <c r="P420" s="39" t="s">
        <v>102</v>
      </c>
      <c r="Q420" s="39" t="s">
        <v>102</v>
      </c>
      <c r="R420" s="39" t="s">
        <v>102</v>
      </c>
      <c r="S420" s="39" t="s">
        <v>102</v>
      </c>
      <c r="T420" s="39" t="s">
        <v>102</v>
      </c>
      <c r="U420" s="39">
        <v>5.7159999999999997E-3</v>
      </c>
      <c r="V420" s="39" t="s">
        <v>102</v>
      </c>
      <c r="W420" s="39" t="s">
        <v>102</v>
      </c>
      <c r="X420" s="39">
        <v>5.7159999999999997E-3</v>
      </c>
    </row>
    <row r="421" spans="1:24" x14ac:dyDescent="0.35">
      <c r="A421" s="39" t="s">
        <v>2</v>
      </c>
      <c r="B421" s="39" t="s">
        <v>309</v>
      </c>
      <c r="C421" s="39" t="s">
        <v>272</v>
      </c>
      <c r="J421" s="39" t="s">
        <v>102</v>
      </c>
      <c r="K421" s="39" t="s">
        <v>102</v>
      </c>
      <c r="L421" s="39" t="s">
        <v>102</v>
      </c>
      <c r="M421" s="39" t="s">
        <v>102</v>
      </c>
      <c r="N421" s="39" t="s">
        <v>102</v>
      </c>
      <c r="O421" s="39" t="s">
        <v>102</v>
      </c>
      <c r="P421" s="39" t="s">
        <v>102</v>
      </c>
      <c r="Q421" s="39" t="s">
        <v>102</v>
      </c>
      <c r="R421" s="39" t="s">
        <v>102</v>
      </c>
      <c r="S421" s="39" t="s">
        <v>102</v>
      </c>
      <c r="T421" s="39" t="s">
        <v>102</v>
      </c>
      <c r="U421" s="39">
        <v>5.6829999999999997E-3</v>
      </c>
      <c r="V421" s="39" t="s">
        <v>102</v>
      </c>
      <c r="W421" s="39" t="s">
        <v>102</v>
      </c>
      <c r="X421" s="39">
        <v>5.6829999999999997E-3</v>
      </c>
    </row>
    <row r="422" spans="1:24" x14ac:dyDescent="0.35">
      <c r="A422" s="39" t="s">
        <v>2</v>
      </c>
      <c r="B422" s="39" t="s">
        <v>309</v>
      </c>
      <c r="C422" s="39" t="s">
        <v>273</v>
      </c>
      <c r="J422" s="39" t="s">
        <v>102</v>
      </c>
      <c r="K422" s="39" t="s">
        <v>102</v>
      </c>
      <c r="L422" s="39" t="s">
        <v>102</v>
      </c>
      <c r="M422" s="39" t="s">
        <v>102</v>
      </c>
      <c r="N422" s="39" t="s">
        <v>102</v>
      </c>
      <c r="O422" s="39" t="s">
        <v>102</v>
      </c>
      <c r="P422" s="39" t="s">
        <v>102</v>
      </c>
      <c r="Q422" s="39" t="s">
        <v>102</v>
      </c>
      <c r="R422" s="39" t="s">
        <v>102</v>
      </c>
      <c r="S422" s="39" t="s">
        <v>102</v>
      </c>
      <c r="T422" s="39" t="s">
        <v>102</v>
      </c>
      <c r="U422" s="39">
        <v>5.6849999999999999E-3</v>
      </c>
      <c r="V422" s="39" t="s">
        <v>102</v>
      </c>
      <c r="W422" s="39" t="s">
        <v>102</v>
      </c>
      <c r="X422" s="39">
        <v>5.6849999999999999E-3</v>
      </c>
    </row>
    <row r="423" spans="1:24" x14ac:dyDescent="0.35">
      <c r="A423" s="39" t="s">
        <v>2</v>
      </c>
      <c r="B423" s="39" t="s">
        <v>309</v>
      </c>
      <c r="C423" s="39" t="s">
        <v>274</v>
      </c>
      <c r="J423" s="39" t="s">
        <v>102</v>
      </c>
      <c r="K423" s="39" t="s">
        <v>102</v>
      </c>
      <c r="L423" s="39" t="s">
        <v>102</v>
      </c>
      <c r="M423" s="39" t="s">
        <v>102</v>
      </c>
      <c r="N423" s="39" t="s">
        <v>102</v>
      </c>
      <c r="O423" s="39" t="s">
        <v>102</v>
      </c>
      <c r="P423" s="39" t="s">
        <v>102</v>
      </c>
      <c r="Q423" s="39" t="s">
        <v>102</v>
      </c>
      <c r="R423" s="39" t="s">
        <v>102</v>
      </c>
      <c r="S423" s="39" t="s">
        <v>102</v>
      </c>
      <c r="T423" s="39" t="s">
        <v>102</v>
      </c>
      <c r="U423" s="39" t="s">
        <v>170</v>
      </c>
      <c r="V423" s="39" t="s">
        <v>102</v>
      </c>
      <c r="W423" s="39" t="s">
        <v>102</v>
      </c>
      <c r="X423" s="39">
        <v>0</v>
      </c>
    </row>
    <row r="424" spans="1:24" x14ac:dyDescent="0.35">
      <c r="A424" s="39" t="s">
        <v>2</v>
      </c>
      <c r="B424" s="39" t="s">
        <v>309</v>
      </c>
      <c r="C424" s="39" t="s">
        <v>275</v>
      </c>
      <c r="J424" s="39" t="s">
        <v>102</v>
      </c>
      <c r="K424" s="39" t="s">
        <v>102</v>
      </c>
      <c r="L424" s="39" t="s">
        <v>102</v>
      </c>
      <c r="M424" s="39" t="s">
        <v>102</v>
      </c>
      <c r="N424" s="39" t="s">
        <v>102</v>
      </c>
      <c r="O424" s="39" t="s">
        <v>102</v>
      </c>
      <c r="P424" s="39" t="s">
        <v>102</v>
      </c>
      <c r="Q424" s="39" t="s">
        <v>102</v>
      </c>
      <c r="R424" s="39" t="s">
        <v>102</v>
      </c>
      <c r="S424" s="39" t="s">
        <v>102</v>
      </c>
      <c r="T424" s="39" t="s">
        <v>102</v>
      </c>
      <c r="U424" s="39">
        <v>5.5180000000000003E-3</v>
      </c>
      <c r="V424" s="39" t="s">
        <v>102</v>
      </c>
      <c r="W424" s="39" t="s">
        <v>102</v>
      </c>
      <c r="X424" s="39">
        <v>5.5180000000000003E-3</v>
      </c>
    </row>
    <row r="425" spans="1:24" x14ac:dyDescent="0.35">
      <c r="A425" s="39" t="s">
        <v>2</v>
      </c>
      <c r="B425" s="39" t="s">
        <v>309</v>
      </c>
      <c r="C425" s="39" t="s">
        <v>276</v>
      </c>
      <c r="J425" s="39" t="s">
        <v>102</v>
      </c>
      <c r="K425" s="39" t="s">
        <v>102</v>
      </c>
      <c r="L425" s="39" t="s">
        <v>102</v>
      </c>
      <c r="M425" s="39" t="s">
        <v>102</v>
      </c>
      <c r="N425" s="39" t="s">
        <v>102</v>
      </c>
      <c r="O425" s="39" t="s">
        <v>102</v>
      </c>
      <c r="P425" s="39" t="s">
        <v>102</v>
      </c>
      <c r="Q425" s="39" t="s">
        <v>102</v>
      </c>
      <c r="R425" s="39" t="s">
        <v>102</v>
      </c>
      <c r="S425" s="39" t="s">
        <v>102</v>
      </c>
      <c r="T425" s="39" t="s">
        <v>102</v>
      </c>
      <c r="U425" s="39">
        <v>5.5040000000000002E-3</v>
      </c>
      <c r="V425" s="39" t="s">
        <v>102</v>
      </c>
      <c r="W425" s="39" t="s">
        <v>102</v>
      </c>
      <c r="X425" s="39">
        <v>5.5040000000000002E-3</v>
      </c>
    </row>
    <row r="426" spans="1:24" x14ac:dyDescent="0.35">
      <c r="A426" s="39" t="s">
        <v>2</v>
      </c>
      <c r="B426" s="39" t="s">
        <v>309</v>
      </c>
      <c r="C426" s="39" t="s">
        <v>277</v>
      </c>
      <c r="J426" s="39" t="s">
        <v>102</v>
      </c>
      <c r="K426" s="39" t="s">
        <v>102</v>
      </c>
      <c r="L426" s="39" t="s">
        <v>102</v>
      </c>
      <c r="M426" s="39" t="s">
        <v>102</v>
      </c>
      <c r="N426" s="39" t="s">
        <v>102</v>
      </c>
      <c r="O426" s="39" t="s">
        <v>102</v>
      </c>
      <c r="P426" s="39" t="s">
        <v>102</v>
      </c>
      <c r="Q426" s="39" t="s">
        <v>102</v>
      </c>
      <c r="R426" s="39" t="s">
        <v>102</v>
      </c>
      <c r="S426" s="39" t="s">
        <v>102</v>
      </c>
      <c r="T426" s="39" t="s">
        <v>102</v>
      </c>
      <c r="U426" s="39">
        <v>5.5649999999999996E-3</v>
      </c>
      <c r="V426" s="39" t="s">
        <v>102</v>
      </c>
      <c r="W426" s="39" t="s">
        <v>102</v>
      </c>
      <c r="X426" s="39">
        <v>5.5649999999999996E-3</v>
      </c>
    </row>
    <row r="427" spans="1:24" x14ac:dyDescent="0.35">
      <c r="A427" s="39" t="s">
        <v>2</v>
      </c>
      <c r="B427" s="39" t="s">
        <v>309</v>
      </c>
      <c r="C427" s="39" t="s">
        <v>278</v>
      </c>
      <c r="J427" s="39" t="s">
        <v>102</v>
      </c>
      <c r="K427" s="39" t="s">
        <v>102</v>
      </c>
      <c r="L427" s="39" t="s">
        <v>102</v>
      </c>
      <c r="M427" s="39" t="s">
        <v>102</v>
      </c>
      <c r="N427" s="39" t="s">
        <v>102</v>
      </c>
      <c r="O427" s="39" t="s">
        <v>102</v>
      </c>
      <c r="P427" s="39" t="s">
        <v>102</v>
      </c>
      <c r="Q427" s="39" t="s">
        <v>102</v>
      </c>
      <c r="R427" s="39" t="s">
        <v>102</v>
      </c>
      <c r="S427" s="39" t="s">
        <v>102</v>
      </c>
      <c r="T427" s="39" t="s">
        <v>102</v>
      </c>
      <c r="U427" s="39">
        <v>5.581E-3</v>
      </c>
      <c r="V427" s="39" t="s">
        <v>102</v>
      </c>
      <c r="W427" s="39" t="s">
        <v>102</v>
      </c>
      <c r="X427" s="39">
        <v>5.581E-3</v>
      </c>
    </row>
    <row r="428" spans="1:24" x14ac:dyDescent="0.35">
      <c r="A428" s="39" t="s">
        <v>2</v>
      </c>
      <c r="B428" s="39" t="s">
        <v>309</v>
      </c>
      <c r="C428" s="39" t="s">
        <v>279</v>
      </c>
      <c r="J428" s="39" t="s">
        <v>102</v>
      </c>
      <c r="K428" s="39" t="s">
        <v>102</v>
      </c>
      <c r="L428" s="39" t="s">
        <v>102</v>
      </c>
      <c r="M428" s="39" t="s">
        <v>102</v>
      </c>
      <c r="N428" s="39" t="s">
        <v>102</v>
      </c>
      <c r="O428" s="39" t="s">
        <v>102</v>
      </c>
      <c r="P428" s="39" t="s">
        <v>102</v>
      </c>
      <c r="Q428" s="39" t="s">
        <v>102</v>
      </c>
      <c r="R428" s="39" t="s">
        <v>102</v>
      </c>
      <c r="S428" s="39" t="s">
        <v>102</v>
      </c>
      <c r="T428" s="39" t="s">
        <v>102</v>
      </c>
      <c r="U428" s="39">
        <v>5.5209999999999999E-3</v>
      </c>
      <c r="V428" s="39" t="s">
        <v>102</v>
      </c>
      <c r="W428" s="39" t="s">
        <v>102</v>
      </c>
      <c r="X428" s="39">
        <v>5.5209999999999999E-3</v>
      </c>
    </row>
    <row r="429" spans="1:24" x14ac:dyDescent="0.35">
      <c r="A429" s="39" t="s">
        <v>2</v>
      </c>
      <c r="B429" s="39" t="s">
        <v>309</v>
      </c>
      <c r="C429" s="39" t="s">
        <v>280</v>
      </c>
      <c r="J429" s="39" t="s">
        <v>102</v>
      </c>
      <c r="K429" s="39" t="s">
        <v>102</v>
      </c>
      <c r="L429" s="39" t="s">
        <v>102</v>
      </c>
      <c r="M429" s="39" t="s">
        <v>102</v>
      </c>
      <c r="N429" s="39" t="s">
        <v>102</v>
      </c>
      <c r="O429" s="39" t="s">
        <v>102</v>
      </c>
      <c r="P429" s="39" t="s">
        <v>102</v>
      </c>
      <c r="Q429" s="39" t="s">
        <v>102</v>
      </c>
      <c r="R429" s="39" t="s">
        <v>102</v>
      </c>
      <c r="S429" s="39" t="s">
        <v>102</v>
      </c>
      <c r="T429" s="39" t="s">
        <v>102</v>
      </c>
      <c r="U429" s="39">
        <v>5.5929999999999999E-3</v>
      </c>
      <c r="V429" s="39" t="s">
        <v>102</v>
      </c>
      <c r="W429" s="39" t="s">
        <v>102</v>
      </c>
      <c r="X429" s="39">
        <v>5.5929999999999999E-3</v>
      </c>
    </row>
    <row r="430" spans="1:24" x14ac:dyDescent="0.35">
      <c r="A430" s="39" t="s">
        <v>2</v>
      </c>
      <c r="B430" s="39" t="s">
        <v>309</v>
      </c>
      <c r="C430" s="39" t="s">
        <v>281</v>
      </c>
      <c r="J430" s="39" t="s">
        <v>102</v>
      </c>
      <c r="K430" s="39" t="s">
        <v>102</v>
      </c>
      <c r="L430" s="39" t="s">
        <v>102</v>
      </c>
      <c r="M430" s="39" t="s">
        <v>102</v>
      </c>
      <c r="N430" s="39" t="s">
        <v>102</v>
      </c>
      <c r="O430" s="39" t="s">
        <v>102</v>
      </c>
      <c r="P430" s="39" t="s">
        <v>102</v>
      </c>
      <c r="Q430" s="39" t="s">
        <v>102</v>
      </c>
      <c r="R430" s="39" t="s">
        <v>102</v>
      </c>
      <c r="S430" s="39" t="s">
        <v>102</v>
      </c>
      <c r="T430" s="39" t="s">
        <v>102</v>
      </c>
      <c r="U430" s="39">
        <v>5.6800000000000002E-3</v>
      </c>
      <c r="V430" s="39" t="s">
        <v>102</v>
      </c>
      <c r="W430" s="39" t="s">
        <v>102</v>
      </c>
      <c r="X430" s="39">
        <v>5.6800000000000002E-3</v>
      </c>
    </row>
    <row r="431" spans="1:24" x14ac:dyDescent="0.35">
      <c r="A431" s="39" t="s">
        <v>2</v>
      </c>
      <c r="B431" s="39" t="s">
        <v>309</v>
      </c>
      <c r="C431" s="39" t="s">
        <v>282</v>
      </c>
      <c r="J431" s="39" t="s">
        <v>102</v>
      </c>
      <c r="K431" s="39" t="s">
        <v>102</v>
      </c>
      <c r="L431" s="39" t="s">
        <v>102</v>
      </c>
      <c r="M431" s="39" t="s">
        <v>102</v>
      </c>
      <c r="N431" s="39" t="s">
        <v>102</v>
      </c>
      <c r="O431" s="39" t="s">
        <v>102</v>
      </c>
      <c r="P431" s="39" t="s">
        <v>102</v>
      </c>
      <c r="Q431" s="39" t="s">
        <v>102</v>
      </c>
      <c r="R431" s="39" t="s">
        <v>102</v>
      </c>
      <c r="S431" s="39" t="s">
        <v>102</v>
      </c>
      <c r="T431" s="39" t="s">
        <v>102</v>
      </c>
      <c r="U431" s="39">
        <v>5.6849999999999999E-3</v>
      </c>
      <c r="V431" s="39" t="s">
        <v>102</v>
      </c>
      <c r="W431" s="39" t="s">
        <v>102</v>
      </c>
      <c r="X431" s="39">
        <v>5.6849999999999999E-3</v>
      </c>
    </row>
    <row r="432" spans="1:24" x14ac:dyDescent="0.35">
      <c r="A432" s="39" t="s">
        <v>2</v>
      </c>
      <c r="B432" s="39" t="s">
        <v>309</v>
      </c>
      <c r="C432" s="39" t="s">
        <v>283</v>
      </c>
      <c r="J432" s="39" t="s">
        <v>102</v>
      </c>
      <c r="K432" s="39" t="s">
        <v>102</v>
      </c>
      <c r="L432" s="39" t="s">
        <v>102</v>
      </c>
      <c r="M432" s="39" t="s">
        <v>102</v>
      </c>
      <c r="N432" s="39" t="s">
        <v>102</v>
      </c>
      <c r="O432" s="39" t="s">
        <v>102</v>
      </c>
      <c r="P432" s="39" t="s">
        <v>102</v>
      </c>
      <c r="Q432" s="39" t="s">
        <v>102</v>
      </c>
      <c r="R432" s="39" t="s">
        <v>102</v>
      </c>
      <c r="S432" s="39" t="s">
        <v>102</v>
      </c>
      <c r="T432" s="39" t="s">
        <v>102</v>
      </c>
      <c r="U432" s="39">
        <v>3.7730000000000001E-4</v>
      </c>
      <c r="V432" s="39" t="s">
        <v>102</v>
      </c>
      <c r="W432" s="39" t="s">
        <v>102</v>
      </c>
      <c r="X432" s="39">
        <v>3.7730000000000001E-4</v>
      </c>
    </row>
    <row r="433" spans="1:24" x14ac:dyDescent="0.35">
      <c r="A433" s="39" t="s">
        <v>2</v>
      </c>
      <c r="B433" s="39" t="s">
        <v>309</v>
      </c>
      <c r="C433" s="39" t="s">
        <v>284</v>
      </c>
      <c r="J433" s="39" t="s">
        <v>102</v>
      </c>
      <c r="K433" s="39" t="s">
        <v>102</v>
      </c>
      <c r="L433" s="39" t="s">
        <v>102</v>
      </c>
      <c r="M433" s="39" t="s">
        <v>102</v>
      </c>
      <c r="N433" s="39" t="s">
        <v>102</v>
      </c>
      <c r="O433" s="39" t="s">
        <v>102</v>
      </c>
      <c r="P433" s="39" t="s">
        <v>102</v>
      </c>
      <c r="Q433" s="39" t="s">
        <v>102</v>
      </c>
      <c r="R433" s="39" t="s">
        <v>102</v>
      </c>
      <c r="S433" s="39" t="s">
        <v>102</v>
      </c>
      <c r="T433" s="39" t="s">
        <v>102</v>
      </c>
      <c r="U433" s="39">
        <v>5.8909999999999995E-4</v>
      </c>
      <c r="V433" s="39" t="s">
        <v>102</v>
      </c>
      <c r="W433" s="39" t="s">
        <v>102</v>
      </c>
      <c r="X433" s="39">
        <v>5.8909999999999995E-4</v>
      </c>
    </row>
    <row r="434" spans="1:24" x14ac:dyDescent="0.35">
      <c r="A434" s="39" t="s">
        <v>2</v>
      </c>
      <c r="B434" s="39" t="s">
        <v>309</v>
      </c>
      <c r="C434" s="39" t="s">
        <v>285</v>
      </c>
      <c r="J434" s="39" t="s">
        <v>102</v>
      </c>
      <c r="K434" s="39" t="s">
        <v>102</v>
      </c>
      <c r="L434" s="39" t="s">
        <v>102</v>
      </c>
      <c r="M434" s="39" t="s">
        <v>102</v>
      </c>
      <c r="N434" s="39" t="s">
        <v>102</v>
      </c>
      <c r="O434" s="39" t="s">
        <v>102</v>
      </c>
      <c r="P434" s="39" t="s">
        <v>102</v>
      </c>
      <c r="Q434" s="39" t="s">
        <v>102</v>
      </c>
      <c r="R434" s="39" t="s">
        <v>102</v>
      </c>
      <c r="S434" s="39" t="s">
        <v>102</v>
      </c>
      <c r="T434" s="39" t="s">
        <v>102</v>
      </c>
      <c r="U434" s="39">
        <v>5.6889999999999996E-3</v>
      </c>
      <c r="V434" s="39" t="s">
        <v>102</v>
      </c>
      <c r="W434" s="39" t="s">
        <v>102</v>
      </c>
      <c r="X434" s="39">
        <v>5.6889999999999996E-3</v>
      </c>
    </row>
    <row r="435" spans="1:24" x14ac:dyDescent="0.35">
      <c r="A435" s="39" t="s">
        <v>2</v>
      </c>
      <c r="B435" s="39" t="s">
        <v>309</v>
      </c>
      <c r="C435" s="39" t="s">
        <v>286</v>
      </c>
      <c r="J435" s="39" t="s">
        <v>102</v>
      </c>
      <c r="K435" s="39" t="s">
        <v>102</v>
      </c>
      <c r="L435" s="39" t="s">
        <v>102</v>
      </c>
      <c r="M435" s="39" t="s">
        <v>102</v>
      </c>
      <c r="N435" s="39" t="s">
        <v>102</v>
      </c>
      <c r="O435" s="39" t="s">
        <v>102</v>
      </c>
      <c r="P435" s="39" t="s">
        <v>102</v>
      </c>
      <c r="Q435" s="39" t="s">
        <v>102</v>
      </c>
      <c r="R435" s="39" t="s">
        <v>102</v>
      </c>
      <c r="S435" s="39" t="s">
        <v>102</v>
      </c>
      <c r="T435" s="39" t="s">
        <v>102</v>
      </c>
      <c r="U435" s="39">
        <v>3.7730000000000001E-4</v>
      </c>
      <c r="V435" s="39" t="s">
        <v>102</v>
      </c>
      <c r="W435" s="39" t="s">
        <v>102</v>
      </c>
      <c r="X435" s="39">
        <v>3.7730000000000001E-4</v>
      </c>
    </row>
    <row r="436" spans="1:24" x14ac:dyDescent="0.35">
      <c r="A436" s="39" t="s">
        <v>2</v>
      </c>
      <c r="B436" s="39" t="s">
        <v>309</v>
      </c>
      <c r="C436" s="39" t="s">
        <v>287</v>
      </c>
      <c r="J436" s="39" t="s">
        <v>102</v>
      </c>
      <c r="K436" s="39" t="s">
        <v>102</v>
      </c>
      <c r="L436" s="39" t="s">
        <v>102</v>
      </c>
      <c r="M436" s="39" t="s">
        <v>102</v>
      </c>
      <c r="N436" s="39" t="s">
        <v>102</v>
      </c>
      <c r="O436" s="39" t="s">
        <v>102</v>
      </c>
      <c r="P436" s="39" t="s">
        <v>102</v>
      </c>
      <c r="Q436" s="39" t="s">
        <v>102</v>
      </c>
      <c r="R436" s="39" t="s">
        <v>102</v>
      </c>
      <c r="S436" s="39" t="s">
        <v>102</v>
      </c>
      <c r="T436" s="39" t="s">
        <v>102</v>
      </c>
      <c r="U436" s="39">
        <v>5.8909999999999995E-4</v>
      </c>
      <c r="V436" s="39" t="s">
        <v>102</v>
      </c>
      <c r="W436" s="39" t="s">
        <v>102</v>
      </c>
      <c r="X436" s="39">
        <v>5.8909999999999995E-4</v>
      </c>
    </row>
    <row r="437" spans="1:24" x14ac:dyDescent="0.35">
      <c r="A437" s="39" t="s">
        <v>2</v>
      </c>
      <c r="B437" s="39" t="s">
        <v>309</v>
      </c>
      <c r="C437" s="39" t="s">
        <v>288</v>
      </c>
      <c r="J437" s="39" t="s">
        <v>102</v>
      </c>
      <c r="K437" s="39" t="s">
        <v>102</v>
      </c>
      <c r="L437" s="39" t="s">
        <v>102</v>
      </c>
      <c r="M437" s="39" t="s">
        <v>102</v>
      </c>
      <c r="N437" s="39" t="s">
        <v>102</v>
      </c>
      <c r="O437" s="39" t="s">
        <v>102</v>
      </c>
      <c r="P437" s="39" t="s">
        <v>102</v>
      </c>
      <c r="Q437" s="39" t="s">
        <v>102</v>
      </c>
      <c r="R437" s="39" t="s">
        <v>102</v>
      </c>
      <c r="S437" s="39" t="s">
        <v>102</v>
      </c>
      <c r="T437" s="39" t="s">
        <v>102</v>
      </c>
      <c r="U437" s="39">
        <v>5.8909999999999995E-4</v>
      </c>
      <c r="V437" s="39" t="s">
        <v>102</v>
      </c>
      <c r="W437" s="39" t="s">
        <v>102</v>
      </c>
      <c r="X437" s="39">
        <v>5.8909999999999995E-4</v>
      </c>
    </row>
    <row r="438" spans="1:24" x14ac:dyDescent="0.35">
      <c r="A438" s="39" t="s">
        <v>2</v>
      </c>
      <c r="B438" s="39" t="s">
        <v>309</v>
      </c>
      <c r="C438" s="39" t="s">
        <v>289</v>
      </c>
      <c r="J438" s="39" t="s">
        <v>102</v>
      </c>
      <c r="K438" s="39" t="s">
        <v>102</v>
      </c>
      <c r="L438" s="39" t="s">
        <v>102</v>
      </c>
      <c r="M438" s="39" t="s">
        <v>102</v>
      </c>
      <c r="N438" s="39" t="s">
        <v>102</v>
      </c>
      <c r="O438" s="39" t="s">
        <v>102</v>
      </c>
      <c r="P438" s="39" t="s">
        <v>102</v>
      </c>
      <c r="Q438" s="39" t="s">
        <v>102</v>
      </c>
      <c r="R438" s="39" t="s">
        <v>102</v>
      </c>
      <c r="S438" s="39" t="s">
        <v>102</v>
      </c>
      <c r="T438" s="39" t="s">
        <v>102</v>
      </c>
      <c r="U438" s="39">
        <v>5.8909999999999995E-4</v>
      </c>
      <c r="V438" s="39" t="s">
        <v>102</v>
      </c>
      <c r="W438" s="39" t="s">
        <v>102</v>
      </c>
      <c r="X438" s="39">
        <v>5.8909999999999995E-4</v>
      </c>
    </row>
    <row r="439" spans="1:24" x14ac:dyDescent="0.35">
      <c r="A439" s="39" t="s">
        <v>2</v>
      </c>
      <c r="B439" s="39" t="s">
        <v>309</v>
      </c>
      <c r="C439" s="39" t="s">
        <v>290</v>
      </c>
      <c r="J439" s="39" t="s">
        <v>102</v>
      </c>
      <c r="K439" s="39" t="s">
        <v>102</v>
      </c>
      <c r="L439" s="39" t="s">
        <v>102</v>
      </c>
      <c r="M439" s="39" t="s">
        <v>102</v>
      </c>
      <c r="N439" s="39" t="s">
        <v>102</v>
      </c>
      <c r="O439" s="39" t="s">
        <v>102</v>
      </c>
      <c r="P439" s="39" t="s">
        <v>102</v>
      </c>
      <c r="Q439" s="39" t="s">
        <v>102</v>
      </c>
      <c r="R439" s="39" t="s">
        <v>102</v>
      </c>
      <c r="S439" s="39" t="s">
        <v>102</v>
      </c>
      <c r="T439" s="39" t="s">
        <v>102</v>
      </c>
      <c r="U439" s="39">
        <v>5.7549999999999997E-3</v>
      </c>
      <c r="V439" s="39" t="s">
        <v>102</v>
      </c>
      <c r="W439" s="39" t="s">
        <v>102</v>
      </c>
      <c r="X439" s="39">
        <v>5.7549999999999997E-3</v>
      </c>
    </row>
    <row r="440" spans="1:24" x14ac:dyDescent="0.35">
      <c r="A440" s="39" t="s">
        <v>2</v>
      </c>
      <c r="B440" s="39" t="s">
        <v>309</v>
      </c>
      <c r="C440" s="39" t="s">
        <v>291</v>
      </c>
      <c r="J440" s="39" t="s">
        <v>102</v>
      </c>
      <c r="K440" s="39" t="s">
        <v>102</v>
      </c>
      <c r="L440" s="39" t="s">
        <v>102</v>
      </c>
      <c r="M440" s="39" t="s">
        <v>102</v>
      </c>
      <c r="N440" s="39" t="s">
        <v>102</v>
      </c>
      <c r="O440" s="39" t="s">
        <v>102</v>
      </c>
      <c r="P440" s="39" t="s">
        <v>102</v>
      </c>
      <c r="Q440" s="39" t="s">
        <v>102</v>
      </c>
      <c r="R440" s="39" t="s">
        <v>102</v>
      </c>
      <c r="S440" s="39" t="s">
        <v>102</v>
      </c>
      <c r="T440" s="39" t="s">
        <v>102</v>
      </c>
      <c r="U440" s="39">
        <v>2.9499999999999999E-3</v>
      </c>
      <c r="V440" s="39" t="s">
        <v>102</v>
      </c>
      <c r="W440" s="39" t="s">
        <v>102</v>
      </c>
      <c r="X440" s="39">
        <v>2.9499999999999999E-3</v>
      </c>
    </row>
    <row r="441" spans="1:24" x14ac:dyDescent="0.35">
      <c r="A441" s="39" t="s">
        <v>2</v>
      </c>
      <c r="B441" s="39" t="s">
        <v>309</v>
      </c>
      <c r="C441" s="39" t="s">
        <v>292</v>
      </c>
      <c r="J441" s="39" t="s">
        <v>102</v>
      </c>
      <c r="K441" s="39" t="s">
        <v>102</v>
      </c>
      <c r="L441" s="39" t="s">
        <v>102</v>
      </c>
      <c r="M441" s="39" t="s">
        <v>102</v>
      </c>
      <c r="N441" s="39" t="s">
        <v>102</v>
      </c>
      <c r="O441" s="39" t="s">
        <v>102</v>
      </c>
      <c r="P441" s="39" t="s">
        <v>102</v>
      </c>
      <c r="Q441" s="39" t="s">
        <v>102</v>
      </c>
      <c r="R441" s="39" t="s">
        <v>102</v>
      </c>
      <c r="S441" s="39" t="s">
        <v>102</v>
      </c>
      <c r="T441" s="39" t="s">
        <v>102</v>
      </c>
      <c r="U441" s="39">
        <v>5.8909999999999995E-4</v>
      </c>
      <c r="V441" s="39" t="s">
        <v>102</v>
      </c>
      <c r="W441" s="39" t="s">
        <v>102</v>
      </c>
      <c r="X441" s="39">
        <v>5.8909999999999995E-4</v>
      </c>
    </row>
    <row r="442" spans="1:24" x14ac:dyDescent="0.35">
      <c r="A442" s="39" t="s">
        <v>2</v>
      </c>
      <c r="B442" s="39" t="s">
        <v>309</v>
      </c>
      <c r="C442" s="39" t="s">
        <v>293</v>
      </c>
      <c r="J442" s="39" t="s">
        <v>102</v>
      </c>
      <c r="K442" s="39" t="s">
        <v>102</v>
      </c>
      <c r="L442" s="39" t="s">
        <v>102</v>
      </c>
      <c r="M442" s="39" t="s">
        <v>102</v>
      </c>
      <c r="N442" s="39" t="s">
        <v>102</v>
      </c>
      <c r="O442" s="39" t="s">
        <v>102</v>
      </c>
      <c r="P442" s="39" t="s">
        <v>102</v>
      </c>
      <c r="Q442" s="39" t="s">
        <v>102</v>
      </c>
      <c r="R442" s="39" t="s">
        <v>102</v>
      </c>
      <c r="S442" s="39" t="s">
        <v>102</v>
      </c>
      <c r="T442" s="39" t="s">
        <v>102</v>
      </c>
      <c r="U442" s="39">
        <v>5.8909999999999995E-4</v>
      </c>
      <c r="V442" s="39" t="s">
        <v>102</v>
      </c>
      <c r="W442" s="39" t="s">
        <v>102</v>
      </c>
      <c r="X442" s="39">
        <v>5.8909999999999995E-4</v>
      </c>
    </row>
    <row r="443" spans="1:24" x14ac:dyDescent="0.35">
      <c r="A443" s="39" t="s">
        <v>2</v>
      </c>
      <c r="B443" s="39" t="s">
        <v>309</v>
      </c>
      <c r="C443" s="39" t="s">
        <v>294</v>
      </c>
      <c r="J443" s="39" t="s">
        <v>102</v>
      </c>
      <c r="K443" s="39" t="s">
        <v>102</v>
      </c>
      <c r="L443" s="39" t="s">
        <v>102</v>
      </c>
      <c r="M443" s="39" t="s">
        <v>102</v>
      </c>
      <c r="N443" s="39" t="s">
        <v>102</v>
      </c>
      <c r="O443" s="39" t="s">
        <v>102</v>
      </c>
      <c r="P443" s="39" t="s">
        <v>102</v>
      </c>
      <c r="Q443" s="39" t="s">
        <v>102</v>
      </c>
      <c r="R443" s="39" t="s">
        <v>102</v>
      </c>
      <c r="S443" s="39" t="s">
        <v>102</v>
      </c>
      <c r="T443" s="39" t="s">
        <v>102</v>
      </c>
      <c r="U443" s="39">
        <v>3.1059999999999998E-3</v>
      </c>
      <c r="V443" s="39" t="s">
        <v>102</v>
      </c>
      <c r="W443" s="39" t="s">
        <v>102</v>
      </c>
      <c r="X443" s="39">
        <v>3.1059999999999998E-3</v>
      </c>
    </row>
    <row r="444" spans="1:24" x14ac:dyDescent="0.35">
      <c r="A444" s="39" t="s">
        <v>2</v>
      </c>
      <c r="B444" s="39" t="s">
        <v>309</v>
      </c>
      <c r="C444" s="39" t="s">
        <v>295</v>
      </c>
      <c r="J444" s="39" t="s">
        <v>102</v>
      </c>
      <c r="K444" s="39" t="s">
        <v>102</v>
      </c>
      <c r="L444" s="39" t="s">
        <v>102</v>
      </c>
      <c r="M444" s="39" t="s">
        <v>102</v>
      </c>
      <c r="N444" s="39" t="s">
        <v>102</v>
      </c>
      <c r="O444" s="39" t="s">
        <v>102</v>
      </c>
      <c r="P444" s="39" t="s">
        <v>102</v>
      </c>
      <c r="Q444" s="39" t="s">
        <v>102</v>
      </c>
      <c r="R444" s="39" t="s">
        <v>102</v>
      </c>
      <c r="S444" s="39" t="s">
        <v>102</v>
      </c>
      <c r="T444" s="39" t="s">
        <v>102</v>
      </c>
      <c r="U444" s="39">
        <v>2.9489999999999998E-3</v>
      </c>
      <c r="V444" s="39" t="s">
        <v>102</v>
      </c>
      <c r="W444" s="39" t="s">
        <v>102</v>
      </c>
      <c r="X444" s="39">
        <v>2.9489999999999998E-3</v>
      </c>
    </row>
    <row r="445" spans="1:24" x14ac:dyDescent="0.35">
      <c r="A445" s="39" t="s">
        <v>2</v>
      </c>
      <c r="B445" s="39" t="s">
        <v>309</v>
      </c>
      <c r="C445" s="39" t="s">
        <v>296</v>
      </c>
      <c r="J445" s="39" t="s">
        <v>102</v>
      </c>
      <c r="K445" s="39" t="s">
        <v>102</v>
      </c>
      <c r="L445" s="39" t="s">
        <v>102</v>
      </c>
      <c r="M445" s="39" t="s">
        <v>102</v>
      </c>
      <c r="N445" s="39" t="s">
        <v>102</v>
      </c>
      <c r="O445" s="39" t="s">
        <v>102</v>
      </c>
      <c r="P445" s="39" t="s">
        <v>102</v>
      </c>
      <c r="Q445" s="39" t="s">
        <v>102</v>
      </c>
      <c r="R445" s="39" t="s">
        <v>102</v>
      </c>
      <c r="S445" s="39" t="s">
        <v>102</v>
      </c>
      <c r="T445" s="39" t="s">
        <v>102</v>
      </c>
      <c r="U445" s="39">
        <v>3.1350000000000002E-3</v>
      </c>
      <c r="V445" s="39" t="s">
        <v>102</v>
      </c>
      <c r="W445" s="39" t="s">
        <v>102</v>
      </c>
      <c r="X445" s="39">
        <v>3.1350000000000002E-3</v>
      </c>
    </row>
    <row r="446" spans="1:24" x14ac:dyDescent="0.35">
      <c r="A446" s="39" t="s">
        <v>2</v>
      </c>
      <c r="B446" s="39" t="s">
        <v>309</v>
      </c>
      <c r="C446" s="39" t="s">
        <v>297</v>
      </c>
      <c r="J446" s="39" t="s">
        <v>102</v>
      </c>
      <c r="K446" s="39" t="s">
        <v>102</v>
      </c>
      <c r="L446" s="39" t="s">
        <v>102</v>
      </c>
      <c r="M446" s="39" t="s">
        <v>102</v>
      </c>
      <c r="N446" s="39" t="s">
        <v>102</v>
      </c>
      <c r="O446" s="39" t="s">
        <v>102</v>
      </c>
      <c r="P446" s="39" t="s">
        <v>102</v>
      </c>
      <c r="Q446" s="39" t="s">
        <v>102</v>
      </c>
      <c r="R446" s="39" t="s">
        <v>102</v>
      </c>
      <c r="S446" s="39" t="s">
        <v>102</v>
      </c>
      <c r="T446" s="39" t="s">
        <v>102</v>
      </c>
      <c r="U446" s="39">
        <v>3.7730000000000001E-4</v>
      </c>
      <c r="V446" s="39" t="s">
        <v>102</v>
      </c>
      <c r="W446" s="39" t="s">
        <v>102</v>
      </c>
      <c r="X446" s="39">
        <v>3.7730000000000001E-4</v>
      </c>
    </row>
    <row r="447" spans="1:24" x14ac:dyDescent="0.35">
      <c r="A447" s="39" t="s">
        <v>2</v>
      </c>
      <c r="B447" s="39" t="s">
        <v>309</v>
      </c>
      <c r="C447" s="39" t="s">
        <v>298</v>
      </c>
      <c r="J447" s="39" t="s">
        <v>102</v>
      </c>
      <c r="K447" s="39" t="s">
        <v>102</v>
      </c>
      <c r="L447" s="39" t="s">
        <v>102</v>
      </c>
      <c r="M447" s="39" t="s">
        <v>102</v>
      </c>
      <c r="N447" s="39" t="s">
        <v>102</v>
      </c>
      <c r="O447" s="39" t="s">
        <v>102</v>
      </c>
      <c r="P447" s="39" t="s">
        <v>102</v>
      </c>
      <c r="Q447" s="39" t="s">
        <v>102</v>
      </c>
      <c r="R447" s="39" t="s">
        <v>102</v>
      </c>
      <c r="S447" s="39" t="s">
        <v>102</v>
      </c>
      <c r="T447" s="39" t="s">
        <v>102</v>
      </c>
      <c r="U447" s="39">
        <v>5.8909999999999995E-4</v>
      </c>
      <c r="V447" s="39" t="s">
        <v>102</v>
      </c>
      <c r="W447" s="39" t="s">
        <v>102</v>
      </c>
      <c r="X447" s="39">
        <v>5.8909999999999995E-4</v>
      </c>
    </row>
    <row r="448" spans="1:24" x14ac:dyDescent="0.35">
      <c r="A448" s="39" t="s">
        <v>2</v>
      </c>
      <c r="B448" s="39" t="s">
        <v>309</v>
      </c>
      <c r="C448" s="39" t="s">
        <v>299</v>
      </c>
      <c r="J448" s="39" t="s">
        <v>102</v>
      </c>
      <c r="K448" s="39" t="s">
        <v>102</v>
      </c>
      <c r="L448" s="39" t="s">
        <v>102</v>
      </c>
      <c r="M448" s="39" t="s">
        <v>102</v>
      </c>
      <c r="N448" s="39" t="s">
        <v>102</v>
      </c>
      <c r="O448" s="39" t="s">
        <v>102</v>
      </c>
      <c r="P448" s="39" t="s">
        <v>102</v>
      </c>
      <c r="Q448" s="39" t="s">
        <v>102</v>
      </c>
      <c r="R448" s="39" t="s">
        <v>102</v>
      </c>
      <c r="S448" s="39" t="s">
        <v>102</v>
      </c>
      <c r="T448" s="39" t="s">
        <v>102</v>
      </c>
      <c r="U448" s="39">
        <v>5.738E-3</v>
      </c>
      <c r="V448" s="39" t="s">
        <v>102</v>
      </c>
      <c r="W448" s="39" t="s">
        <v>102</v>
      </c>
      <c r="X448" s="39">
        <v>5.738E-3</v>
      </c>
    </row>
    <row r="449" spans="1:24" x14ac:dyDescent="0.35">
      <c r="A449" s="39" t="s">
        <v>2</v>
      </c>
      <c r="B449" s="39" t="s">
        <v>309</v>
      </c>
      <c r="C449" s="39" t="s">
        <v>300</v>
      </c>
      <c r="J449" s="39" t="s">
        <v>102</v>
      </c>
      <c r="K449" s="39" t="s">
        <v>102</v>
      </c>
      <c r="L449" s="39" t="s">
        <v>102</v>
      </c>
      <c r="M449" s="39" t="s">
        <v>102</v>
      </c>
      <c r="N449" s="39" t="s">
        <v>102</v>
      </c>
      <c r="O449" s="39" t="s">
        <v>102</v>
      </c>
      <c r="P449" s="39" t="s">
        <v>102</v>
      </c>
      <c r="Q449" s="39" t="s">
        <v>102</v>
      </c>
      <c r="R449" s="39" t="s">
        <v>102</v>
      </c>
      <c r="S449" s="39" t="s">
        <v>102</v>
      </c>
      <c r="T449" s="39" t="s">
        <v>102</v>
      </c>
      <c r="U449" s="39">
        <v>2.9480000000000001E-3</v>
      </c>
      <c r="V449" s="39" t="s">
        <v>102</v>
      </c>
      <c r="W449" s="39" t="s">
        <v>102</v>
      </c>
      <c r="X449" s="39">
        <v>2.9480000000000001E-3</v>
      </c>
    </row>
    <row r="450" spans="1:24" x14ac:dyDescent="0.35">
      <c r="A450" s="39" t="s">
        <v>2</v>
      </c>
      <c r="B450" s="39" t="s">
        <v>309</v>
      </c>
      <c r="C450" s="39" t="s">
        <v>301</v>
      </c>
      <c r="J450" s="39" t="s">
        <v>102</v>
      </c>
      <c r="K450" s="39" t="s">
        <v>102</v>
      </c>
      <c r="L450" s="39" t="s">
        <v>102</v>
      </c>
      <c r="M450" s="39" t="s">
        <v>102</v>
      </c>
      <c r="N450" s="39" t="s">
        <v>102</v>
      </c>
      <c r="O450" s="39" t="s">
        <v>102</v>
      </c>
      <c r="P450" s="39" t="s">
        <v>102</v>
      </c>
      <c r="Q450" s="39" t="s">
        <v>102</v>
      </c>
      <c r="R450" s="39" t="s">
        <v>102</v>
      </c>
      <c r="S450" s="39" t="s">
        <v>102</v>
      </c>
      <c r="T450" s="39" t="s">
        <v>102</v>
      </c>
      <c r="U450" s="39">
        <v>5.8909999999999995E-4</v>
      </c>
      <c r="V450" s="39" t="s">
        <v>102</v>
      </c>
      <c r="W450" s="39" t="s">
        <v>102</v>
      </c>
      <c r="X450" s="39">
        <v>5.8909999999999995E-4</v>
      </c>
    </row>
    <row r="451" spans="1:24" x14ac:dyDescent="0.35">
      <c r="A451" s="39" t="s">
        <v>2</v>
      </c>
      <c r="B451" s="39" t="s">
        <v>309</v>
      </c>
      <c r="C451" s="39" t="s">
        <v>302</v>
      </c>
      <c r="J451" s="39" t="s">
        <v>102</v>
      </c>
      <c r="K451" s="39" t="s">
        <v>102</v>
      </c>
      <c r="L451" s="39" t="s">
        <v>102</v>
      </c>
      <c r="M451" s="39" t="s">
        <v>102</v>
      </c>
      <c r="N451" s="39" t="s">
        <v>102</v>
      </c>
      <c r="O451" s="39" t="s">
        <v>102</v>
      </c>
      <c r="P451" s="39" t="s">
        <v>102</v>
      </c>
      <c r="Q451" s="39" t="s">
        <v>102</v>
      </c>
      <c r="R451" s="39" t="s">
        <v>102</v>
      </c>
      <c r="S451" s="39" t="s">
        <v>102</v>
      </c>
      <c r="T451" s="39" t="s">
        <v>102</v>
      </c>
      <c r="U451" s="39">
        <v>5.8909999999999995E-4</v>
      </c>
      <c r="V451" s="39" t="s">
        <v>102</v>
      </c>
      <c r="W451" s="39" t="s">
        <v>102</v>
      </c>
      <c r="X451" s="39">
        <v>5.8909999999999995E-4</v>
      </c>
    </row>
    <row r="452" spans="1:24" x14ac:dyDescent="0.35">
      <c r="A452" s="39" t="s">
        <v>2</v>
      </c>
      <c r="B452" s="39" t="s">
        <v>309</v>
      </c>
      <c r="C452" s="39" t="s">
        <v>303</v>
      </c>
      <c r="J452" s="39" t="s">
        <v>102</v>
      </c>
      <c r="K452" s="39" t="s">
        <v>102</v>
      </c>
      <c r="L452" s="39" t="s">
        <v>102</v>
      </c>
      <c r="M452" s="39" t="s">
        <v>102</v>
      </c>
      <c r="N452" s="39" t="s">
        <v>102</v>
      </c>
      <c r="O452" s="39" t="s">
        <v>102</v>
      </c>
      <c r="P452" s="39" t="s">
        <v>102</v>
      </c>
      <c r="Q452" s="39" t="s">
        <v>102</v>
      </c>
      <c r="R452" s="39" t="s">
        <v>102</v>
      </c>
      <c r="S452" s="39" t="s">
        <v>102</v>
      </c>
      <c r="T452" s="39" t="s">
        <v>102</v>
      </c>
      <c r="U452" s="39">
        <v>3.1319999999999998E-3</v>
      </c>
      <c r="V452" s="39" t="s">
        <v>102</v>
      </c>
      <c r="W452" s="39" t="s">
        <v>102</v>
      </c>
      <c r="X452" s="39">
        <v>3.1319999999999998E-3</v>
      </c>
    </row>
    <row r="453" spans="1:24" x14ac:dyDescent="0.35">
      <c r="A453" s="39" t="s">
        <v>2</v>
      </c>
      <c r="B453" s="39" t="s">
        <v>309</v>
      </c>
      <c r="C453" s="39" t="s">
        <v>304</v>
      </c>
      <c r="J453" s="39" t="s">
        <v>102</v>
      </c>
      <c r="K453" s="39" t="s">
        <v>102</v>
      </c>
      <c r="L453" s="39" t="s">
        <v>102</v>
      </c>
      <c r="M453" s="39" t="s">
        <v>102</v>
      </c>
      <c r="N453" s="39" t="s">
        <v>102</v>
      </c>
      <c r="O453" s="39" t="s">
        <v>102</v>
      </c>
      <c r="P453" s="39" t="s">
        <v>102</v>
      </c>
      <c r="Q453" s="39" t="s">
        <v>102</v>
      </c>
      <c r="R453" s="39" t="s">
        <v>102</v>
      </c>
      <c r="S453" s="39" t="s">
        <v>102</v>
      </c>
      <c r="T453" s="39" t="s">
        <v>102</v>
      </c>
      <c r="U453" s="39">
        <v>2.9499999999999999E-3</v>
      </c>
      <c r="V453" s="39" t="s">
        <v>102</v>
      </c>
      <c r="W453" s="39" t="s">
        <v>102</v>
      </c>
      <c r="X453" s="39">
        <v>2.9499999999999999E-3</v>
      </c>
    </row>
    <row r="454" spans="1:24" x14ac:dyDescent="0.35">
      <c r="A454" s="39" t="s">
        <v>2</v>
      </c>
      <c r="B454" s="39" t="s">
        <v>309</v>
      </c>
      <c r="C454" s="39" t="s">
        <v>305</v>
      </c>
      <c r="J454" s="39" t="s">
        <v>102</v>
      </c>
      <c r="K454" s="39" t="s">
        <v>102</v>
      </c>
      <c r="L454" s="39" t="s">
        <v>102</v>
      </c>
      <c r="M454" s="39" t="s">
        <v>102</v>
      </c>
      <c r="N454" s="39" t="s">
        <v>102</v>
      </c>
      <c r="O454" s="39" t="s">
        <v>102</v>
      </c>
      <c r="P454" s="39" t="s">
        <v>102</v>
      </c>
      <c r="Q454" s="39" t="s">
        <v>102</v>
      </c>
      <c r="R454" s="39" t="s">
        <v>102</v>
      </c>
      <c r="S454" s="39" t="s">
        <v>102</v>
      </c>
      <c r="T454" s="39" t="s">
        <v>102</v>
      </c>
      <c r="U454" s="39">
        <v>3.1319999999999998E-3</v>
      </c>
      <c r="V454" s="39" t="s">
        <v>102</v>
      </c>
      <c r="W454" s="39" t="s">
        <v>102</v>
      </c>
      <c r="X454" s="39">
        <v>3.1319999999999998E-3</v>
      </c>
    </row>
    <row r="455" spans="1:24" x14ac:dyDescent="0.35">
      <c r="A455" s="39" t="s">
        <v>2</v>
      </c>
      <c r="B455" s="39" t="s">
        <v>309</v>
      </c>
      <c r="C455" s="39" t="s">
        <v>306</v>
      </c>
      <c r="J455" s="39" t="s">
        <v>102</v>
      </c>
      <c r="K455" s="39" t="s">
        <v>102</v>
      </c>
      <c r="L455" s="39" t="s">
        <v>102</v>
      </c>
      <c r="M455" s="39" t="s">
        <v>102</v>
      </c>
      <c r="N455" s="39" t="s">
        <v>102</v>
      </c>
      <c r="O455" s="39" t="s">
        <v>102</v>
      </c>
      <c r="P455" s="39" t="s">
        <v>102</v>
      </c>
      <c r="Q455" s="39" t="s">
        <v>102</v>
      </c>
      <c r="R455" s="39" t="s">
        <v>102</v>
      </c>
      <c r="S455" s="39" t="s">
        <v>102</v>
      </c>
      <c r="T455" s="39" t="s">
        <v>102</v>
      </c>
      <c r="U455" s="39">
        <v>5.6389999999999999E-3</v>
      </c>
      <c r="V455" s="39" t="s">
        <v>102</v>
      </c>
      <c r="W455" s="39" t="s">
        <v>102</v>
      </c>
      <c r="X455" s="39">
        <v>5.6389999999999999E-3</v>
      </c>
    </row>
    <row r="456" spans="1:24" x14ac:dyDescent="0.35">
      <c r="A456" s="39" t="s">
        <v>2</v>
      </c>
      <c r="B456" s="39" t="s">
        <v>309</v>
      </c>
      <c r="C456" s="39" t="s">
        <v>307</v>
      </c>
      <c r="J456" s="39" t="s">
        <v>102</v>
      </c>
      <c r="K456" s="39" t="s">
        <v>102</v>
      </c>
      <c r="L456" s="39" t="s">
        <v>102</v>
      </c>
      <c r="M456" s="39" t="s">
        <v>102</v>
      </c>
      <c r="N456" s="39" t="s">
        <v>102</v>
      </c>
      <c r="O456" s="39" t="s">
        <v>102</v>
      </c>
      <c r="P456" s="39" t="s">
        <v>102</v>
      </c>
      <c r="Q456" s="39" t="s">
        <v>102</v>
      </c>
      <c r="R456" s="39" t="s">
        <v>102</v>
      </c>
      <c r="S456" s="39" t="s">
        <v>102</v>
      </c>
      <c r="T456" s="39" t="s">
        <v>102</v>
      </c>
      <c r="U456" s="39">
        <v>1.0829999999999999E-2</v>
      </c>
      <c r="V456" s="39" t="s">
        <v>102</v>
      </c>
      <c r="W456" s="39" t="s">
        <v>102</v>
      </c>
      <c r="X456" s="39">
        <v>1.0829999999999999E-2</v>
      </c>
    </row>
    <row r="457" spans="1:24" x14ac:dyDescent="0.35">
      <c r="A457" s="39" t="s">
        <v>2</v>
      </c>
      <c r="B457" s="39" t="s">
        <v>309</v>
      </c>
      <c r="C457" s="39" t="s">
        <v>308</v>
      </c>
      <c r="J457" s="39" t="s">
        <v>102</v>
      </c>
      <c r="K457" s="39" t="s">
        <v>102</v>
      </c>
      <c r="L457" s="39" t="s">
        <v>102</v>
      </c>
      <c r="M457" s="39" t="s">
        <v>102</v>
      </c>
      <c r="N457" s="39" t="s">
        <v>102</v>
      </c>
      <c r="O457" s="39" t="s">
        <v>102</v>
      </c>
      <c r="P457" s="39" t="s">
        <v>102</v>
      </c>
      <c r="Q457" s="39" t="s">
        <v>102</v>
      </c>
      <c r="R457" s="39" t="s">
        <v>102</v>
      </c>
      <c r="S457" s="39" t="s">
        <v>102</v>
      </c>
      <c r="T457" s="39" t="s">
        <v>102</v>
      </c>
      <c r="U457" s="39" t="s">
        <v>170</v>
      </c>
      <c r="V457" s="39" t="s">
        <v>102</v>
      </c>
      <c r="W457" s="39" t="s">
        <v>102</v>
      </c>
      <c r="X457" s="39">
        <v>0</v>
      </c>
    </row>
    <row r="458" spans="1:24" x14ac:dyDescent="0.35">
      <c r="A458" s="39" t="s">
        <v>2</v>
      </c>
      <c r="B458" s="39" t="s">
        <v>309</v>
      </c>
      <c r="C458" s="39" t="s">
        <v>231</v>
      </c>
      <c r="J458" s="39" t="s">
        <v>102</v>
      </c>
      <c r="K458" s="39" t="s">
        <v>102</v>
      </c>
      <c r="L458" s="39" t="s">
        <v>102</v>
      </c>
      <c r="M458" s="39" t="s">
        <v>102</v>
      </c>
      <c r="N458" s="39" t="s">
        <v>102</v>
      </c>
      <c r="O458" s="39" t="s">
        <v>102</v>
      </c>
      <c r="P458" s="39" t="s">
        <v>102</v>
      </c>
      <c r="Q458" s="39" t="s">
        <v>102</v>
      </c>
      <c r="R458" s="39" t="s">
        <v>102</v>
      </c>
      <c r="S458" s="39" t="s">
        <v>102</v>
      </c>
      <c r="T458" s="39" t="s">
        <v>102</v>
      </c>
      <c r="U458" s="39">
        <v>5.6169999999999996E-3</v>
      </c>
      <c r="V458" s="39" t="s">
        <v>102</v>
      </c>
      <c r="W458" s="39" t="s">
        <v>102</v>
      </c>
      <c r="X458" s="39">
        <v>5.6169999999999996E-3</v>
      </c>
    </row>
    <row r="459" spans="1:24" x14ac:dyDescent="0.35">
      <c r="A459" s="39" t="s">
        <v>2</v>
      </c>
      <c r="B459" s="39" t="s">
        <v>310</v>
      </c>
      <c r="J459" s="39" t="s">
        <v>102</v>
      </c>
      <c r="K459" s="39">
        <v>0.1124</v>
      </c>
      <c r="L459" s="39" t="s">
        <v>102</v>
      </c>
      <c r="M459" s="39" t="s">
        <v>102</v>
      </c>
      <c r="N459" s="39" t="s">
        <v>102</v>
      </c>
      <c r="O459" s="39" t="s">
        <v>102</v>
      </c>
      <c r="P459" s="39" t="s">
        <v>102</v>
      </c>
      <c r="Q459" s="39">
        <v>6.9380000000000003E-6</v>
      </c>
      <c r="R459" s="39">
        <v>0</v>
      </c>
      <c r="S459" s="39" t="s">
        <v>102</v>
      </c>
      <c r="T459" s="39">
        <v>2.9629999999999999E-5</v>
      </c>
      <c r="U459" s="39">
        <v>0.24560000000000001</v>
      </c>
      <c r="V459" s="39" t="s">
        <v>102</v>
      </c>
      <c r="W459" s="39">
        <v>7.3810000000000001E-2</v>
      </c>
      <c r="X459" s="39">
        <v>0.43184656799999999</v>
      </c>
    </row>
    <row r="460" spans="1:24" x14ac:dyDescent="0.35">
      <c r="A460" s="39" t="s">
        <v>2</v>
      </c>
      <c r="B460" s="39" t="s">
        <v>310</v>
      </c>
      <c r="C460" s="39" t="s">
        <v>146</v>
      </c>
      <c r="J460" s="39" t="s">
        <v>102</v>
      </c>
      <c r="K460" s="39">
        <v>0.1124</v>
      </c>
      <c r="L460" s="39" t="s">
        <v>102</v>
      </c>
      <c r="M460" s="39" t="s">
        <v>102</v>
      </c>
      <c r="N460" s="39" t="s">
        <v>102</v>
      </c>
      <c r="O460" s="39" t="s">
        <v>102</v>
      </c>
      <c r="P460" s="39" t="s">
        <v>102</v>
      </c>
      <c r="Q460" s="39" t="s">
        <v>102</v>
      </c>
      <c r="R460" s="39" t="s">
        <v>102</v>
      </c>
      <c r="S460" s="39" t="s">
        <v>102</v>
      </c>
      <c r="T460" s="39">
        <v>2.9499999999999999E-5</v>
      </c>
      <c r="U460" s="39">
        <v>2.1819999999999999E-3</v>
      </c>
      <c r="V460" s="39" t="s">
        <v>102</v>
      </c>
      <c r="W460" s="39">
        <v>7.3810000000000001E-2</v>
      </c>
      <c r="X460" s="39">
        <v>0.18842149999999999</v>
      </c>
    </row>
    <row r="461" spans="1:24" x14ac:dyDescent="0.35">
      <c r="A461" s="39" t="s">
        <v>2</v>
      </c>
      <c r="B461" s="39" t="s">
        <v>310</v>
      </c>
      <c r="C461" s="39" t="s">
        <v>146</v>
      </c>
      <c r="D461" s="39" t="s">
        <v>147</v>
      </c>
      <c r="J461" s="39" t="s">
        <v>102</v>
      </c>
      <c r="K461" s="39" t="s">
        <v>102</v>
      </c>
      <c r="L461" s="39" t="s">
        <v>102</v>
      </c>
      <c r="M461" s="39" t="s">
        <v>102</v>
      </c>
      <c r="N461" s="39" t="s">
        <v>102</v>
      </c>
      <c r="O461" s="39" t="s">
        <v>102</v>
      </c>
      <c r="P461" s="39" t="s">
        <v>102</v>
      </c>
      <c r="Q461" s="39" t="s">
        <v>102</v>
      </c>
      <c r="R461" s="39" t="s">
        <v>102</v>
      </c>
      <c r="S461" s="39" t="s">
        <v>102</v>
      </c>
      <c r="T461" s="39">
        <v>2.9329999999999999E-8</v>
      </c>
      <c r="U461" s="39">
        <v>2.1670000000000001E-5</v>
      </c>
      <c r="V461" s="39" t="s">
        <v>102</v>
      </c>
      <c r="W461" s="39">
        <v>5.1369999999999995E-7</v>
      </c>
      <c r="X461" s="39">
        <v>2.2213030000000001E-5</v>
      </c>
    </row>
    <row r="462" spans="1:24" x14ac:dyDescent="0.35">
      <c r="A462" s="39" t="s">
        <v>2</v>
      </c>
      <c r="B462" s="39" t="s">
        <v>310</v>
      </c>
      <c r="C462" s="39" t="s">
        <v>146</v>
      </c>
      <c r="D462" s="39" t="s">
        <v>148</v>
      </c>
      <c r="J462" s="39" t="s">
        <v>102</v>
      </c>
      <c r="K462" s="39" t="s">
        <v>102</v>
      </c>
      <c r="L462" s="39" t="s">
        <v>102</v>
      </c>
      <c r="M462" s="39" t="s">
        <v>102</v>
      </c>
      <c r="N462" s="39" t="s">
        <v>102</v>
      </c>
      <c r="O462" s="39" t="s">
        <v>102</v>
      </c>
      <c r="P462" s="39" t="s">
        <v>102</v>
      </c>
      <c r="Q462" s="39" t="s">
        <v>102</v>
      </c>
      <c r="R462" s="39" t="s">
        <v>102</v>
      </c>
      <c r="S462" s="39" t="s">
        <v>102</v>
      </c>
      <c r="T462" s="39">
        <v>2.929E-8</v>
      </c>
      <c r="U462" s="39">
        <v>2.1670000000000001E-5</v>
      </c>
      <c r="V462" s="39" t="s">
        <v>102</v>
      </c>
      <c r="W462" s="39">
        <v>5.1369999999999995E-7</v>
      </c>
      <c r="X462" s="39">
        <v>2.2212990000000002E-5</v>
      </c>
    </row>
    <row r="463" spans="1:24" x14ac:dyDescent="0.35">
      <c r="A463" s="39" t="s">
        <v>2</v>
      </c>
      <c r="B463" s="39" t="s">
        <v>310</v>
      </c>
      <c r="C463" s="39" t="s">
        <v>146</v>
      </c>
      <c r="D463" s="39" t="s">
        <v>149</v>
      </c>
      <c r="J463" s="39" t="s">
        <v>102</v>
      </c>
      <c r="K463" s="39" t="s">
        <v>102</v>
      </c>
      <c r="L463" s="39" t="s">
        <v>102</v>
      </c>
      <c r="M463" s="39" t="s">
        <v>102</v>
      </c>
      <c r="N463" s="39" t="s">
        <v>102</v>
      </c>
      <c r="O463" s="39" t="s">
        <v>102</v>
      </c>
      <c r="P463" s="39" t="s">
        <v>102</v>
      </c>
      <c r="Q463" s="39" t="s">
        <v>102</v>
      </c>
      <c r="R463" s="39" t="s">
        <v>102</v>
      </c>
      <c r="S463" s="39" t="s">
        <v>102</v>
      </c>
      <c r="T463" s="39">
        <v>1.689E-6</v>
      </c>
      <c r="U463" s="39">
        <v>7.1290000000000004E-4</v>
      </c>
      <c r="V463" s="39" t="s">
        <v>102</v>
      </c>
      <c r="W463" s="39">
        <v>4.8170000000000001E-3</v>
      </c>
      <c r="X463" s="39">
        <v>5.531589E-3</v>
      </c>
    </row>
    <row r="464" spans="1:24" x14ac:dyDescent="0.35">
      <c r="A464" s="39" t="s">
        <v>2</v>
      </c>
      <c r="B464" s="39" t="s">
        <v>310</v>
      </c>
      <c r="C464" s="39" t="s">
        <v>146</v>
      </c>
      <c r="D464" s="39" t="s">
        <v>150</v>
      </c>
      <c r="J464" s="39" t="s">
        <v>102</v>
      </c>
      <c r="K464" s="39" t="s">
        <v>102</v>
      </c>
      <c r="L464" s="39" t="s">
        <v>102</v>
      </c>
      <c r="M464" s="39" t="s">
        <v>102</v>
      </c>
      <c r="N464" s="39" t="s">
        <v>102</v>
      </c>
      <c r="O464" s="39" t="s">
        <v>102</v>
      </c>
      <c r="P464" s="39" t="s">
        <v>102</v>
      </c>
      <c r="Q464" s="39" t="s">
        <v>102</v>
      </c>
      <c r="R464" s="39" t="s">
        <v>102</v>
      </c>
      <c r="S464" s="39" t="s">
        <v>102</v>
      </c>
      <c r="T464" s="39">
        <v>1.6199999999999999E-6</v>
      </c>
      <c r="U464" s="39">
        <v>7.1290000000000004E-4</v>
      </c>
      <c r="V464" s="39" t="s">
        <v>102</v>
      </c>
      <c r="W464" s="39">
        <v>4.8170000000000001E-3</v>
      </c>
      <c r="X464" s="39">
        <v>5.5315199999999998E-3</v>
      </c>
    </row>
    <row r="465" spans="1:24" x14ac:dyDescent="0.35">
      <c r="A465" s="39" t="s">
        <v>2</v>
      </c>
      <c r="B465" s="39" t="s">
        <v>310</v>
      </c>
      <c r="C465" s="39" t="s">
        <v>146</v>
      </c>
      <c r="D465" s="39" t="s">
        <v>151</v>
      </c>
      <c r="J465" s="39" t="s">
        <v>102</v>
      </c>
      <c r="K465" s="39" t="s">
        <v>102</v>
      </c>
      <c r="L465" s="39" t="s">
        <v>102</v>
      </c>
      <c r="M465" s="39" t="s">
        <v>102</v>
      </c>
      <c r="N465" s="39" t="s">
        <v>102</v>
      </c>
      <c r="O465" s="39" t="s">
        <v>102</v>
      </c>
      <c r="P465" s="39" t="s">
        <v>102</v>
      </c>
      <c r="Q465" s="39" t="s">
        <v>102</v>
      </c>
      <c r="R465" s="39" t="s">
        <v>102</v>
      </c>
      <c r="S465" s="39" t="s">
        <v>102</v>
      </c>
      <c r="T465" s="39">
        <v>1.649E-6</v>
      </c>
      <c r="U465" s="39">
        <v>7.1279999999999998E-4</v>
      </c>
      <c r="V465" s="39" t="s">
        <v>102</v>
      </c>
      <c r="W465" s="39">
        <v>4.8190000000000004E-3</v>
      </c>
      <c r="X465" s="39">
        <v>5.5334490000000002E-3</v>
      </c>
    </row>
    <row r="466" spans="1:24" x14ac:dyDescent="0.35">
      <c r="A466" s="39" t="s">
        <v>2</v>
      </c>
      <c r="B466" s="39" t="s">
        <v>310</v>
      </c>
      <c r="C466" s="39" t="s">
        <v>205</v>
      </c>
      <c r="J466" s="39" t="s">
        <v>102</v>
      </c>
      <c r="K466" s="39" t="s">
        <v>102</v>
      </c>
      <c r="L466" s="39" t="s">
        <v>102</v>
      </c>
      <c r="M466" s="39" t="s">
        <v>102</v>
      </c>
      <c r="N466" s="39" t="s">
        <v>102</v>
      </c>
      <c r="O466" s="39" t="s">
        <v>102</v>
      </c>
      <c r="P466" s="39" t="s">
        <v>102</v>
      </c>
      <c r="Q466" s="39">
        <v>6.9380000000000003E-6</v>
      </c>
      <c r="R466" s="39" t="s">
        <v>102</v>
      </c>
      <c r="S466" s="39" t="s">
        <v>102</v>
      </c>
      <c r="T466" s="39" t="s">
        <v>102</v>
      </c>
      <c r="U466" s="39" t="s">
        <v>102</v>
      </c>
      <c r="V466" s="39" t="s">
        <v>102</v>
      </c>
      <c r="W466" s="39" t="s">
        <v>102</v>
      </c>
      <c r="X466" s="39">
        <v>6.9380000000000003E-6</v>
      </c>
    </row>
    <row r="467" spans="1:24" x14ac:dyDescent="0.35">
      <c r="A467" s="39" t="s">
        <v>2</v>
      </c>
      <c r="B467" s="39" t="s">
        <v>310</v>
      </c>
      <c r="C467" s="39" t="s">
        <v>243</v>
      </c>
      <c r="J467" s="39" t="s">
        <v>102</v>
      </c>
      <c r="K467" s="39" t="s">
        <v>102</v>
      </c>
      <c r="L467" s="39" t="s">
        <v>102</v>
      </c>
      <c r="M467" s="39" t="s">
        <v>102</v>
      </c>
      <c r="N467" s="39" t="s">
        <v>102</v>
      </c>
      <c r="O467" s="39" t="s">
        <v>102</v>
      </c>
      <c r="P467" s="39" t="s">
        <v>102</v>
      </c>
      <c r="Q467" s="39" t="s">
        <v>102</v>
      </c>
      <c r="R467" s="39" t="s">
        <v>102</v>
      </c>
      <c r="S467" s="39" t="s">
        <v>102</v>
      </c>
      <c r="T467" s="39" t="s">
        <v>102</v>
      </c>
      <c r="U467" s="39">
        <v>5.5900000000000004E-3</v>
      </c>
      <c r="V467" s="39" t="s">
        <v>102</v>
      </c>
      <c r="W467" s="39" t="s">
        <v>102</v>
      </c>
      <c r="X467" s="39">
        <v>5.5900000000000004E-3</v>
      </c>
    </row>
    <row r="468" spans="1:24" x14ac:dyDescent="0.35">
      <c r="A468" s="39" t="s">
        <v>2</v>
      </c>
      <c r="B468" s="39" t="s">
        <v>310</v>
      </c>
      <c r="C468" s="39" t="s">
        <v>244</v>
      </c>
      <c r="J468" s="39" t="s">
        <v>102</v>
      </c>
      <c r="K468" s="39" t="s">
        <v>102</v>
      </c>
      <c r="L468" s="39" t="s">
        <v>102</v>
      </c>
      <c r="M468" s="39" t="s">
        <v>102</v>
      </c>
      <c r="N468" s="39" t="s">
        <v>102</v>
      </c>
      <c r="O468" s="39" t="s">
        <v>102</v>
      </c>
      <c r="P468" s="39" t="s">
        <v>102</v>
      </c>
      <c r="Q468" s="39" t="s">
        <v>102</v>
      </c>
      <c r="R468" s="39" t="s">
        <v>102</v>
      </c>
      <c r="S468" s="39" t="s">
        <v>102</v>
      </c>
      <c r="T468" s="39" t="s">
        <v>102</v>
      </c>
      <c r="U468" s="39">
        <v>5.5770000000000004E-3</v>
      </c>
      <c r="V468" s="39" t="s">
        <v>102</v>
      </c>
      <c r="W468" s="39" t="s">
        <v>102</v>
      </c>
      <c r="X468" s="39">
        <v>5.5770000000000004E-3</v>
      </c>
    </row>
    <row r="469" spans="1:24" x14ac:dyDescent="0.35">
      <c r="A469" s="39" t="s">
        <v>2</v>
      </c>
      <c r="B469" s="39" t="s">
        <v>310</v>
      </c>
      <c r="C469" s="39" t="s">
        <v>245</v>
      </c>
      <c r="J469" s="39" t="s">
        <v>102</v>
      </c>
      <c r="K469" s="39" t="s">
        <v>102</v>
      </c>
      <c r="L469" s="39" t="s">
        <v>102</v>
      </c>
      <c r="M469" s="39" t="s">
        <v>102</v>
      </c>
      <c r="N469" s="39" t="s">
        <v>102</v>
      </c>
      <c r="O469" s="39" t="s">
        <v>102</v>
      </c>
      <c r="P469" s="39" t="s">
        <v>102</v>
      </c>
      <c r="Q469" s="39" t="s">
        <v>102</v>
      </c>
      <c r="R469" s="39" t="s">
        <v>102</v>
      </c>
      <c r="S469" s="39" t="s">
        <v>102</v>
      </c>
      <c r="T469" s="39" t="s">
        <v>102</v>
      </c>
      <c r="U469" s="39">
        <v>5.8069999999999997E-3</v>
      </c>
      <c r="V469" s="39" t="s">
        <v>102</v>
      </c>
      <c r="W469" s="39" t="s">
        <v>102</v>
      </c>
      <c r="X469" s="39">
        <v>5.8069999999999997E-3</v>
      </c>
    </row>
    <row r="470" spans="1:24" x14ac:dyDescent="0.35">
      <c r="A470" s="39" t="s">
        <v>2</v>
      </c>
      <c r="B470" s="39" t="s">
        <v>310</v>
      </c>
      <c r="C470" s="39" t="s">
        <v>246</v>
      </c>
      <c r="J470" s="39" t="s">
        <v>102</v>
      </c>
      <c r="K470" s="39" t="s">
        <v>102</v>
      </c>
      <c r="L470" s="39" t="s">
        <v>102</v>
      </c>
      <c r="M470" s="39" t="s">
        <v>102</v>
      </c>
      <c r="N470" s="39" t="s">
        <v>102</v>
      </c>
      <c r="O470" s="39" t="s">
        <v>102</v>
      </c>
      <c r="P470" s="39" t="s">
        <v>102</v>
      </c>
      <c r="Q470" s="39" t="s">
        <v>102</v>
      </c>
      <c r="R470" s="39" t="s">
        <v>102</v>
      </c>
      <c r="S470" s="39" t="s">
        <v>102</v>
      </c>
      <c r="T470" s="39" t="s">
        <v>102</v>
      </c>
      <c r="U470" s="39">
        <v>5.5269999999999998E-3</v>
      </c>
      <c r="V470" s="39" t="s">
        <v>102</v>
      </c>
      <c r="W470" s="39" t="s">
        <v>102</v>
      </c>
      <c r="X470" s="39">
        <v>5.5269999999999998E-3</v>
      </c>
    </row>
    <row r="471" spans="1:24" x14ac:dyDescent="0.35">
      <c r="A471" s="39" t="s">
        <v>2</v>
      </c>
      <c r="B471" s="39" t="s">
        <v>310</v>
      </c>
      <c r="C471" s="39" t="s">
        <v>247</v>
      </c>
      <c r="J471" s="39" t="s">
        <v>102</v>
      </c>
      <c r="K471" s="39" t="s">
        <v>102</v>
      </c>
      <c r="L471" s="39" t="s">
        <v>102</v>
      </c>
      <c r="M471" s="39" t="s">
        <v>102</v>
      </c>
      <c r="N471" s="39" t="s">
        <v>102</v>
      </c>
      <c r="O471" s="39" t="s">
        <v>102</v>
      </c>
      <c r="P471" s="39" t="s">
        <v>102</v>
      </c>
      <c r="Q471" s="39" t="s">
        <v>102</v>
      </c>
      <c r="R471" s="39" t="s">
        <v>102</v>
      </c>
      <c r="S471" s="39" t="s">
        <v>102</v>
      </c>
      <c r="T471" s="39" t="s">
        <v>102</v>
      </c>
      <c r="U471" s="39">
        <v>5.8269999999999997E-3</v>
      </c>
      <c r="V471" s="39" t="s">
        <v>102</v>
      </c>
      <c r="W471" s="39" t="s">
        <v>102</v>
      </c>
      <c r="X471" s="39">
        <v>5.8269999999999997E-3</v>
      </c>
    </row>
    <row r="472" spans="1:24" x14ac:dyDescent="0.35">
      <c r="A472" s="39" t="s">
        <v>2</v>
      </c>
      <c r="B472" s="39" t="s">
        <v>310</v>
      </c>
      <c r="C472" s="39" t="s">
        <v>248</v>
      </c>
      <c r="J472" s="39" t="s">
        <v>102</v>
      </c>
      <c r="K472" s="39" t="s">
        <v>102</v>
      </c>
      <c r="L472" s="39" t="s">
        <v>102</v>
      </c>
      <c r="M472" s="39" t="s">
        <v>102</v>
      </c>
      <c r="N472" s="39" t="s">
        <v>102</v>
      </c>
      <c r="O472" s="39" t="s">
        <v>102</v>
      </c>
      <c r="P472" s="39" t="s">
        <v>102</v>
      </c>
      <c r="Q472" s="39" t="s">
        <v>102</v>
      </c>
      <c r="R472" s="39" t="s">
        <v>102</v>
      </c>
      <c r="S472" s="39" t="s">
        <v>102</v>
      </c>
      <c r="T472" s="39" t="s">
        <v>102</v>
      </c>
      <c r="U472" s="39">
        <v>5.8209999999999998E-3</v>
      </c>
      <c r="V472" s="39" t="s">
        <v>102</v>
      </c>
      <c r="W472" s="39" t="s">
        <v>102</v>
      </c>
      <c r="X472" s="39">
        <v>5.8209999999999998E-3</v>
      </c>
    </row>
    <row r="473" spans="1:24" x14ac:dyDescent="0.35">
      <c r="A473" s="39" t="s">
        <v>2</v>
      </c>
      <c r="B473" s="39" t="s">
        <v>310</v>
      </c>
      <c r="C473" s="39" t="s">
        <v>249</v>
      </c>
      <c r="J473" s="39" t="s">
        <v>102</v>
      </c>
      <c r="K473" s="39" t="s">
        <v>102</v>
      </c>
      <c r="L473" s="39" t="s">
        <v>102</v>
      </c>
      <c r="M473" s="39" t="s">
        <v>102</v>
      </c>
      <c r="N473" s="39" t="s">
        <v>102</v>
      </c>
      <c r="O473" s="39" t="s">
        <v>102</v>
      </c>
      <c r="P473" s="39" t="s">
        <v>102</v>
      </c>
      <c r="Q473" s="39" t="s">
        <v>102</v>
      </c>
      <c r="R473" s="39" t="s">
        <v>102</v>
      </c>
      <c r="S473" s="39" t="s">
        <v>102</v>
      </c>
      <c r="T473" s="39" t="s">
        <v>102</v>
      </c>
      <c r="U473" s="39">
        <v>5.8909999999999995E-4</v>
      </c>
      <c r="V473" s="39" t="s">
        <v>102</v>
      </c>
      <c r="W473" s="39" t="s">
        <v>102</v>
      </c>
      <c r="X473" s="39">
        <v>5.8909999999999995E-4</v>
      </c>
    </row>
    <row r="474" spans="1:24" x14ac:dyDescent="0.35">
      <c r="A474" s="39" t="s">
        <v>2</v>
      </c>
      <c r="B474" s="39" t="s">
        <v>310</v>
      </c>
      <c r="C474" s="39" t="s">
        <v>250</v>
      </c>
      <c r="J474" s="39" t="s">
        <v>102</v>
      </c>
      <c r="K474" s="39" t="s">
        <v>102</v>
      </c>
      <c r="L474" s="39" t="s">
        <v>102</v>
      </c>
      <c r="M474" s="39" t="s">
        <v>102</v>
      </c>
      <c r="N474" s="39" t="s">
        <v>102</v>
      </c>
      <c r="O474" s="39" t="s">
        <v>102</v>
      </c>
      <c r="P474" s="39" t="s">
        <v>102</v>
      </c>
      <c r="Q474" s="39" t="s">
        <v>102</v>
      </c>
      <c r="R474" s="39" t="s">
        <v>102</v>
      </c>
      <c r="S474" s="39" t="s">
        <v>102</v>
      </c>
      <c r="T474" s="39" t="s">
        <v>102</v>
      </c>
      <c r="U474" s="39">
        <v>5.6889999999999996E-3</v>
      </c>
      <c r="V474" s="39" t="s">
        <v>102</v>
      </c>
      <c r="W474" s="39" t="s">
        <v>102</v>
      </c>
      <c r="X474" s="39">
        <v>5.6889999999999996E-3</v>
      </c>
    </row>
    <row r="475" spans="1:24" x14ac:dyDescent="0.35">
      <c r="A475" s="39" t="s">
        <v>2</v>
      </c>
      <c r="B475" s="39" t="s">
        <v>310</v>
      </c>
      <c r="C475" s="39" t="s">
        <v>251</v>
      </c>
      <c r="J475" s="39" t="s">
        <v>102</v>
      </c>
      <c r="K475" s="39" t="s">
        <v>102</v>
      </c>
      <c r="L475" s="39" t="s">
        <v>102</v>
      </c>
      <c r="M475" s="39" t="s">
        <v>102</v>
      </c>
      <c r="N475" s="39" t="s">
        <v>102</v>
      </c>
      <c r="O475" s="39" t="s">
        <v>102</v>
      </c>
      <c r="P475" s="39" t="s">
        <v>102</v>
      </c>
      <c r="Q475" s="39" t="s">
        <v>102</v>
      </c>
      <c r="R475" s="39" t="s">
        <v>102</v>
      </c>
      <c r="S475" s="39" t="s">
        <v>102</v>
      </c>
      <c r="T475" s="39" t="s">
        <v>102</v>
      </c>
      <c r="U475" s="39">
        <v>5.8909999999999995E-4</v>
      </c>
      <c r="V475" s="39" t="s">
        <v>102</v>
      </c>
      <c r="W475" s="39" t="s">
        <v>102</v>
      </c>
      <c r="X475" s="39">
        <v>5.8909999999999995E-4</v>
      </c>
    </row>
    <row r="476" spans="1:24" x14ac:dyDescent="0.35">
      <c r="A476" s="39" t="s">
        <v>2</v>
      </c>
      <c r="B476" s="39" t="s">
        <v>310</v>
      </c>
      <c r="C476" s="39" t="s">
        <v>252</v>
      </c>
      <c r="J476" s="39" t="s">
        <v>102</v>
      </c>
      <c r="K476" s="39" t="s">
        <v>102</v>
      </c>
      <c r="L476" s="39" t="s">
        <v>102</v>
      </c>
      <c r="M476" s="39" t="s">
        <v>102</v>
      </c>
      <c r="N476" s="39" t="s">
        <v>102</v>
      </c>
      <c r="O476" s="39" t="s">
        <v>102</v>
      </c>
      <c r="P476" s="39" t="s">
        <v>102</v>
      </c>
      <c r="Q476" s="39" t="s">
        <v>102</v>
      </c>
      <c r="R476" s="39" t="s">
        <v>102</v>
      </c>
      <c r="S476" s="39" t="s">
        <v>102</v>
      </c>
      <c r="T476" s="39" t="s">
        <v>102</v>
      </c>
      <c r="U476" s="39">
        <v>5.6930000000000001E-3</v>
      </c>
      <c r="V476" s="39" t="s">
        <v>102</v>
      </c>
      <c r="W476" s="39" t="s">
        <v>102</v>
      </c>
      <c r="X476" s="39">
        <v>5.6930000000000001E-3</v>
      </c>
    </row>
    <row r="477" spans="1:24" x14ac:dyDescent="0.35">
      <c r="A477" s="39" t="s">
        <v>2</v>
      </c>
      <c r="B477" s="39" t="s">
        <v>310</v>
      </c>
      <c r="C477" s="39" t="s">
        <v>253</v>
      </c>
      <c r="J477" s="39" t="s">
        <v>102</v>
      </c>
      <c r="K477" s="39" t="s">
        <v>102</v>
      </c>
      <c r="L477" s="39" t="s">
        <v>102</v>
      </c>
      <c r="M477" s="39" t="s">
        <v>102</v>
      </c>
      <c r="N477" s="39" t="s">
        <v>102</v>
      </c>
      <c r="O477" s="39" t="s">
        <v>102</v>
      </c>
      <c r="P477" s="39" t="s">
        <v>102</v>
      </c>
      <c r="Q477" s="39" t="s">
        <v>102</v>
      </c>
      <c r="R477" s="39" t="s">
        <v>102</v>
      </c>
      <c r="S477" s="39" t="s">
        <v>102</v>
      </c>
      <c r="T477" s="39" t="s">
        <v>102</v>
      </c>
      <c r="U477" s="39">
        <v>5.705E-3</v>
      </c>
      <c r="V477" s="39" t="s">
        <v>102</v>
      </c>
      <c r="W477" s="39" t="s">
        <v>102</v>
      </c>
      <c r="X477" s="39">
        <v>5.705E-3</v>
      </c>
    </row>
    <row r="478" spans="1:24" x14ac:dyDescent="0.35">
      <c r="A478" s="39" t="s">
        <v>2</v>
      </c>
      <c r="B478" s="39" t="s">
        <v>310</v>
      </c>
      <c r="C478" s="39" t="s">
        <v>254</v>
      </c>
      <c r="J478" s="39" t="s">
        <v>102</v>
      </c>
      <c r="K478" s="39" t="s">
        <v>102</v>
      </c>
      <c r="L478" s="39" t="s">
        <v>102</v>
      </c>
      <c r="M478" s="39" t="s">
        <v>102</v>
      </c>
      <c r="N478" s="39" t="s">
        <v>102</v>
      </c>
      <c r="O478" s="39" t="s">
        <v>102</v>
      </c>
      <c r="P478" s="39" t="s">
        <v>102</v>
      </c>
      <c r="Q478" s="39" t="s">
        <v>102</v>
      </c>
      <c r="R478" s="39" t="s">
        <v>102</v>
      </c>
      <c r="S478" s="39" t="s">
        <v>102</v>
      </c>
      <c r="T478" s="39" t="s">
        <v>102</v>
      </c>
      <c r="U478" s="39">
        <v>5.5420000000000001E-3</v>
      </c>
      <c r="V478" s="39" t="s">
        <v>102</v>
      </c>
      <c r="W478" s="39" t="s">
        <v>102</v>
      </c>
      <c r="X478" s="39">
        <v>5.5420000000000001E-3</v>
      </c>
    </row>
    <row r="479" spans="1:24" x14ac:dyDescent="0.35">
      <c r="A479" s="39" t="s">
        <v>2</v>
      </c>
      <c r="B479" s="39" t="s">
        <v>310</v>
      </c>
      <c r="C479" s="39" t="s">
        <v>255</v>
      </c>
      <c r="J479" s="39" t="s">
        <v>102</v>
      </c>
      <c r="K479" s="39" t="s">
        <v>102</v>
      </c>
      <c r="L479" s="39" t="s">
        <v>102</v>
      </c>
      <c r="M479" s="39" t="s">
        <v>102</v>
      </c>
      <c r="N479" s="39" t="s">
        <v>102</v>
      </c>
      <c r="O479" s="39" t="s">
        <v>102</v>
      </c>
      <c r="P479" s="39" t="s">
        <v>102</v>
      </c>
      <c r="Q479" s="39" t="s">
        <v>102</v>
      </c>
      <c r="R479" s="39" t="s">
        <v>102</v>
      </c>
      <c r="S479" s="39" t="s">
        <v>102</v>
      </c>
      <c r="T479" s="39" t="s">
        <v>102</v>
      </c>
      <c r="U479" s="39">
        <v>5.8729999999999997E-3</v>
      </c>
      <c r="V479" s="39" t="s">
        <v>102</v>
      </c>
      <c r="W479" s="39" t="s">
        <v>102</v>
      </c>
      <c r="X479" s="39">
        <v>5.8729999999999997E-3</v>
      </c>
    </row>
    <row r="480" spans="1:24" x14ac:dyDescent="0.35">
      <c r="A480" s="39" t="s">
        <v>2</v>
      </c>
      <c r="B480" s="39" t="s">
        <v>310</v>
      </c>
      <c r="C480" s="39" t="s">
        <v>256</v>
      </c>
      <c r="J480" s="39" t="s">
        <v>102</v>
      </c>
      <c r="K480" s="39" t="s">
        <v>102</v>
      </c>
      <c r="L480" s="39" t="s">
        <v>102</v>
      </c>
      <c r="M480" s="39" t="s">
        <v>102</v>
      </c>
      <c r="N480" s="39" t="s">
        <v>102</v>
      </c>
      <c r="O480" s="39" t="s">
        <v>102</v>
      </c>
      <c r="P480" s="39" t="s">
        <v>102</v>
      </c>
      <c r="Q480" s="39" t="s">
        <v>102</v>
      </c>
      <c r="R480" s="39" t="s">
        <v>102</v>
      </c>
      <c r="S480" s="39" t="s">
        <v>102</v>
      </c>
      <c r="T480" s="39" t="s">
        <v>102</v>
      </c>
      <c r="U480" s="39">
        <v>5.8329999999999996E-3</v>
      </c>
      <c r="V480" s="39" t="s">
        <v>102</v>
      </c>
      <c r="W480" s="39" t="s">
        <v>102</v>
      </c>
      <c r="X480" s="39">
        <v>5.8329999999999996E-3</v>
      </c>
    </row>
    <row r="481" spans="1:24" x14ac:dyDescent="0.35">
      <c r="A481" s="39" t="s">
        <v>2</v>
      </c>
      <c r="B481" s="39" t="s">
        <v>310</v>
      </c>
      <c r="C481" s="39" t="s">
        <v>257</v>
      </c>
      <c r="J481" s="39" t="s">
        <v>102</v>
      </c>
      <c r="K481" s="39" t="s">
        <v>102</v>
      </c>
      <c r="L481" s="39" t="s">
        <v>102</v>
      </c>
      <c r="M481" s="39" t="s">
        <v>102</v>
      </c>
      <c r="N481" s="39" t="s">
        <v>102</v>
      </c>
      <c r="O481" s="39" t="s">
        <v>102</v>
      </c>
      <c r="P481" s="39" t="s">
        <v>102</v>
      </c>
      <c r="Q481" s="39" t="s">
        <v>102</v>
      </c>
      <c r="R481" s="39" t="s">
        <v>102</v>
      </c>
      <c r="S481" s="39" t="s">
        <v>102</v>
      </c>
      <c r="T481" s="39" t="s">
        <v>102</v>
      </c>
      <c r="U481" s="39">
        <v>5.7029999999999997E-3</v>
      </c>
      <c r="V481" s="39" t="s">
        <v>102</v>
      </c>
      <c r="W481" s="39" t="s">
        <v>102</v>
      </c>
      <c r="X481" s="39">
        <v>5.7029999999999997E-3</v>
      </c>
    </row>
    <row r="482" spans="1:24" x14ac:dyDescent="0.35">
      <c r="A482" s="39" t="s">
        <v>2</v>
      </c>
      <c r="B482" s="39" t="s">
        <v>310</v>
      </c>
      <c r="C482" s="39" t="s">
        <v>258</v>
      </c>
      <c r="J482" s="39" t="s">
        <v>102</v>
      </c>
      <c r="K482" s="39" t="s">
        <v>102</v>
      </c>
      <c r="L482" s="39" t="s">
        <v>102</v>
      </c>
      <c r="M482" s="39" t="s">
        <v>102</v>
      </c>
      <c r="N482" s="39" t="s">
        <v>102</v>
      </c>
      <c r="O482" s="39" t="s">
        <v>102</v>
      </c>
      <c r="P482" s="39" t="s">
        <v>102</v>
      </c>
      <c r="Q482" s="39" t="s">
        <v>102</v>
      </c>
      <c r="R482" s="39" t="s">
        <v>102</v>
      </c>
      <c r="S482" s="39" t="s">
        <v>102</v>
      </c>
      <c r="T482" s="39" t="s">
        <v>102</v>
      </c>
      <c r="U482" s="39">
        <v>5.7000000000000002E-3</v>
      </c>
      <c r="V482" s="39" t="s">
        <v>102</v>
      </c>
      <c r="W482" s="39" t="s">
        <v>102</v>
      </c>
      <c r="X482" s="39">
        <v>5.7000000000000002E-3</v>
      </c>
    </row>
    <row r="483" spans="1:24" x14ac:dyDescent="0.35">
      <c r="A483" s="39" t="s">
        <v>2</v>
      </c>
      <c r="B483" s="39" t="s">
        <v>310</v>
      </c>
      <c r="C483" s="39" t="s">
        <v>259</v>
      </c>
      <c r="J483" s="39" t="s">
        <v>102</v>
      </c>
      <c r="K483" s="39" t="s">
        <v>102</v>
      </c>
      <c r="L483" s="39" t="s">
        <v>102</v>
      </c>
      <c r="M483" s="39" t="s">
        <v>102</v>
      </c>
      <c r="N483" s="39" t="s">
        <v>102</v>
      </c>
      <c r="O483" s="39" t="s">
        <v>102</v>
      </c>
      <c r="P483" s="39" t="s">
        <v>102</v>
      </c>
      <c r="Q483" s="39" t="s">
        <v>102</v>
      </c>
      <c r="R483" s="39" t="s">
        <v>102</v>
      </c>
      <c r="S483" s="39" t="s">
        <v>102</v>
      </c>
      <c r="T483" s="39" t="s">
        <v>102</v>
      </c>
      <c r="U483" s="39">
        <v>5.6249999999999998E-3</v>
      </c>
      <c r="V483" s="39" t="s">
        <v>102</v>
      </c>
      <c r="W483" s="39" t="s">
        <v>102</v>
      </c>
      <c r="X483" s="39">
        <v>5.6249999999999998E-3</v>
      </c>
    </row>
    <row r="484" spans="1:24" x14ac:dyDescent="0.35">
      <c r="A484" s="39" t="s">
        <v>2</v>
      </c>
      <c r="B484" s="39" t="s">
        <v>310</v>
      </c>
      <c r="C484" s="39" t="s">
        <v>260</v>
      </c>
      <c r="J484" s="39" t="s">
        <v>102</v>
      </c>
      <c r="K484" s="39" t="s">
        <v>102</v>
      </c>
      <c r="L484" s="39" t="s">
        <v>102</v>
      </c>
      <c r="M484" s="39" t="s">
        <v>102</v>
      </c>
      <c r="N484" s="39" t="s">
        <v>102</v>
      </c>
      <c r="O484" s="39" t="s">
        <v>102</v>
      </c>
      <c r="P484" s="39" t="s">
        <v>102</v>
      </c>
      <c r="Q484" s="39" t="s">
        <v>102</v>
      </c>
      <c r="R484" s="39" t="s">
        <v>102</v>
      </c>
      <c r="S484" s="39" t="s">
        <v>102</v>
      </c>
      <c r="T484" s="39" t="s">
        <v>102</v>
      </c>
      <c r="U484" s="39">
        <v>5.8909999999999995E-4</v>
      </c>
      <c r="V484" s="39" t="s">
        <v>102</v>
      </c>
      <c r="W484" s="39" t="s">
        <v>102</v>
      </c>
      <c r="X484" s="39">
        <v>5.8909999999999995E-4</v>
      </c>
    </row>
    <row r="485" spans="1:24" x14ac:dyDescent="0.35">
      <c r="A485" s="39" t="s">
        <v>2</v>
      </c>
      <c r="B485" s="39" t="s">
        <v>310</v>
      </c>
      <c r="C485" s="39" t="s">
        <v>261</v>
      </c>
      <c r="J485" s="39" t="s">
        <v>102</v>
      </c>
      <c r="K485" s="39" t="s">
        <v>102</v>
      </c>
      <c r="L485" s="39" t="s">
        <v>102</v>
      </c>
      <c r="M485" s="39" t="s">
        <v>102</v>
      </c>
      <c r="N485" s="39" t="s">
        <v>102</v>
      </c>
      <c r="O485" s="39" t="s">
        <v>102</v>
      </c>
      <c r="P485" s="39" t="s">
        <v>102</v>
      </c>
      <c r="Q485" s="39" t="s">
        <v>102</v>
      </c>
      <c r="R485" s="39" t="s">
        <v>102</v>
      </c>
      <c r="S485" s="39" t="s">
        <v>102</v>
      </c>
      <c r="T485" s="39" t="s">
        <v>102</v>
      </c>
      <c r="U485" s="39">
        <v>5.8909999999999995E-4</v>
      </c>
      <c r="V485" s="39" t="s">
        <v>102</v>
      </c>
      <c r="W485" s="39" t="s">
        <v>102</v>
      </c>
      <c r="X485" s="39">
        <v>5.8909999999999995E-4</v>
      </c>
    </row>
    <row r="486" spans="1:24" x14ac:dyDescent="0.35">
      <c r="A486" s="39" t="s">
        <v>2</v>
      </c>
      <c r="B486" s="39" t="s">
        <v>310</v>
      </c>
      <c r="C486" s="39" t="s">
        <v>262</v>
      </c>
      <c r="J486" s="39" t="s">
        <v>102</v>
      </c>
      <c r="K486" s="39" t="s">
        <v>102</v>
      </c>
      <c r="L486" s="39" t="s">
        <v>102</v>
      </c>
      <c r="M486" s="39" t="s">
        <v>102</v>
      </c>
      <c r="N486" s="39" t="s">
        <v>102</v>
      </c>
      <c r="O486" s="39" t="s">
        <v>102</v>
      </c>
      <c r="P486" s="39" t="s">
        <v>102</v>
      </c>
      <c r="Q486" s="39" t="s">
        <v>102</v>
      </c>
      <c r="R486" s="39" t="s">
        <v>102</v>
      </c>
      <c r="S486" s="39" t="s">
        <v>102</v>
      </c>
      <c r="T486" s="39" t="s">
        <v>102</v>
      </c>
      <c r="U486" s="39">
        <v>5.8909999999999995E-4</v>
      </c>
      <c r="V486" s="39" t="s">
        <v>102</v>
      </c>
      <c r="W486" s="39" t="s">
        <v>102</v>
      </c>
      <c r="X486" s="39">
        <v>5.8909999999999995E-4</v>
      </c>
    </row>
    <row r="487" spans="1:24" x14ac:dyDescent="0.35">
      <c r="A487" s="39" t="s">
        <v>2</v>
      </c>
      <c r="B487" s="39" t="s">
        <v>310</v>
      </c>
      <c r="C487" s="39" t="s">
        <v>263</v>
      </c>
      <c r="J487" s="39" t="s">
        <v>102</v>
      </c>
      <c r="K487" s="39" t="s">
        <v>102</v>
      </c>
      <c r="L487" s="39" t="s">
        <v>102</v>
      </c>
      <c r="M487" s="39" t="s">
        <v>102</v>
      </c>
      <c r="N487" s="39" t="s">
        <v>102</v>
      </c>
      <c r="O487" s="39" t="s">
        <v>102</v>
      </c>
      <c r="P487" s="39" t="s">
        <v>102</v>
      </c>
      <c r="Q487" s="39" t="s">
        <v>102</v>
      </c>
      <c r="R487" s="39" t="s">
        <v>102</v>
      </c>
      <c r="S487" s="39" t="s">
        <v>102</v>
      </c>
      <c r="T487" s="39" t="s">
        <v>102</v>
      </c>
      <c r="U487" s="39">
        <v>5.8909999999999995E-4</v>
      </c>
      <c r="V487" s="39" t="s">
        <v>102</v>
      </c>
      <c r="W487" s="39" t="s">
        <v>102</v>
      </c>
      <c r="X487" s="39">
        <v>5.8909999999999995E-4</v>
      </c>
    </row>
    <row r="488" spans="1:24" x14ac:dyDescent="0.35">
      <c r="A488" s="39" t="s">
        <v>2</v>
      </c>
      <c r="B488" s="39" t="s">
        <v>310</v>
      </c>
      <c r="C488" s="39" t="s">
        <v>264</v>
      </c>
      <c r="J488" s="39" t="s">
        <v>102</v>
      </c>
      <c r="K488" s="39" t="s">
        <v>102</v>
      </c>
      <c r="L488" s="39" t="s">
        <v>102</v>
      </c>
      <c r="M488" s="39" t="s">
        <v>102</v>
      </c>
      <c r="N488" s="39" t="s">
        <v>102</v>
      </c>
      <c r="O488" s="39" t="s">
        <v>102</v>
      </c>
      <c r="P488" s="39" t="s">
        <v>102</v>
      </c>
      <c r="Q488" s="39" t="s">
        <v>102</v>
      </c>
      <c r="R488" s="39" t="s">
        <v>102</v>
      </c>
      <c r="S488" s="39" t="s">
        <v>102</v>
      </c>
      <c r="T488" s="39" t="s">
        <v>102</v>
      </c>
      <c r="U488" s="39">
        <v>3.7730000000000001E-4</v>
      </c>
      <c r="V488" s="39" t="s">
        <v>102</v>
      </c>
      <c r="W488" s="39" t="s">
        <v>102</v>
      </c>
      <c r="X488" s="39">
        <v>3.7730000000000001E-4</v>
      </c>
    </row>
    <row r="489" spans="1:24" x14ac:dyDescent="0.35">
      <c r="A489" s="39" t="s">
        <v>2</v>
      </c>
      <c r="B489" s="39" t="s">
        <v>310</v>
      </c>
      <c r="C489" s="39" t="s">
        <v>265</v>
      </c>
      <c r="J489" s="39" t="s">
        <v>102</v>
      </c>
      <c r="K489" s="39" t="s">
        <v>102</v>
      </c>
      <c r="L489" s="39" t="s">
        <v>102</v>
      </c>
      <c r="M489" s="39" t="s">
        <v>102</v>
      </c>
      <c r="N489" s="39" t="s">
        <v>102</v>
      </c>
      <c r="O489" s="39" t="s">
        <v>102</v>
      </c>
      <c r="P489" s="39" t="s">
        <v>102</v>
      </c>
      <c r="Q489" s="39" t="s">
        <v>102</v>
      </c>
      <c r="R489" s="39" t="s">
        <v>102</v>
      </c>
      <c r="S489" s="39" t="s">
        <v>102</v>
      </c>
      <c r="T489" s="39" t="s">
        <v>102</v>
      </c>
      <c r="U489" s="39">
        <v>3.7730000000000001E-4</v>
      </c>
      <c r="V489" s="39" t="s">
        <v>102</v>
      </c>
      <c r="W489" s="39" t="s">
        <v>102</v>
      </c>
      <c r="X489" s="39">
        <v>3.7730000000000001E-4</v>
      </c>
    </row>
    <row r="490" spans="1:24" x14ac:dyDescent="0.35">
      <c r="A490" s="39" t="s">
        <v>2</v>
      </c>
      <c r="B490" s="39" t="s">
        <v>310</v>
      </c>
      <c r="C490" s="39" t="s">
        <v>266</v>
      </c>
      <c r="J490" s="39" t="s">
        <v>102</v>
      </c>
      <c r="K490" s="39" t="s">
        <v>102</v>
      </c>
      <c r="L490" s="39" t="s">
        <v>102</v>
      </c>
      <c r="M490" s="39" t="s">
        <v>102</v>
      </c>
      <c r="N490" s="39" t="s">
        <v>102</v>
      </c>
      <c r="O490" s="39" t="s">
        <v>102</v>
      </c>
      <c r="P490" s="39" t="s">
        <v>102</v>
      </c>
      <c r="Q490" s="39" t="s">
        <v>102</v>
      </c>
      <c r="R490" s="39" t="s">
        <v>102</v>
      </c>
      <c r="S490" s="39" t="s">
        <v>102</v>
      </c>
      <c r="T490" s="39" t="s">
        <v>102</v>
      </c>
      <c r="U490" s="39">
        <v>3.7730000000000001E-4</v>
      </c>
      <c r="V490" s="39" t="s">
        <v>102</v>
      </c>
      <c r="W490" s="39" t="s">
        <v>102</v>
      </c>
      <c r="X490" s="39">
        <v>3.7730000000000001E-4</v>
      </c>
    </row>
    <row r="491" spans="1:24" x14ac:dyDescent="0.35">
      <c r="A491" s="39" t="s">
        <v>2</v>
      </c>
      <c r="B491" s="39" t="s">
        <v>310</v>
      </c>
      <c r="C491" s="39" t="s">
        <v>267</v>
      </c>
      <c r="J491" s="39" t="s">
        <v>102</v>
      </c>
      <c r="K491" s="39" t="s">
        <v>102</v>
      </c>
      <c r="L491" s="39" t="s">
        <v>102</v>
      </c>
      <c r="M491" s="39" t="s">
        <v>102</v>
      </c>
      <c r="N491" s="39" t="s">
        <v>102</v>
      </c>
      <c r="O491" s="39" t="s">
        <v>102</v>
      </c>
      <c r="P491" s="39" t="s">
        <v>102</v>
      </c>
      <c r="Q491" s="39" t="s">
        <v>102</v>
      </c>
      <c r="R491" s="39" t="s">
        <v>102</v>
      </c>
      <c r="S491" s="39" t="s">
        <v>102</v>
      </c>
      <c r="T491" s="39" t="s">
        <v>102</v>
      </c>
      <c r="U491" s="39">
        <v>5.8909999999999995E-4</v>
      </c>
      <c r="V491" s="39" t="s">
        <v>102</v>
      </c>
      <c r="W491" s="39" t="s">
        <v>102</v>
      </c>
      <c r="X491" s="39">
        <v>5.8909999999999995E-4</v>
      </c>
    </row>
    <row r="492" spans="1:24" x14ac:dyDescent="0.35">
      <c r="A492" s="39" t="s">
        <v>2</v>
      </c>
      <c r="B492" s="39" t="s">
        <v>310</v>
      </c>
      <c r="C492" s="39" t="s">
        <v>268</v>
      </c>
      <c r="J492" s="39" t="s">
        <v>102</v>
      </c>
      <c r="K492" s="39" t="s">
        <v>102</v>
      </c>
      <c r="L492" s="39" t="s">
        <v>102</v>
      </c>
      <c r="M492" s="39" t="s">
        <v>102</v>
      </c>
      <c r="N492" s="39" t="s">
        <v>102</v>
      </c>
      <c r="O492" s="39" t="s">
        <v>102</v>
      </c>
      <c r="P492" s="39" t="s">
        <v>102</v>
      </c>
      <c r="Q492" s="39" t="s">
        <v>102</v>
      </c>
      <c r="R492" s="39" t="s">
        <v>102</v>
      </c>
      <c r="S492" s="39" t="s">
        <v>102</v>
      </c>
      <c r="T492" s="39" t="s">
        <v>102</v>
      </c>
      <c r="U492" s="39">
        <v>5.5310000000000003E-3</v>
      </c>
      <c r="V492" s="39" t="s">
        <v>102</v>
      </c>
      <c r="W492" s="39" t="s">
        <v>102</v>
      </c>
      <c r="X492" s="39">
        <v>5.5310000000000003E-3</v>
      </c>
    </row>
    <row r="493" spans="1:24" x14ac:dyDescent="0.35">
      <c r="A493" s="39" t="s">
        <v>2</v>
      </c>
      <c r="B493" s="39" t="s">
        <v>310</v>
      </c>
      <c r="C493" s="39" t="s">
        <v>269</v>
      </c>
      <c r="J493" s="39" t="s">
        <v>102</v>
      </c>
      <c r="K493" s="39" t="s">
        <v>102</v>
      </c>
      <c r="L493" s="39" t="s">
        <v>102</v>
      </c>
      <c r="M493" s="39" t="s">
        <v>102</v>
      </c>
      <c r="N493" s="39" t="s">
        <v>102</v>
      </c>
      <c r="O493" s="39" t="s">
        <v>102</v>
      </c>
      <c r="P493" s="39" t="s">
        <v>102</v>
      </c>
      <c r="Q493" s="39" t="s">
        <v>102</v>
      </c>
      <c r="R493" s="39" t="s">
        <v>102</v>
      </c>
      <c r="S493" s="39" t="s">
        <v>102</v>
      </c>
      <c r="T493" s="39" t="s">
        <v>102</v>
      </c>
      <c r="U493" s="39" t="s">
        <v>170</v>
      </c>
      <c r="V493" s="39" t="s">
        <v>102</v>
      </c>
      <c r="W493" s="39" t="s">
        <v>102</v>
      </c>
      <c r="X493" s="39">
        <v>0</v>
      </c>
    </row>
    <row r="494" spans="1:24" x14ac:dyDescent="0.35">
      <c r="A494" s="39" t="s">
        <v>2</v>
      </c>
      <c r="B494" s="39" t="s">
        <v>310</v>
      </c>
      <c r="C494" s="39" t="s">
        <v>270</v>
      </c>
      <c r="J494" s="39" t="s">
        <v>102</v>
      </c>
      <c r="K494" s="39" t="s">
        <v>102</v>
      </c>
      <c r="L494" s="39" t="s">
        <v>102</v>
      </c>
      <c r="M494" s="39" t="s">
        <v>102</v>
      </c>
      <c r="N494" s="39" t="s">
        <v>102</v>
      </c>
      <c r="O494" s="39" t="s">
        <v>102</v>
      </c>
      <c r="P494" s="39" t="s">
        <v>102</v>
      </c>
      <c r="Q494" s="39" t="s">
        <v>102</v>
      </c>
      <c r="R494" s="39" t="s">
        <v>102</v>
      </c>
      <c r="S494" s="39" t="s">
        <v>102</v>
      </c>
      <c r="T494" s="39" t="s">
        <v>102</v>
      </c>
      <c r="U494" s="39">
        <v>5.8909999999999995E-4</v>
      </c>
      <c r="V494" s="39" t="s">
        <v>102</v>
      </c>
      <c r="W494" s="39" t="s">
        <v>102</v>
      </c>
      <c r="X494" s="39">
        <v>5.8909999999999995E-4</v>
      </c>
    </row>
    <row r="495" spans="1:24" x14ac:dyDescent="0.35">
      <c r="A495" s="39" t="s">
        <v>2</v>
      </c>
      <c r="B495" s="39" t="s">
        <v>310</v>
      </c>
      <c r="C495" s="39" t="s">
        <v>271</v>
      </c>
      <c r="J495" s="39" t="s">
        <v>102</v>
      </c>
      <c r="K495" s="39" t="s">
        <v>102</v>
      </c>
      <c r="L495" s="39" t="s">
        <v>102</v>
      </c>
      <c r="M495" s="39" t="s">
        <v>102</v>
      </c>
      <c r="N495" s="39" t="s">
        <v>102</v>
      </c>
      <c r="O495" s="39" t="s">
        <v>102</v>
      </c>
      <c r="P495" s="39" t="s">
        <v>102</v>
      </c>
      <c r="Q495" s="39" t="s">
        <v>102</v>
      </c>
      <c r="R495" s="39" t="s">
        <v>102</v>
      </c>
      <c r="S495" s="39" t="s">
        <v>102</v>
      </c>
      <c r="T495" s="39" t="s">
        <v>102</v>
      </c>
      <c r="U495" s="39">
        <v>5.738E-3</v>
      </c>
      <c r="V495" s="39" t="s">
        <v>102</v>
      </c>
      <c r="W495" s="39" t="s">
        <v>102</v>
      </c>
      <c r="X495" s="39">
        <v>5.738E-3</v>
      </c>
    </row>
    <row r="496" spans="1:24" x14ac:dyDescent="0.35">
      <c r="A496" s="39" t="s">
        <v>2</v>
      </c>
      <c r="B496" s="39" t="s">
        <v>310</v>
      </c>
      <c r="C496" s="39" t="s">
        <v>272</v>
      </c>
      <c r="J496" s="39" t="s">
        <v>102</v>
      </c>
      <c r="K496" s="39" t="s">
        <v>102</v>
      </c>
      <c r="L496" s="39" t="s">
        <v>102</v>
      </c>
      <c r="M496" s="39" t="s">
        <v>102</v>
      </c>
      <c r="N496" s="39" t="s">
        <v>102</v>
      </c>
      <c r="O496" s="39" t="s">
        <v>102</v>
      </c>
      <c r="P496" s="39" t="s">
        <v>102</v>
      </c>
      <c r="Q496" s="39" t="s">
        <v>102</v>
      </c>
      <c r="R496" s="39" t="s">
        <v>102</v>
      </c>
      <c r="S496" s="39" t="s">
        <v>102</v>
      </c>
      <c r="T496" s="39" t="s">
        <v>102</v>
      </c>
      <c r="U496" s="39">
        <v>5.6909999999999999E-3</v>
      </c>
      <c r="V496" s="39" t="s">
        <v>102</v>
      </c>
      <c r="W496" s="39" t="s">
        <v>102</v>
      </c>
      <c r="X496" s="39">
        <v>5.6909999999999999E-3</v>
      </c>
    </row>
    <row r="497" spans="1:24" x14ac:dyDescent="0.35">
      <c r="A497" s="39" t="s">
        <v>2</v>
      </c>
      <c r="B497" s="39" t="s">
        <v>310</v>
      </c>
      <c r="C497" s="39" t="s">
        <v>273</v>
      </c>
      <c r="J497" s="39" t="s">
        <v>102</v>
      </c>
      <c r="K497" s="39" t="s">
        <v>102</v>
      </c>
      <c r="L497" s="39" t="s">
        <v>102</v>
      </c>
      <c r="M497" s="39" t="s">
        <v>102</v>
      </c>
      <c r="N497" s="39" t="s">
        <v>102</v>
      </c>
      <c r="O497" s="39" t="s">
        <v>102</v>
      </c>
      <c r="P497" s="39" t="s">
        <v>102</v>
      </c>
      <c r="Q497" s="39" t="s">
        <v>102</v>
      </c>
      <c r="R497" s="39" t="s">
        <v>102</v>
      </c>
      <c r="S497" s="39" t="s">
        <v>102</v>
      </c>
      <c r="T497" s="39" t="s">
        <v>102</v>
      </c>
      <c r="U497" s="39">
        <v>5.6889999999999996E-3</v>
      </c>
      <c r="V497" s="39" t="s">
        <v>102</v>
      </c>
      <c r="W497" s="39" t="s">
        <v>102</v>
      </c>
      <c r="X497" s="39">
        <v>5.6889999999999996E-3</v>
      </c>
    </row>
    <row r="498" spans="1:24" x14ac:dyDescent="0.35">
      <c r="A498" s="39" t="s">
        <v>2</v>
      </c>
      <c r="B498" s="39" t="s">
        <v>310</v>
      </c>
      <c r="C498" s="39" t="s">
        <v>274</v>
      </c>
      <c r="J498" s="39" t="s">
        <v>102</v>
      </c>
      <c r="K498" s="39" t="s">
        <v>102</v>
      </c>
      <c r="L498" s="39" t="s">
        <v>102</v>
      </c>
      <c r="M498" s="39" t="s">
        <v>102</v>
      </c>
      <c r="N498" s="39" t="s">
        <v>102</v>
      </c>
      <c r="O498" s="39" t="s">
        <v>102</v>
      </c>
      <c r="P498" s="39" t="s">
        <v>102</v>
      </c>
      <c r="Q498" s="39" t="s">
        <v>102</v>
      </c>
      <c r="R498" s="39" t="s">
        <v>102</v>
      </c>
      <c r="S498" s="39" t="s">
        <v>102</v>
      </c>
      <c r="T498" s="39" t="s">
        <v>102</v>
      </c>
      <c r="U498" s="39" t="s">
        <v>170</v>
      </c>
      <c r="V498" s="39" t="s">
        <v>102</v>
      </c>
      <c r="W498" s="39" t="s">
        <v>102</v>
      </c>
      <c r="X498" s="39">
        <v>0</v>
      </c>
    </row>
    <row r="499" spans="1:24" x14ac:dyDescent="0.35">
      <c r="A499" s="39" t="s">
        <v>2</v>
      </c>
      <c r="B499" s="39" t="s">
        <v>310</v>
      </c>
      <c r="C499" s="39" t="s">
        <v>275</v>
      </c>
      <c r="J499" s="39" t="s">
        <v>102</v>
      </c>
      <c r="K499" s="39" t="s">
        <v>102</v>
      </c>
      <c r="L499" s="39" t="s">
        <v>102</v>
      </c>
      <c r="M499" s="39" t="s">
        <v>102</v>
      </c>
      <c r="N499" s="39" t="s">
        <v>102</v>
      </c>
      <c r="O499" s="39" t="s">
        <v>102</v>
      </c>
      <c r="P499" s="39" t="s">
        <v>102</v>
      </c>
      <c r="Q499" s="39" t="s">
        <v>102</v>
      </c>
      <c r="R499" s="39" t="s">
        <v>102</v>
      </c>
      <c r="S499" s="39" t="s">
        <v>102</v>
      </c>
      <c r="T499" s="39" t="s">
        <v>102</v>
      </c>
      <c r="U499" s="39">
        <v>5.5459999999999997E-3</v>
      </c>
      <c r="V499" s="39" t="s">
        <v>102</v>
      </c>
      <c r="W499" s="39" t="s">
        <v>102</v>
      </c>
      <c r="X499" s="39">
        <v>5.5459999999999997E-3</v>
      </c>
    </row>
    <row r="500" spans="1:24" x14ac:dyDescent="0.35">
      <c r="A500" s="39" t="s">
        <v>2</v>
      </c>
      <c r="B500" s="39" t="s">
        <v>310</v>
      </c>
      <c r="C500" s="39" t="s">
        <v>276</v>
      </c>
      <c r="J500" s="39" t="s">
        <v>102</v>
      </c>
      <c r="K500" s="39" t="s">
        <v>102</v>
      </c>
      <c r="L500" s="39" t="s">
        <v>102</v>
      </c>
      <c r="M500" s="39" t="s">
        <v>102</v>
      </c>
      <c r="N500" s="39" t="s">
        <v>102</v>
      </c>
      <c r="O500" s="39" t="s">
        <v>102</v>
      </c>
      <c r="P500" s="39" t="s">
        <v>102</v>
      </c>
      <c r="Q500" s="39" t="s">
        <v>102</v>
      </c>
      <c r="R500" s="39" t="s">
        <v>102</v>
      </c>
      <c r="S500" s="39" t="s">
        <v>102</v>
      </c>
      <c r="T500" s="39" t="s">
        <v>102</v>
      </c>
      <c r="U500" s="39">
        <v>5.4599999999999996E-3</v>
      </c>
      <c r="V500" s="39" t="s">
        <v>102</v>
      </c>
      <c r="W500" s="39" t="s">
        <v>102</v>
      </c>
      <c r="X500" s="39">
        <v>5.4599999999999996E-3</v>
      </c>
    </row>
    <row r="501" spans="1:24" x14ac:dyDescent="0.35">
      <c r="A501" s="39" t="s">
        <v>2</v>
      </c>
      <c r="B501" s="39" t="s">
        <v>310</v>
      </c>
      <c r="C501" s="39" t="s">
        <v>277</v>
      </c>
      <c r="J501" s="39" t="s">
        <v>102</v>
      </c>
      <c r="K501" s="39" t="s">
        <v>102</v>
      </c>
      <c r="L501" s="39" t="s">
        <v>102</v>
      </c>
      <c r="M501" s="39" t="s">
        <v>102</v>
      </c>
      <c r="N501" s="39" t="s">
        <v>102</v>
      </c>
      <c r="O501" s="39" t="s">
        <v>102</v>
      </c>
      <c r="P501" s="39" t="s">
        <v>102</v>
      </c>
      <c r="Q501" s="39" t="s">
        <v>102</v>
      </c>
      <c r="R501" s="39" t="s">
        <v>102</v>
      </c>
      <c r="S501" s="39" t="s">
        <v>102</v>
      </c>
      <c r="T501" s="39" t="s">
        <v>102</v>
      </c>
      <c r="U501" s="39">
        <v>5.6039999999999996E-3</v>
      </c>
      <c r="V501" s="39" t="s">
        <v>102</v>
      </c>
      <c r="W501" s="39" t="s">
        <v>102</v>
      </c>
      <c r="X501" s="39">
        <v>5.6039999999999996E-3</v>
      </c>
    </row>
    <row r="502" spans="1:24" x14ac:dyDescent="0.35">
      <c r="A502" s="39" t="s">
        <v>2</v>
      </c>
      <c r="B502" s="39" t="s">
        <v>310</v>
      </c>
      <c r="C502" s="39" t="s">
        <v>278</v>
      </c>
      <c r="J502" s="39" t="s">
        <v>102</v>
      </c>
      <c r="K502" s="39" t="s">
        <v>102</v>
      </c>
      <c r="L502" s="39" t="s">
        <v>102</v>
      </c>
      <c r="M502" s="39" t="s">
        <v>102</v>
      </c>
      <c r="N502" s="39" t="s">
        <v>102</v>
      </c>
      <c r="O502" s="39" t="s">
        <v>102</v>
      </c>
      <c r="P502" s="39" t="s">
        <v>102</v>
      </c>
      <c r="Q502" s="39" t="s">
        <v>102</v>
      </c>
      <c r="R502" s="39" t="s">
        <v>102</v>
      </c>
      <c r="S502" s="39" t="s">
        <v>102</v>
      </c>
      <c r="T502" s="39" t="s">
        <v>102</v>
      </c>
      <c r="U502" s="39">
        <v>5.5909999999999996E-3</v>
      </c>
      <c r="V502" s="39" t="s">
        <v>102</v>
      </c>
      <c r="W502" s="39" t="s">
        <v>102</v>
      </c>
      <c r="X502" s="39">
        <v>5.5909999999999996E-3</v>
      </c>
    </row>
    <row r="503" spans="1:24" x14ac:dyDescent="0.35">
      <c r="A503" s="39" t="s">
        <v>2</v>
      </c>
      <c r="B503" s="39" t="s">
        <v>310</v>
      </c>
      <c r="C503" s="39" t="s">
        <v>279</v>
      </c>
      <c r="J503" s="39" t="s">
        <v>102</v>
      </c>
      <c r="K503" s="39" t="s">
        <v>102</v>
      </c>
      <c r="L503" s="39" t="s">
        <v>102</v>
      </c>
      <c r="M503" s="39" t="s">
        <v>102</v>
      </c>
      <c r="N503" s="39" t="s">
        <v>102</v>
      </c>
      <c r="O503" s="39" t="s">
        <v>102</v>
      </c>
      <c r="P503" s="39" t="s">
        <v>102</v>
      </c>
      <c r="Q503" s="39" t="s">
        <v>102</v>
      </c>
      <c r="R503" s="39" t="s">
        <v>102</v>
      </c>
      <c r="S503" s="39" t="s">
        <v>102</v>
      </c>
      <c r="T503" s="39" t="s">
        <v>102</v>
      </c>
      <c r="U503" s="39">
        <v>5.5189999999999996E-3</v>
      </c>
      <c r="V503" s="39" t="s">
        <v>102</v>
      </c>
      <c r="W503" s="39" t="s">
        <v>102</v>
      </c>
      <c r="X503" s="39">
        <v>5.5189999999999996E-3</v>
      </c>
    </row>
    <row r="504" spans="1:24" x14ac:dyDescent="0.35">
      <c r="A504" s="39" t="s">
        <v>2</v>
      </c>
      <c r="B504" s="39" t="s">
        <v>310</v>
      </c>
      <c r="C504" s="39" t="s">
        <v>280</v>
      </c>
      <c r="J504" s="39" t="s">
        <v>102</v>
      </c>
      <c r="K504" s="39" t="s">
        <v>102</v>
      </c>
      <c r="L504" s="39" t="s">
        <v>102</v>
      </c>
      <c r="M504" s="39" t="s">
        <v>102</v>
      </c>
      <c r="N504" s="39" t="s">
        <v>102</v>
      </c>
      <c r="O504" s="39" t="s">
        <v>102</v>
      </c>
      <c r="P504" s="39" t="s">
        <v>102</v>
      </c>
      <c r="Q504" s="39" t="s">
        <v>102</v>
      </c>
      <c r="R504" s="39" t="s">
        <v>102</v>
      </c>
      <c r="S504" s="39" t="s">
        <v>102</v>
      </c>
      <c r="T504" s="39" t="s">
        <v>102</v>
      </c>
      <c r="U504" s="39">
        <v>5.5840000000000004E-3</v>
      </c>
      <c r="V504" s="39" t="s">
        <v>102</v>
      </c>
      <c r="W504" s="39" t="s">
        <v>102</v>
      </c>
      <c r="X504" s="39">
        <v>5.5840000000000004E-3</v>
      </c>
    </row>
    <row r="505" spans="1:24" x14ac:dyDescent="0.35">
      <c r="A505" s="39" t="s">
        <v>2</v>
      </c>
      <c r="B505" s="39" t="s">
        <v>310</v>
      </c>
      <c r="C505" s="39" t="s">
        <v>281</v>
      </c>
      <c r="J505" s="39" t="s">
        <v>102</v>
      </c>
      <c r="K505" s="39" t="s">
        <v>102</v>
      </c>
      <c r="L505" s="39" t="s">
        <v>102</v>
      </c>
      <c r="M505" s="39" t="s">
        <v>102</v>
      </c>
      <c r="N505" s="39" t="s">
        <v>102</v>
      </c>
      <c r="O505" s="39" t="s">
        <v>102</v>
      </c>
      <c r="P505" s="39" t="s">
        <v>102</v>
      </c>
      <c r="Q505" s="39" t="s">
        <v>102</v>
      </c>
      <c r="R505" s="39" t="s">
        <v>102</v>
      </c>
      <c r="S505" s="39" t="s">
        <v>102</v>
      </c>
      <c r="T505" s="39" t="s">
        <v>102</v>
      </c>
      <c r="U505" s="39">
        <v>5.7070000000000003E-3</v>
      </c>
      <c r="V505" s="39" t="s">
        <v>102</v>
      </c>
      <c r="W505" s="39" t="s">
        <v>102</v>
      </c>
      <c r="X505" s="39">
        <v>5.7070000000000003E-3</v>
      </c>
    </row>
    <row r="506" spans="1:24" x14ac:dyDescent="0.35">
      <c r="A506" s="39" t="s">
        <v>2</v>
      </c>
      <c r="B506" s="39" t="s">
        <v>310</v>
      </c>
      <c r="C506" s="39" t="s">
        <v>282</v>
      </c>
      <c r="J506" s="39" t="s">
        <v>102</v>
      </c>
      <c r="K506" s="39" t="s">
        <v>102</v>
      </c>
      <c r="L506" s="39" t="s">
        <v>102</v>
      </c>
      <c r="M506" s="39" t="s">
        <v>102</v>
      </c>
      <c r="N506" s="39" t="s">
        <v>102</v>
      </c>
      <c r="O506" s="39" t="s">
        <v>102</v>
      </c>
      <c r="P506" s="39" t="s">
        <v>102</v>
      </c>
      <c r="Q506" s="39" t="s">
        <v>102</v>
      </c>
      <c r="R506" s="39" t="s">
        <v>102</v>
      </c>
      <c r="S506" s="39" t="s">
        <v>102</v>
      </c>
      <c r="T506" s="39" t="s">
        <v>102</v>
      </c>
      <c r="U506" s="39">
        <v>5.6860000000000001E-3</v>
      </c>
      <c r="V506" s="39" t="s">
        <v>102</v>
      </c>
      <c r="W506" s="39" t="s">
        <v>102</v>
      </c>
      <c r="X506" s="39">
        <v>5.6860000000000001E-3</v>
      </c>
    </row>
    <row r="507" spans="1:24" x14ac:dyDescent="0.35">
      <c r="A507" s="39" t="s">
        <v>2</v>
      </c>
      <c r="B507" s="39" t="s">
        <v>310</v>
      </c>
      <c r="C507" s="39" t="s">
        <v>283</v>
      </c>
      <c r="J507" s="39" t="s">
        <v>102</v>
      </c>
      <c r="K507" s="39" t="s">
        <v>102</v>
      </c>
      <c r="L507" s="39" t="s">
        <v>102</v>
      </c>
      <c r="M507" s="39" t="s">
        <v>102</v>
      </c>
      <c r="N507" s="39" t="s">
        <v>102</v>
      </c>
      <c r="O507" s="39" t="s">
        <v>102</v>
      </c>
      <c r="P507" s="39" t="s">
        <v>102</v>
      </c>
      <c r="Q507" s="39" t="s">
        <v>102</v>
      </c>
      <c r="R507" s="39" t="s">
        <v>102</v>
      </c>
      <c r="S507" s="39" t="s">
        <v>102</v>
      </c>
      <c r="T507" s="39" t="s">
        <v>102</v>
      </c>
      <c r="U507" s="39">
        <v>3.7730000000000001E-4</v>
      </c>
      <c r="V507" s="39" t="s">
        <v>102</v>
      </c>
      <c r="W507" s="39" t="s">
        <v>102</v>
      </c>
      <c r="X507" s="39">
        <v>3.7730000000000001E-4</v>
      </c>
    </row>
    <row r="508" spans="1:24" x14ac:dyDescent="0.35">
      <c r="A508" s="39" t="s">
        <v>2</v>
      </c>
      <c r="B508" s="39" t="s">
        <v>310</v>
      </c>
      <c r="C508" s="39" t="s">
        <v>284</v>
      </c>
      <c r="J508" s="39" t="s">
        <v>102</v>
      </c>
      <c r="K508" s="39" t="s">
        <v>102</v>
      </c>
      <c r="L508" s="39" t="s">
        <v>102</v>
      </c>
      <c r="M508" s="39" t="s">
        <v>102</v>
      </c>
      <c r="N508" s="39" t="s">
        <v>102</v>
      </c>
      <c r="O508" s="39" t="s">
        <v>102</v>
      </c>
      <c r="P508" s="39" t="s">
        <v>102</v>
      </c>
      <c r="Q508" s="39" t="s">
        <v>102</v>
      </c>
      <c r="R508" s="39" t="s">
        <v>102</v>
      </c>
      <c r="S508" s="39" t="s">
        <v>102</v>
      </c>
      <c r="T508" s="39" t="s">
        <v>102</v>
      </c>
      <c r="U508" s="39">
        <v>5.8909999999999995E-4</v>
      </c>
      <c r="V508" s="39" t="s">
        <v>102</v>
      </c>
      <c r="W508" s="39" t="s">
        <v>102</v>
      </c>
      <c r="X508" s="39">
        <v>5.8909999999999995E-4</v>
      </c>
    </row>
    <row r="509" spans="1:24" x14ac:dyDescent="0.35">
      <c r="A509" s="39" t="s">
        <v>2</v>
      </c>
      <c r="B509" s="39" t="s">
        <v>310</v>
      </c>
      <c r="C509" s="39" t="s">
        <v>285</v>
      </c>
      <c r="J509" s="39" t="s">
        <v>102</v>
      </c>
      <c r="K509" s="39" t="s">
        <v>102</v>
      </c>
      <c r="L509" s="39" t="s">
        <v>102</v>
      </c>
      <c r="M509" s="39" t="s">
        <v>102</v>
      </c>
      <c r="N509" s="39" t="s">
        <v>102</v>
      </c>
      <c r="O509" s="39" t="s">
        <v>102</v>
      </c>
      <c r="P509" s="39" t="s">
        <v>102</v>
      </c>
      <c r="Q509" s="39" t="s">
        <v>102</v>
      </c>
      <c r="R509" s="39" t="s">
        <v>102</v>
      </c>
      <c r="S509" s="39" t="s">
        <v>102</v>
      </c>
      <c r="T509" s="39" t="s">
        <v>102</v>
      </c>
      <c r="U509" s="39">
        <v>5.7260000000000002E-3</v>
      </c>
      <c r="V509" s="39" t="s">
        <v>102</v>
      </c>
      <c r="W509" s="39" t="s">
        <v>102</v>
      </c>
      <c r="X509" s="39">
        <v>5.7260000000000002E-3</v>
      </c>
    </row>
    <row r="510" spans="1:24" x14ac:dyDescent="0.35">
      <c r="A510" s="39" t="s">
        <v>2</v>
      </c>
      <c r="B510" s="39" t="s">
        <v>310</v>
      </c>
      <c r="C510" s="39" t="s">
        <v>286</v>
      </c>
      <c r="J510" s="39" t="s">
        <v>102</v>
      </c>
      <c r="K510" s="39" t="s">
        <v>102</v>
      </c>
      <c r="L510" s="39" t="s">
        <v>102</v>
      </c>
      <c r="M510" s="39" t="s">
        <v>102</v>
      </c>
      <c r="N510" s="39" t="s">
        <v>102</v>
      </c>
      <c r="O510" s="39" t="s">
        <v>102</v>
      </c>
      <c r="P510" s="39" t="s">
        <v>102</v>
      </c>
      <c r="Q510" s="39" t="s">
        <v>102</v>
      </c>
      <c r="R510" s="39" t="s">
        <v>102</v>
      </c>
      <c r="S510" s="39" t="s">
        <v>102</v>
      </c>
      <c r="T510" s="39" t="s">
        <v>102</v>
      </c>
      <c r="U510" s="39">
        <v>3.7730000000000001E-4</v>
      </c>
      <c r="V510" s="39" t="s">
        <v>102</v>
      </c>
      <c r="W510" s="39" t="s">
        <v>102</v>
      </c>
      <c r="X510" s="39">
        <v>3.7730000000000001E-4</v>
      </c>
    </row>
    <row r="511" spans="1:24" x14ac:dyDescent="0.35">
      <c r="A511" s="39" t="s">
        <v>2</v>
      </c>
      <c r="B511" s="39" t="s">
        <v>310</v>
      </c>
      <c r="C511" s="39" t="s">
        <v>287</v>
      </c>
      <c r="J511" s="39" t="s">
        <v>102</v>
      </c>
      <c r="K511" s="39" t="s">
        <v>102</v>
      </c>
      <c r="L511" s="39" t="s">
        <v>102</v>
      </c>
      <c r="M511" s="39" t="s">
        <v>102</v>
      </c>
      <c r="N511" s="39" t="s">
        <v>102</v>
      </c>
      <c r="O511" s="39" t="s">
        <v>102</v>
      </c>
      <c r="P511" s="39" t="s">
        <v>102</v>
      </c>
      <c r="Q511" s="39" t="s">
        <v>102</v>
      </c>
      <c r="R511" s="39" t="s">
        <v>102</v>
      </c>
      <c r="S511" s="39" t="s">
        <v>102</v>
      </c>
      <c r="T511" s="39" t="s">
        <v>102</v>
      </c>
      <c r="U511" s="39">
        <v>5.8909999999999995E-4</v>
      </c>
      <c r="V511" s="39" t="s">
        <v>102</v>
      </c>
      <c r="W511" s="39" t="s">
        <v>102</v>
      </c>
      <c r="X511" s="39">
        <v>5.8909999999999995E-4</v>
      </c>
    </row>
    <row r="512" spans="1:24" x14ac:dyDescent="0.35">
      <c r="A512" s="39" t="s">
        <v>2</v>
      </c>
      <c r="B512" s="39" t="s">
        <v>310</v>
      </c>
      <c r="C512" s="39" t="s">
        <v>288</v>
      </c>
      <c r="J512" s="39" t="s">
        <v>102</v>
      </c>
      <c r="K512" s="39" t="s">
        <v>102</v>
      </c>
      <c r="L512" s="39" t="s">
        <v>102</v>
      </c>
      <c r="M512" s="39" t="s">
        <v>102</v>
      </c>
      <c r="N512" s="39" t="s">
        <v>102</v>
      </c>
      <c r="O512" s="39" t="s">
        <v>102</v>
      </c>
      <c r="P512" s="39" t="s">
        <v>102</v>
      </c>
      <c r="Q512" s="39" t="s">
        <v>102</v>
      </c>
      <c r="R512" s="39" t="s">
        <v>102</v>
      </c>
      <c r="S512" s="39" t="s">
        <v>102</v>
      </c>
      <c r="T512" s="39" t="s">
        <v>102</v>
      </c>
      <c r="U512" s="39">
        <v>5.8909999999999995E-4</v>
      </c>
      <c r="V512" s="39" t="s">
        <v>102</v>
      </c>
      <c r="W512" s="39" t="s">
        <v>102</v>
      </c>
      <c r="X512" s="39">
        <v>5.8909999999999995E-4</v>
      </c>
    </row>
    <row r="513" spans="1:24" x14ac:dyDescent="0.35">
      <c r="A513" s="39" t="s">
        <v>2</v>
      </c>
      <c r="B513" s="39" t="s">
        <v>310</v>
      </c>
      <c r="C513" s="39" t="s">
        <v>289</v>
      </c>
      <c r="J513" s="39" t="s">
        <v>102</v>
      </c>
      <c r="K513" s="39" t="s">
        <v>102</v>
      </c>
      <c r="L513" s="39" t="s">
        <v>102</v>
      </c>
      <c r="M513" s="39" t="s">
        <v>102</v>
      </c>
      <c r="N513" s="39" t="s">
        <v>102</v>
      </c>
      <c r="O513" s="39" t="s">
        <v>102</v>
      </c>
      <c r="P513" s="39" t="s">
        <v>102</v>
      </c>
      <c r="Q513" s="39" t="s">
        <v>102</v>
      </c>
      <c r="R513" s="39" t="s">
        <v>102</v>
      </c>
      <c r="S513" s="39" t="s">
        <v>102</v>
      </c>
      <c r="T513" s="39" t="s">
        <v>102</v>
      </c>
      <c r="U513" s="39">
        <v>5.8909999999999995E-4</v>
      </c>
      <c r="V513" s="39" t="s">
        <v>102</v>
      </c>
      <c r="W513" s="39" t="s">
        <v>102</v>
      </c>
      <c r="X513" s="39">
        <v>5.8909999999999995E-4</v>
      </c>
    </row>
    <row r="514" spans="1:24" x14ac:dyDescent="0.35">
      <c r="A514" s="39" t="s">
        <v>2</v>
      </c>
      <c r="B514" s="39" t="s">
        <v>310</v>
      </c>
      <c r="C514" s="39" t="s">
        <v>290</v>
      </c>
      <c r="J514" s="39" t="s">
        <v>102</v>
      </c>
      <c r="K514" s="39" t="s">
        <v>102</v>
      </c>
      <c r="L514" s="39" t="s">
        <v>102</v>
      </c>
      <c r="M514" s="39" t="s">
        <v>102</v>
      </c>
      <c r="N514" s="39" t="s">
        <v>102</v>
      </c>
      <c r="O514" s="39" t="s">
        <v>102</v>
      </c>
      <c r="P514" s="39" t="s">
        <v>102</v>
      </c>
      <c r="Q514" s="39" t="s">
        <v>102</v>
      </c>
      <c r="R514" s="39" t="s">
        <v>102</v>
      </c>
      <c r="S514" s="39" t="s">
        <v>102</v>
      </c>
      <c r="T514" s="39" t="s">
        <v>102</v>
      </c>
      <c r="U514" s="39">
        <v>5.888E-3</v>
      </c>
      <c r="V514" s="39" t="s">
        <v>102</v>
      </c>
      <c r="W514" s="39" t="s">
        <v>102</v>
      </c>
      <c r="X514" s="39">
        <v>5.888E-3</v>
      </c>
    </row>
    <row r="515" spans="1:24" x14ac:dyDescent="0.35">
      <c r="A515" s="39" t="s">
        <v>2</v>
      </c>
      <c r="B515" s="39" t="s">
        <v>310</v>
      </c>
      <c r="C515" s="39" t="s">
        <v>291</v>
      </c>
      <c r="J515" s="39" t="s">
        <v>102</v>
      </c>
      <c r="K515" s="39" t="s">
        <v>102</v>
      </c>
      <c r="L515" s="39" t="s">
        <v>102</v>
      </c>
      <c r="M515" s="39" t="s">
        <v>102</v>
      </c>
      <c r="N515" s="39" t="s">
        <v>102</v>
      </c>
      <c r="O515" s="39" t="s">
        <v>102</v>
      </c>
      <c r="P515" s="39" t="s">
        <v>102</v>
      </c>
      <c r="Q515" s="39" t="s">
        <v>102</v>
      </c>
      <c r="R515" s="39" t="s">
        <v>102</v>
      </c>
      <c r="S515" s="39" t="s">
        <v>102</v>
      </c>
      <c r="T515" s="39" t="s">
        <v>102</v>
      </c>
      <c r="U515" s="39">
        <v>2.9489999999999998E-3</v>
      </c>
      <c r="V515" s="39" t="s">
        <v>102</v>
      </c>
      <c r="W515" s="39" t="s">
        <v>102</v>
      </c>
      <c r="X515" s="39">
        <v>2.9489999999999998E-3</v>
      </c>
    </row>
    <row r="516" spans="1:24" x14ac:dyDescent="0.35">
      <c r="A516" s="39" t="s">
        <v>2</v>
      </c>
      <c r="B516" s="39" t="s">
        <v>310</v>
      </c>
      <c r="C516" s="39" t="s">
        <v>292</v>
      </c>
      <c r="J516" s="39" t="s">
        <v>102</v>
      </c>
      <c r="K516" s="39" t="s">
        <v>102</v>
      </c>
      <c r="L516" s="39" t="s">
        <v>102</v>
      </c>
      <c r="M516" s="39" t="s">
        <v>102</v>
      </c>
      <c r="N516" s="39" t="s">
        <v>102</v>
      </c>
      <c r="O516" s="39" t="s">
        <v>102</v>
      </c>
      <c r="P516" s="39" t="s">
        <v>102</v>
      </c>
      <c r="Q516" s="39" t="s">
        <v>102</v>
      </c>
      <c r="R516" s="39" t="s">
        <v>102</v>
      </c>
      <c r="S516" s="39" t="s">
        <v>102</v>
      </c>
      <c r="T516" s="39" t="s">
        <v>102</v>
      </c>
      <c r="U516" s="39">
        <v>5.8909999999999995E-4</v>
      </c>
      <c r="V516" s="39" t="s">
        <v>102</v>
      </c>
      <c r="W516" s="39" t="s">
        <v>102</v>
      </c>
      <c r="X516" s="39">
        <v>5.8909999999999995E-4</v>
      </c>
    </row>
    <row r="517" spans="1:24" x14ac:dyDescent="0.35">
      <c r="A517" s="39" t="s">
        <v>2</v>
      </c>
      <c r="B517" s="39" t="s">
        <v>310</v>
      </c>
      <c r="C517" s="39" t="s">
        <v>293</v>
      </c>
      <c r="J517" s="39" t="s">
        <v>102</v>
      </c>
      <c r="K517" s="39" t="s">
        <v>102</v>
      </c>
      <c r="L517" s="39" t="s">
        <v>102</v>
      </c>
      <c r="M517" s="39" t="s">
        <v>102</v>
      </c>
      <c r="N517" s="39" t="s">
        <v>102</v>
      </c>
      <c r="O517" s="39" t="s">
        <v>102</v>
      </c>
      <c r="P517" s="39" t="s">
        <v>102</v>
      </c>
      <c r="Q517" s="39" t="s">
        <v>102</v>
      </c>
      <c r="R517" s="39" t="s">
        <v>102</v>
      </c>
      <c r="S517" s="39" t="s">
        <v>102</v>
      </c>
      <c r="T517" s="39" t="s">
        <v>102</v>
      </c>
      <c r="U517" s="39">
        <v>5.8909999999999995E-4</v>
      </c>
      <c r="V517" s="39" t="s">
        <v>102</v>
      </c>
      <c r="W517" s="39" t="s">
        <v>102</v>
      </c>
      <c r="X517" s="39">
        <v>5.8909999999999995E-4</v>
      </c>
    </row>
    <row r="518" spans="1:24" x14ac:dyDescent="0.35">
      <c r="A518" s="39" t="s">
        <v>2</v>
      </c>
      <c r="B518" s="39" t="s">
        <v>310</v>
      </c>
      <c r="C518" s="39" t="s">
        <v>294</v>
      </c>
      <c r="J518" s="39" t="s">
        <v>102</v>
      </c>
      <c r="K518" s="39" t="s">
        <v>102</v>
      </c>
      <c r="L518" s="39" t="s">
        <v>102</v>
      </c>
      <c r="M518" s="39" t="s">
        <v>102</v>
      </c>
      <c r="N518" s="39" t="s">
        <v>102</v>
      </c>
      <c r="O518" s="39" t="s">
        <v>102</v>
      </c>
      <c r="P518" s="39" t="s">
        <v>102</v>
      </c>
      <c r="Q518" s="39" t="s">
        <v>102</v>
      </c>
      <c r="R518" s="39" t="s">
        <v>102</v>
      </c>
      <c r="S518" s="39" t="s">
        <v>102</v>
      </c>
      <c r="T518" s="39" t="s">
        <v>102</v>
      </c>
      <c r="U518" s="39">
        <v>3.107E-3</v>
      </c>
      <c r="V518" s="39" t="s">
        <v>102</v>
      </c>
      <c r="W518" s="39" t="s">
        <v>102</v>
      </c>
      <c r="X518" s="39">
        <v>3.107E-3</v>
      </c>
    </row>
    <row r="519" spans="1:24" x14ac:dyDescent="0.35">
      <c r="A519" s="39" t="s">
        <v>2</v>
      </c>
      <c r="B519" s="39" t="s">
        <v>310</v>
      </c>
      <c r="C519" s="39" t="s">
        <v>295</v>
      </c>
      <c r="J519" s="39" t="s">
        <v>102</v>
      </c>
      <c r="K519" s="39" t="s">
        <v>102</v>
      </c>
      <c r="L519" s="39" t="s">
        <v>102</v>
      </c>
      <c r="M519" s="39" t="s">
        <v>102</v>
      </c>
      <c r="N519" s="39" t="s">
        <v>102</v>
      </c>
      <c r="O519" s="39" t="s">
        <v>102</v>
      </c>
      <c r="P519" s="39" t="s">
        <v>102</v>
      </c>
      <c r="Q519" s="39" t="s">
        <v>102</v>
      </c>
      <c r="R519" s="39" t="s">
        <v>102</v>
      </c>
      <c r="S519" s="39" t="s">
        <v>102</v>
      </c>
      <c r="T519" s="39" t="s">
        <v>102</v>
      </c>
      <c r="U519" s="39">
        <v>2.9550000000000002E-3</v>
      </c>
      <c r="V519" s="39" t="s">
        <v>102</v>
      </c>
      <c r="W519" s="39" t="s">
        <v>102</v>
      </c>
      <c r="X519" s="39">
        <v>2.9550000000000002E-3</v>
      </c>
    </row>
    <row r="520" spans="1:24" x14ac:dyDescent="0.35">
      <c r="A520" s="39" t="s">
        <v>2</v>
      </c>
      <c r="B520" s="39" t="s">
        <v>310</v>
      </c>
      <c r="C520" s="39" t="s">
        <v>296</v>
      </c>
      <c r="J520" s="39" t="s">
        <v>102</v>
      </c>
      <c r="K520" s="39" t="s">
        <v>102</v>
      </c>
      <c r="L520" s="39" t="s">
        <v>102</v>
      </c>
      <c r="M520" s="39" t="s">
        <v>102</v>
      </c>
      <c r="N520" s="39" t="s">
        <v>102</v>
      </c>
      <c r="O520" s="39" t="s">
        <v>102</v>
      </c>
      <c r="P520" s="39" t="s">
        <v>102</v>
      </c>
      <c r="Q520" s="39" t="s">
        <v>102</v>
      </c>
      <c r="R520" s="39" t="s">
        <v>102</v>
      </c>
      <c r="S520" s="39" t="s">
        <v>102</v>
      </c>
      <c r="T520" s="39" t="s">
        <v>102</v>
      </c>
      <c r="U520" s="39">
        <v>3.1319999999999998E-3</v>
      </c>
      <c r="V520" s="39" t="s">
        <v>102</v>
      </c>
      <c r="W520" s="39" t="s">
        <v>102</v>
      </c>
      <c r="X520" s="39">
        <v>3.1319999999999998E-3</v>
      </c>
    </row>
    <row r="521" spans="1:24" x14ac:dyDescent="0.35">
      <c r="A521" s="39" t="s">
        <v>2</v>
      </c>
      <c r="B521" s="39" t="s">
        <v>310</v>
      </c>
      <c r="C521" s="39" t="s">
        <v>297</v>
      </c>
      <c r="J521" s="39" t="s">
        <v>102</v>
      </c>
      <c r="K521" s="39" t="s">
        <v>102</v>
      </c>
      <c r="L521" s="39" t="s">
        <v>102</v>
      </c>
      <c r="M521" s="39" t="s">
        <v>102</v>
      </c>
      <c r="N521" s="39" t="s">
        <v>102</v>
      </c>
      <c r="O521" s="39" t="s">
        <v>102</v>
      </c>
      <c r="P521" s="39" t="s">
        <v>102</v>
      </c>
      <c r="Q521" s="39" t="s">
        <v>102</v>
      </c>
      <c r="R521" s="39" t="s">
        <v>102</v>
      </c>
      <c r="S521" s="39" t="s">
        <v>102</v>
      </c>
      <c r="T521" s="39" t="s">
        <v>102</v>
      </c>
      <c r="U521" s="39">
        <v>3.7730000000000001E-4</v>
      </c>
      <c r="V521" s="39" t="s">
        <v>102</v>
      </c>
      <c r="W521" s="39" t="s">
        <v>102</v>
      </c>
      <c r="X521" s="39">
        <v>3.7730000000000001E-4</v>
      </c>
    </row>
    <row r="522" spans="1:24" x14ac:dyDescent="0.35">
      <c r="A522" s="39" t="s">
        <v>2</v>
      </c>
      <c r="B522" s="39" t="s">
        <v>310</v>
      </c>
      <c r="C522" s="39" t="s">
        <v>298</v>
      </c>
      <c r="J522" s="39" t="s">
        <v>102</v>
      </c>
      <c r="K522" s="39" t="s">
        <v>102</v>
      </c>
      <c r="L522" s="39" t="s">
        <v>102</v>
      </c>
      <c r="M522" s="39" t="s">
        <v>102</v>
      </c>
      <c r="N522" s="39" t="s">
        <v>102</v>
      </c>
      <c r="O522" s="39" t="s">
        <v>102</v>
      </c>
      <c r="P522" s="39" t="s">
        <v>102</v>
      </c>
      <c r="Q522" s="39" t="s">
        <v>102</v>
      </c>
      <c r="R522" s="39" t="s">
        <v>102</v>
      </c>
      <c r="S522" s="39" t="s">
        <v>102</v>
      </c>
      <c r="T522" s="39" t="s">
        <v>102</v>
      </c>
      <c r="U522" s="39">
        <v>5.8909999999999995E-4</v>
      </c>
      <c r="V522" s="39" t="s">
        <v>102</v>
      </c>
      <c r="W522" s="39" t="s">
        <v>102</v>
      </c>
      <c r="X522" s="39">
        <v>5.8909999999999995E-4</v>
      </c>
    </row>
    <row r="523" spans="1:24" x14ac:dyDescent="0.35">
      <c r="A523" s="39" t="s">
        <v>2</v>
      </c>
      <c r="B523" s="39" t="s">
        <v>310</v>
      </c>
      <c r="C523" s="39" t="s">
        <v>299</v>
      </c>
      <c r="J523" s="39" t="s">
        <v>102</v>
      </c>
      <c r="K523" s="39" t="s">
        <v>102</v>
      </c>
      <c r="L523" s="39" t="s">
        <v>102</v>
      </c>
      <c r="M523" s="39" t="s">
        <v>102</v>
      </c>
      <c r="N523" s="39" t="s">
        <v>102</v>
      </c>
      <c r="O523" s="39" t="s">
        <v>102</v>
      </c>
      <c r="P523" s="39" t="s">
        <v>102</v>
      </c>
      <c r="Q523" s="39" t="s">
        <v>102</v>
      </c>
      <c r="R523" s="39" t="s">
        <v>102</v>
      </c>
      <c r="S523" s="39" t="s">
        <v>102</v>
      </c>
      <c r="T523" s="39" t="s">
        <v>102</v>
      </c>
      <c r="U523" s="39">
        <v>5.803E-3</v>
      </c>
      <c r="V523" s="39" t="s">
        <v>102</v>
      </c>
      <c r="W523" s="39" t="s">
        <v>102</v>
      </c>
      <c r="X523" s="39">
        <v>5.803E-3</v>
      </c>
    </row>
    <row r="524" spans="1:24" x14ac:dyDescent="0.35">
      <c r="A524" s="39" t="s">
        <v>2</v>
      </c>
      <c r="B524" s="39" t="s">
        <v>310</v>
      </c>
      <c r="C524" s="39" t="s">
        <v>300</v>
      </c>
      <c r="J524" s="39" t="s">
        <v>102</v>
      </c>
      <c r="K524" s="39" t="s">
        <v>102</v>
      </c>
      <c r="L524" s="39" t="s">
        <v>102</v>
      </c>
      <c r="M524" s="39" t="s">
        <v>102</v>
      </c>
      <c r="N524" s="39" t="s">
        <v>102</v>
      </c>
      <c r="O524" s="39" t="s">
        <v>102</v>
      </c>
      <c r="P524" s="39" t="s">
        <v>102</v>
      </c>
      <c r="Q524" s="39" t="s">
        <v>102</v>
      </c>
      <c r="R524" s="39" t="s">
        <v>102</v>
      </c>
      <c r="S524" s="39" t="s">
        <v>102</v>
      </c>
      <c r="T524" s="39" t="s">
        <v>102</v>
      </c>
      <c r="U524" s="39">
        <v>2.9629999999999999E-3</v>
      </c>
      <c r="V524" s="39" t="s">
        <v>102</v>
      </c>
      <c r="W524" s="39" t="s">
        <v>102</v>
      </c>
      <c r="X524" s="39">
        <v>2.9629999999999999E-3</v>
      </c>
    </row>
    <row r="525" spans="1:24" x14ac:dyDescent="0.35">
      <c r="A525" s="39" t="s">
        <v>2</v>
      </c>
      <c r="B525" s="39" t="s">
        <v>310</v>
      </c>
      <c r="C525" s="39" t="s">
        <v>301</v>
      </c>
      <c r="J525" s="39" t="s">
        <v>102</v>
      </c>
      <c r="K525" s="39" t="s">
        <v>102</v>
      </c>
      <c r="L525" s="39" t="s">
        <v>102</v>
      </c>
      <c r="M525" s="39" t="s">
        <v>102</v>
      </c>
      <c r="N525" s="39" t="s">
        <v>102</v>
      </c>
      <c r="O525" s="39" t="s">
        <v>102</v>
      </c>
      <c r="P525" s="39" t="s">
        <v>102</v>
      </c>
      <c r="Q525" s="39" t="s">
        <v>102</v>
      </c>
      <c r="R525" s="39" t="s">
        <v>102</v>
      </c>
      <c r="S525" s="39" t="s">
        <v>102</v>
      </c>
      <c r="T525" s="39" t="s">
        <v>102</v>
      </c>
      <c r="U525" s="39">
        <v>5.8909999999999995E-4</v>
      </c>
      <c r="V525" s="39" t="s">
        <v>102</v>
      </c>
      <c r="W525" s="39" t="s">
        <v>102</v>
      </c>
      <c r="X525" s="39">
        <v>5.8909999999999995E-4</v>
      </c>
    </row>
    <row r="526" spans="1:24" x14ac:dyDescent="0.35">
      <c r="A526" s="39" t="s">
        <v>2</v>
      </c>
      <c r="B526" s="39" t="s">
        <v>310</v>
      </c>
      <c r="C526" s="39" t="s">
        <v>302</v>
      </c>
      <c r="J526" s="39" t="s">
        <v>102</v>
      </c>
      <c r="K526" s="39" t="s">
        <v>102</v>
      </c>
      <c r="L526" s="39" t="s">
        <v>102</v>
      </c>
      <c r="M526" s="39" t="s">
        <v>102</v>
      </c>
      <c r="N526" s="39" t="s">
        <v>102</v>
      </c>
      <c r="O526" s="39" t="s">
        <v>102</v>
      </c>
      <c r="P526" s="39" t="s">
        <v>102</v>
      </c>
      <c r="Q526" s="39" t="s">
        <v>102</v>
      </c>
      <c r="R526" s="39" t="s">
        <v>102</v>
      </c>
      <c r="S526" s="39" t="s">
        <v>102</v>
      </c>
      <c r="T526" s="39" t="s">
        <v>102</v>
      </c>
      <c r="U526" s="39">
        <v>5.8909999999999995E-4</v>
      </c>
      <c r="V526" s="39" t="s">
        <v>102</v>
      </c>
      <c r="W526" s="39" t="s">
        <v>102</v>
      </c>
      <c r="X526" s="39">
        <v>5.8909999999999995E-4</v>
      </c>
    </row>
    <row r="527" spans="1:24" x14ac:dyDescent="0.35">
      <c r="A527" s="39" t="s">
        <v>2</v>
      </c>
      <c r="B527" s="39" t="s">
        <v>310</v>
      </c>
      <c r="C527" s="39" t="s">
        <v>303</v>
      </c>
      <c r="J527" s="39" t="s">
        <v>102</v>
      </c>
      <c r="K527" s="39" t="s">
        <v>102</v>
      </c>
      <c r="L527" s="39" t="s">
        <v>102</v>
      </c>
      <c r="M527" s="39" t="s">
        <v>102</v>
      </c>
      <c r="N527" s="39" t="s">
        <v>102</v>
      </c>
      <c r="O527" s="39" t="s">
        <v>102</v>
      </c>
      <c r="P527" s="39" t="s">
        <v>102</v>
      </c>
      <c r="Q527" s="39" t="s">
        <v>102</v>
      </c>
      <c r="R527" s="39" t="s">
        <v>102</v>
      </c>
      <c r="S527" s="39" t="s">
        <v>102</v>
      </c>
      <c r="T527" s="39" t="s">
        <v>102</v>
      </c>
      <c r="U527" s="39">
        <v>3.1389999999999999E-3</v>
      </c>
      <c r="V527" s="39" t="s">
        <v>102</v>
      </c>
      <c r="W527" s="39" t="s">
        <v>102</v>
      </c>
      <c r="X527" s="39">
        <v>3.1389999999999999E-3</v>
      </c>
    </row>
    <row r="528" spans="1:24" x14ac:dyDescent="0.35">
      <c r="A528" s="39" t="s">
        <v>2</v>
      </c>
      <c r="B528" s="39" t="s">
        <v>310</v>
      </c>
      <c r="C528" s="39" t="s">
        <v>304</v>
      </c>
      <c r="J528" s="39" t="s">
        <v>102</v>
      </c>
      <c r="K528" s="39" t="s">
        <v>102</v>
      </c>
      <c r="L528" s="39" t="s">
        <v>102</v>
      </c>
      <c r="M528" s="39" t="s">
        <v>102</v>
      </c>
      <c r="N528" s="39" t="s">
        <v>102</v>
      </c>
      <c r="O528" s="39" t="s">
        <v>102</v>
      </c>
      <c r="P528" s="39" t="s">
        <v>102</v>
      </c>
      <c r="Q528" s="39" t="s">
        <v>102</v>
      </c>
      <c r="R528" s="39" t="s">
        <v>102</v>
      </c>
      <c r="S528" s="39" t="s">
        <v>102</v>
      </c>
      <c r="T528" s="39" t="s">
        <v>102</v>
      </c>
      <c r="U528" s="39">
        <v>2.9459999999999998E-3</v>
      </c>
      <c r="V528" s="39" t="s">
        <v>102</v>
      </c>
      <c r="W528" s="39" t="s">
        <v>102</v>
      </c>
      <c r="X528" s="39">
        <v>2.9459999999999998E-3</v>
      </c>
    </row>
    <row r="529" spans="1:24" x14ac:dyDescent="0.35">
      <c r="A529" s="39" t="s">
        <v>2</v>
      </c>
      <c r="B529" s="39" t="s">
        <v>310</v>
      </c>
      <c r="C529" s="39" t="s">
        <v>305</v>
      </c>
      <c r="J529" s="39" t="s">
        <v>102</v>
      </c>
      <c r="K529" s="39" t="s">
        <v>102</v>
      </c>
      <c r="L529" s="39" t="s">
        <v>102</v>
      </c>
      <c r="M529" s="39" t="s">
        <v>102</v>
      </c>
      <c r="N529" s="39" t="s">
        <v>102</v>
      </c>
      <c r="O529" s="39" t="s">
        <v>102</v>
      </c>
      <c r="P529" s="39" t="s">
        <v>102</v>
      </c>
      <c r="Q529" s="39" t="s">
        <v>102</v>
      </c>
      <c r="R529" s="39" t="s">
        <v>102</v>
      </c>
      <c r="S529" s="39" t="s">
        <v>102</v>
      </c>
      <c r="T529" s="39" t="s">
        <v>102</v>
      </c>
      <c r="U529" s="39">
        <v>3.1380000000000002E-3</v>
      </c>
      <c r="V529" s="39" t="s">
        <v>102</v>
      </c>
      <c r="W529" s="39" t="s">
        <v>102</v>
      </c>
      <c r="X529" s="39">
        <v>3.1380000000000002E-3</v>
      </c>
    </row>
    <row r="530" spans="1:24" x14ac:dyDescent="0.35">
      <c r="A530" s="39" t="s">
        <v>2</v>
      </c>
      <c r="B530" s="39" t="s">
        <v>310</v>
      </c>
      <c r="C530" s="39" t="s">
        <v>306</v>
      </c>
      <c r="J530" s="39" t="s">
        <v>102</v>
      </c>
      <c r="K530" s="39" t="s">
        <v>102</v>
      </c>
      <c r="L530" s="39" t="s">
        <v>102</v>
      </c>
      <c r="M530" s="39" t="s">
        <v>102</v>
      </c>
      <c r="N530" s="39" t="s">
        <v>102</v>
      </c>
      <c r="O530" s="39" t="s">
        <v>102</v>
      </c>
      <c r="P530" s="39" t="s">
        <v>102</v>
      </c>
      <c r="Q530" s="39" t="s">
        <v>102</v>
      </c>
      <c r="R530" s="39" t="s">
        <v>102</v>
      </c>
      <c r="S530" s="39" t="s">
        <v>102</v>
      </c>
      <c r="T530" s="39" t="s">
        <v>102</v>
      </c>
      <c r="U530" s="39">
        <v>5.62E-3</v>
      </c>
      <c r="V530" s="39" t="s">
        <v>102</v>
      </c>
      <c r="W530" s="39" t="s">
        <v>102</v>
      </c>
      <c r="X530" s="39">
        <v>5.62E-3</v>
      </c>
    </row>
    <row r="531" spans="1:24" x14ac:dyDescent="0.35">
      <c r="A531" s="39" t="s">
        <v>2</v>
      </c>
      <c r="B531" s="39" t="s">
        <v>310</v>
      </c>
      <c r="C531" s="39" t="s">
        <v>307</v>
      </c>
      <c r="J531" s="39" t="s">
        <v>102</v>
      </c>
      <c r="K531" s="39" t="s">
        <v>102</v>
      </c>
      <c r="L531" s="39" t="s">
        <v>102</v>
      </c>
      <c r="M531" s="39" t="s">
        <v>102</v>
      </c>
      <c r="N531" s="39" t="s">
        <v>102</v>
      </c>
      <c r="O531" s="39" t="s">
        <v>102</v>
      </c>
      <c r="P531" s="39" t="s">
        <v>102</v>
      </c>
      <c r="Q531" s="39" t="s">
        <v>102</v>
      </c>
      <c r="R531" s="39" t="s">
        <v>102</v>
      </c>
      <c r="S531" s="39" t="s">
        <v>102</v>
      </c>
      <c r="T531" s="39" t="s">
        <v>102</v>
      </c>
      <c r="U531" s="39">
        <v>1.0880000000000001E-2</v>
      </c>
      <c r="V531" s="39" t="s">
        <v>102</v>
      </c>
      <c r="W531" s="39" t="s">
        <v>102</v>
      </c>
      <c r="X531" s="39">
        <v>1.0880000000000001E-2</v>
      </c>
    </row>
    <row r="532" spans="1:24" x14ac:dyDescent="0.35">
      <c r="A532" s="39" t="s">
        <v>2</v>
      </c>
      <c r="B532" s="39" t="s">
        <v>310</v>
      </c>
      <c r="C532" s="39" t="s">
        <v>308</v>
      </c>
      <c r="J532" s="39" t="s">
        <v>102</v>
      </c>
      <c r="K532" s="39" t="s">
        <v>102</v>
      </c>
      <c r="L532" s="39" t="s">
        <v>102</v>
      </c>
      <c r="M532" s="39" t="s">
        <v>102</v>
      </c>
      <c r="N532" s="39" t="s">
        <v>102</v>
      </c>
      <c r="O532" s="39" t="s">
        <v>102</v>
      </c>
      <c r="P532" s="39" t="s">
        <v>102</v>
      </c>
      <c r="Q532" s="39" t="s">
        <v>102</v>
      </c>
      <c r="R532" s="39" t="s">
        <v>102</v>
      </c>
      <c r="S532" s="39" t="s">
        <v>102</v>
      </c>
      <c r="T532" s="39" t="s">
        <v>102</v>
      </c>
      <c r="U532" s="39" t="s">
        <v>170</v>
      </c>
      <c r="V532" s="39" t="s">
        <v>102</v>
      </c>
      <c r="W532" s="39" t="s">
        <v>102</v>
      </c>
      <c r="X532" s="39">
        <v>0</v>
      </c>
    </row>
    <row r="533" spans="1:24" x14ac:dyDescent="0.35">
      <c r="A533" s="39" t="s">
        <v>2</v>
      </c>
      <c r="B533" s="39" t="s">
        <v>310</v>
      </c>
      <c r="C533" s="39" t="s">
        <v>231</v>
      </c>
      <c r="J533" s="39" t="s">
        <v>102</v>
      </c>
      <c r="K533" s="39" t="s">
        <v>102</v>
      </c>
      <c r="L533" s="39" t="s">
        <v>102</v>
      </c>
      <c r="M533" s="39" t="s">
        <v>102</v>
      </c>
      <c r="N533" s="39" t="s">
        <v>102</v>
      </c>
      <c r="O533" s="39" t="s">
        <v>102</v>
      </c>
      <c r="P533" s="39" t="s">
        <v>102</v>
      </c>
      <c r="Q533" s="39" t="s">
        <v>102</v>
      </c>
      <c r="R533" s="39" t="s">
        <v>102</v>
      </c>
      <c r="S533" s="39" t="s">
        <v>102</v>
      </c>
      <c r="T533" s="39" t="s">
        <v>102</v>
      </c>
      <c r="U533" s="39">
        <v>5.6559999999999996E-3</v>
      </c>
      <c r="V533" s="39" t="s">
        <v>102</v>
      </c>
      <c r="W533" s="39" t="s">
        <v>102</v>
      </c>
      <c r="X533" s="39">
        <v>5.6559999999999996E-3</v>
      </c>
    </row>
    <row r="534" spans="1:24" x14ac:dyDescent="0.35">
      <c r="A534" s="39" t="s">
        <v>12</v>
      </c>
      <c r="J534" s="39" t="s">
        <v>102</v>
      </c>
      <c r="K534" s="39" t="s">
        <v>102</v>
      </c>
      <c r="L534" s="39" t="s">
        <v>102</v>
      </c>
      <c r="M534" s="39" t="s">
        <v>102</v>
      </c>
      <c r="N534" s="39" t="s">
        <v>102</v>
      </c>
      <c r="O534" s="39" t="s">
        <v>102</v>
      </c>
      <c r="P534" s="39" t="s">
        <v>102</v>
      </c>
      <c r="Q534" s="39" t="s">
        <v>102</v>
      </c>
      <c r="R534" s="39">
        <v>1.7809999999999999</v>
      </c>
      <c r="S534" s="39" t="s">
        <v>102</v>
      </c>
      <c r="T534" s="39" t="s">
        <v>102</v>
      </c>
      <c r="U534" s="39">
        <v>0.1353</v>
      </c>
      <c r="V534" s="39" t="s">
        <v>102</v>
      </c>
      <c r="W534" s="39">
        <v>9.2269999999999997E-7</v>
      </c>
      <c r="X534" s="39">
        <v>1.9163009227000001</v>
      </c>
    </row>
    <row r="535" spans="1:24" x14ac:dyDescent="0.35">
      <c r="A535" s="39" t="s">
        <v>12</v>
      </c>
      <c r="B535" s="39" t="s">
        <v>311</v>
      </c>
      <c r="J535" s="39" t="s">
        <v>102</v>
      </c>
      <c r="K535" s="39" t="s">
        <v>102</v>
      </c>
      <c r="L535" s="39" t="s">
        <v>102</v>
      </c>
      <c r="M535" s="39" t="s">
        <v>102</v>
      </c>
      <c r="N535" s="39" t="s">
        <v>102</v>
      </c>
      <c r="O535" s="39" t="s">
        <v>102</v>
      </c>
      <c r="P535" s="39" t="s">
        <v>102</v>
      </c>
      <c r="Q535" s="39" t="s">
        <v>102</v>
      </c>
      <c r="R535" s="39">
        <v>0.2225</v>
      </c>
      <c r="S535" s="39" t="s">
        <v>102</v>
      </c>
      <c r="T535" s="39">
        <v>-2.2079999999999999E-7</v>
      </c>
      <c r="U535" s="39">
        <v>1.963E-4</v>
      </c>
      <c r="V535" s="39" t="s">
        <v>102</v>
      </c>
      <c r="W535" s="39" t="s">
        <v>102</v>
      </c>
      <c r="X535" s="39">
        <v>0.22269607920000001</v>
      </c>
    </row>
    <row r="536" spans="1:24" x14ac:dyDescent="0.35">
      <c r="A536" s="39" t="s">
        <v>12</v>
      </c>
      <c r="B536" s="39" t="s">
        <v>311</v>
      </c>
      <c r="C536" s="39" t="s">
        <v>312</v>
      </c>
      <c r="J536" s="39" t="s">
        <v>102</v>
      </c>
      <c r="K536" s="39" t="s">
        <v>102</v>
      </c>
      <c r="L536" s="39" t="s">
        <v>102</v>
      </c>
      <c r="M536" s="39" t="s">
        <v>102</v>
      </c>
      <c r="N536" s="39" t="s">
        <v>102</v>
      </c>
      <c r="O536" s="39" t="s">
        <v>102</v>
      </c>
      <c r="P536" s="39" t="s">
        <v>102</v>
      </c>
      <c r="Q536" s="39" t="s">
        <v>102</v>
      </c>
      <c r="R536" s="39">
        <v>3.088E-3</v>
      </c>
      <c r="S536" s="39" t="s">
        <v>102</v>
      </c>
      <c r="T536" s="39">
        <v>-2.2079999999999999E-7</v>
      </c>
      <c r="U536" s="39">
        <v>1.963E-4</v>
      </c>
      <c r="V536" s="39" t="s">
        <v>102</v>
      </c>
      <c r="W536" s="39" t="s">
        <v>102</v>
      </c>
      <c r="X536" s="39">
        <v>3.2840792000000001E-3</v>
      </c>
    </row>
    <row r="537" spans="1:24" x14ac:dyDescent="0.35">
      <c r="A537" s="39" t="s">
        <v>12</v>
      </c>
      <c r="B537" s="39" t="s">
        <v>313</v>
      </c>
      <c r="J537" s="39" t="s">
        <v>102</v>
      </c>
      <c r="K537" s="39" t="s">
        <v>102</v>
      </c>
      <c r="L537" s="39" t="s">
        <v>102</v>
      </c>
      <c r="M537" s="39" t="s">
        <v>102</v>
      </c>
      <c r="N537" s="39" t="s">
        <v>102</v>
      </c>
      <c r="O537" s="39" t="s">
        <v>102</v>
      </c>
      <c r="P537" s="39" t="s">
        <v>102</v>
      </c>
      <c r="Q537" s="39" t="s">
        <v>102</v>
      </c>
      <c r="R537" s="39">
        <v>3.7990000000000002E-4</v>
      </c>
      <c r="S537" s="39" t="s">
        <v>102</v>
      </c>
      <c r="T537" s="39">
        <v>1.9009999999999999E-7</v>
      </c>
      <c r="U537" s="39">
        <v>2.6550000000000002E-5</v>
      </c>
      <c r="V537" s="39" t="s">
        <v>102</v>
      </c>
      <c r="W537" s="39" t="s">
        <v>102</v>
      </c>
      <c r="X537" s="39">
        <v>4.0664009999999998E-4</v>
      </c>
    </row>
    <row r="538" spans="1:24" x14ac:dyDescent="0.35">
      <c r="A538" s="39" t="s">
        <v>12</v>
      </c>
      <c r="B538" s="39" t="s">
        <v>313</v>
      </c>
      <c r="C538" s="39" t="s">
        <v>312</v>
      </c>
      <c r="J538" s="39" t="s">
        <v>102</v>
      </c>
      <c r="K538" s="39" t="s">
        <v>102</v>
      </c>
      <c r="L538" s="39" t="s">
        <v>102</v>
      </c>
      <c r="M538" s="39" t="s">
        <v>102</v>
      </c>
      <c r="N538" s="39" t="s">
        <v>102</v>
      </c>
      <c r="O538" s="39" t="s">
        <v>102</v>
      </c>
      <c r="P538" s="39" t="s">
        <v>102</v>
      </c>
      <c r="Q538" s="39" t="s">
        <v>102</v>
      </c>
      <c r="R538" s="39">
        <v>1.2819999999999999E-5</v>
      </c>
      <c r="S538" s="39" t="s">
        <v>102</v>
      </c>
      <c r="T538" s="39">
        <v>1.9009999999999999E-7</v>
      </c>
      <c r="U538" s="39">
        <v>2.6550000000000002E-5</v>
      </c>
      <c r="V538" s="39" t="s">
        <v>102</v>
      </c>
      <c r="W538" s="39" t="s">
        <v>102</v>
      </c>
      <c r="X538" s="39">
        <v>3.9560100000000001E-5</v>
      </c>
    </row>
    <row r="539" spans="1:24" x14ac:dyDescent="0.35">
      <c r="A539" s="39" t="s">
        <v>12</v>
      </c>
      <c r="B539" s="39" t="s">
        <v>314</v>
      </c>
      <c r="J539" s="39" t="s">
        <v>102</v>
      </c>
      <c r="K539" s="39" t="s">
        <v>102</v>
      </c>
      <c r="L539" s="39" t="s">
        <v>102</v>
      </c>
      <c r="M539" s="39" t="s">
        <v>102</v>
      </c>
      <c r="N539" s="39" t="s">
        <v>102</v>
      </c>
      <c r="O539" s="39" t="s">
        <v>102</v>
      </c>
      <c r="P539" s="39" t="s">
        <v>102</v>
      </c>
      <c r="Q539" s="39" t="s">
        <v>102</v>
      </c>
      <c r="R539" s="39">
        <v>0.22209999999999999</v>
      </c>
      <c r="S539" s="39" t="s">
        <v>102</v>
      </c>
      <c r="T539" s="39">
        <v>-2.8210000000000002E-7</v>
      </c>
      <c r="U539" s="39">
        <v>1.8870000000000001E-4</v>
      </c>
      <c r="V539" s="39" t="s">
        <v>102</v>
      </c>
      <c r="W539" s="39" t="s">
        <v>102</v>
      </c>
      <c r="X539" s="39">
        <v>0.22228841790000001</v>
      </c>
    </row>
    <row r="540" spans="1:24" x14ac:dyDescent="0.35">
      <c r="A540" s="39" t="s">
        <v>12</v>
      </c>
      <c r="B540" s="39" t="s">
        <v>314</v>
      </c>
      <c r="C540" s="39" t="s">
        <v>312</v>
      </c>
      <c r="J540" s="39" t="s">
        <v>102</v>
      </c>
      <c r="K540" s="39" t="s">
        <v>102</v>
      </c>
      <c r="L540" s="39" t="s">
        <v>102</v>
      </c>
      <c r="M540" s="39" t="s">
        <v>102</v>
      </c>
      <c r="N540" s="39" t="s">
        <v>102</v>
      </c>
      <c r="O540" s="39" t="s">
        <v>102</v>
      </c>
      <c r="P540" s="39" t="s">
        <v>102</v>
      </c>
      <c r="Q540" s="39" t="s">
        <v>102</v>
      </c>
      <c r="R540" s="39">
        <v>3.065E-3</v>
      </c>
      <c r="S540" s="39" t="s">
        <v>102</v>
      </c>
      <c r="T540" s="39">
        <v>-2.8210000000000002E-7</v>
      </c>
      <c r="U540" s="39">
        <v>1.8870000000000001E-4</v>
      </c>
      <c r="V540" s="39" t="s">
        <v>102</v>
      </c>
      <c r="W540" s="39" t="s">
        <v>102</v>
      </c>
      <c r="X540" s="39">
        <v>3.2534179000000001E-3</v>
      </c>
    </row>
    <row r="541" spans="1:24" x14ac:dyDescent="0.35">
      <c r="A541" s="39" t="s">
        <v>12</v>
      </c>
      <c r="B541" s="39" t="s">
        <v>315</v>
      </c>
      <c r="J541" s="39" t="s">
        <v>102</v>
      </c>
      <c r="K541" s="39" t="s">
        <v>102</v>
      </c>
      <c r="L541" s="39" t="s">
        <v>102</v>
      </c>
      <c r="M541" s="39" t="s">
        <v>102</v>
      </c>
      <c r="N541" s="39" t="s">
        <v>102</v>
      </c>
      <c r="O541" s="39" t="s">
        <v>102</v>
      </c>
      <c r="P541" s="39" t="s">
        <v>102</v>
      </c>
      <c r="Q541" s="39" t="s">
        <v>102</v>
      </c>
      <c r="R541" s="39">
        <v>3.8000000000000002E-4</v>
      </c>
      <c r="S541" s="39" t="s">
        <v>102</v>
      </c>
      <c r="T541" s="39">
        <v>1.9469999999999999E-7</v>
      </c>
      <c r="U541" s="39">
        <v>2.652E-5</v>
      </c>
      <c r="V541" s="39" t="s">
        <v>102</v>
      </c>
      <c r="W541" s="39" t="s">
        <v>102</v>
      </c>
      <c r="X541" s="39">
        <v>4.0671469999999999E-4</v>
      </c>
    </row>
    <row r="542" spans="1:24" x14ac:dyDescent="0.35">
      <c r="A542" s="39" t="s">
        <v>12</v>
      </c>
      <c r="B542" s="39" t="s">
        <v>315</v>
      </c>
      <c r="C542" s="39" t="s">
        <v>312</v>
      </c>
      <c r="J542" s="39" t="s">
        <v>102</v>
      </c>
      <c r="K542" s="39" t="s">
        <v>102</v>
      </c>
      <c r="L542" s="39" t="s">
        <v>102</v>
      </c>
      <c r="M542" s="39" t="s">
        <v>102</v>
      </c>
      <c r="N542" s="39" t="s">
        <v>102</v>
      </c>
      <c r="O542" s="39" t="s">
        <v>102</v>
      </c>
      <c r="P542" s="39" t="s">
        <v>102</v>
      </c>
      <c r="Q542" s="39" t="s">
        <v>102</v>
      </c>
      <c r="R542" s="39">
        <v>1.2819999999999999E-5</v>
      </c>
      <c r="S542" s="39" t="s">
        <v>102</v>
      </c>
      <c r="T542" s="39">
        <v>1.9469999999999999E-7</v>
      </c>
      <c r="U542" s="39">
        <v>2.652E-5</v>
      </c>
      <c r="V542" s="39" t="s">
        <v>102</v>
      </c>
      <c r="W542" s="39" t="s">
        <v>102</v>
      </c>
      <c r="X542" s="39">
        <v>3.9534699999999999E-5</v>
      </c>
    </row>
    <row r="543" spans="1:24" x14ac:dyDescent="0.35">
      <c r="A543" s="39" t="s">
        <v>12</v>
      </c>
      <c r="B543" s="39" t="s">
        <v>316</v>
      </c>
      <c r="J543" s="39" t="s">
        <v>102</v>
      </c>
      <c r="K543" s="39" t="s">
        <v>102</v>
      </c>
      <c r="L543" s="39" t="s">
        <v>102</v>
      </c>
      <c r="M543" s="39" t="s">
        <v>102</v>
      </c>
      <c r="N543" s="39" t="s">
        <v>102</v>
      </c>
      <c r="O543" s="39" t="s">
        <v>102</v>
      </c>
      <c r="P543" s="39" t="s">
        <v>102</v>
      </c>
      <c r="Q543" s="39" t="s">
        <v>102</v>
      </c>
      <c r="R543" s="39" t="s">
        <v>102</v>
      </c>
      <c r="S543" s="39" t="s">
        <v>102</v>
      </c>
      <c r="T543" s="39" t="s">
        <v>102</v>
      </c>
      <c r="U543" s="39">
        <v>1.8839999999999999E-2</v>
      </c>
      <c r="V543" s="39" t="s">
        <v>102</v>
      </c>
      <c r="W543" s="39" t="s">
        <v>102</v>
      </c>
      <c r="X543" s="39">
        <v>1.8839999999999999E-2</v>
      </c>
    </row>
    <row r="544" spans="1:24" x14ac:dyDescent="0.35">
      <c r="A544" s="39" t="s">
        <v>12</v>
      </c>
      <c r="B544" s="39" t="s">
        <v>316</v>
      </c>
      <c r="C544" s="39" t="s">
        <v>317</v>
      </c>
      <c r="J544" s="39" t="s">
        <v>102</v>
      </c>
      <c r="K544" s="39" t="s">
        <v>102</v>
      </c>
      <c r="L544" s="39" t="s">
        <v>102</v>
      </c>
      <c r="M544" s="39" t="s">
        <v>102</v>
      </c>
      <c r="N544" s="39" t="s">
        <v>102</v>
      </c>
      <c r="O544" s="39" t="s">
        <v>102</v>
      </c>
      <c r="P544" s="39" t="s">
        <v>102</v>
      </c>
      <c r="Q544" s="39" t="s">
        <v>102</v>
      </c>
      <c r="R544" s="39" t="s">
        <v>102</v>
      </c>
      <c r="S544" s="39" t="s">
        <v>102</v>
      </c>
      <c r="T544" s="39" t="s">
        <v>102</v>
      </c>
      <c r="U544" s="39">
        <v>1.773E-4</v>
      </c>
      <c r="V544" s="39" t="s">
        <v>102</v>
      </c>
      <c r="W544" s="39" t="s">
        <v>102</v>
      </c>
      <c r="X544" s="39">
        <v>1.773E-4</v>
      </c>
    </row>
    <row r="545" spans="1:24" x14ac:dyDescent="0.35">
      <c r="A545" s="39" t="s">
        <v>12</v>
      </c>
      <c r="B545" s="39" t="s">
        <v>316</v>
      </c>
      <c r="C545" s="39" t="s">
        <v>318</v>
      </c>
      <c r="J545" s="39" t="s">
        <v>102</v>
      </c>
      <c r="K545" s="39" t="s">
        <v>102</v>
      </c>
      <c r="L545" s="39" t="s">
        <v>102</v>
      </c>
      <c r="M545" s="39" t="s">
        <v>102</v>
      </c>
      <c r="N545" s="39" t="s">
        <v>102</v>
      </c>
      <c r="O545" s="39" t="s">
        <v>102</v>
      </c>
      <c r="P545" s="39" t="s">
        <v>102</v>
      </c>
      <c r="Q545" s="39" t="s">
        <v>102</v>
      </c>
      <c r="R545" s="39" t="s">
        <v>102</v>
      </c>
      <c r="S545" s="39" t="s">
        <v>102</v>
      </c>
      <c r="T545" s="39" t="s">
        <v>102</v>
      </c>
      <c r="U545" s="39">
        <v>1.7530000000000001E-4</v>
      </c>
      <c r="V545" s="39" t="s">
        <v>102</v>
      </c>
      <c r="W545" s="39" t="s">
        <v>102</v>
      </c>
      <c r="X545" s="39">
        <v>1.7530000000000001E-4</v>
      </c>
    </row>
    <row r="546" spans="1:24" x14ac:dyDescent="0.35">
      <c r="A546" s="39" t="s">
        <v>12</v>
      </c>
      <c r="B546" s="39" t="s">
        <v>316</v>
      </c>
      <c r="C546" s="39" t="s">
        <v>319</v>
      </c>
      <c r="J546" s="39" t="s">
        <v>102</v>
      </c>
      <c r="K546" s="39" t="s">
        <v>102</v>
      </c>
      <c r="L546" s="39" t="s">
        <v>102</v>
      </c>
      <c r="M546" s="39" t="s">
        <v>102</v>
      </c>
      <c r="N546" s="39" t="s">
        <v>102</v>
      </c>
      <c r="O546" s="39" t="s">
        <v>102</v>
      </c>
      <c r="P546" s="39" t="s">
        <v>102</v>
      </c>
      <c r="Q546" s="39" t="s">
        <v>102</v>
      </c>
      <c r="R546" s="39" t="s">
        <v>102</v>
      </c>
      <c r="S546" s="39" t="s">
        <v>102</v>
      </c>
      <c r="T546" s="39" t="s">
        <v>102</v>
      </c>
      <c r="U546" s="39">
        <v>1.886E-4</v>
      </c>
      <c r="V546" s="39" t="s">
        <v>102</v>
      </c>
      <c r="W546" s="39" t="s">
        <v>102</v>
      </c>
      <c r="X546" s="39">
        <v>1.886E-4</v>
      </c>
    </row>
    <row r="547" spans="1:24" x14ac:dyDescent="0.35">
      <c r="A547" s="39" t="s">
        <v>12</v>
      </c>
      <c r="B547" s="39" t="s">
        <v>316</v>
      </c>
      <c r="C547" s="39" t="s">
        <v>320</v>
      </c>
      <c r="J547" s="39" t="s">
        <v>102</v>
      </c>
      <c r="K547" s="39" t="s">
        <v>102</v>
      </c>
      <c r="L547" s="39" t="s">
        <v>102</v>
      </c>
      <c r="M547" s="39" t="s">
        <v>102</v>
      </c>
      <c r="N547" s="39" t="s">
        <v>102</v>
      </c>
      <c r="O547" s="39" t="s">
        <v>102</v>
      </c>
      <c r="P547" s="39" t="s">
        <v>102</v>
      </c>
      <c r="Q547" s="39" t="s">
        <v>102</v>
      </c>
      <c r="R547" s="39" t="s">
        <v>102</v>
      </c>
      <c r="S547" s="39" t="s">
        <v>102</v>
      </c>
      <c r="T547" s="39" t="s">
        <v>102</v>
      </c>
      <c r="U547" s="39">
        <v>1.772E-4</v>
      </c>
      <c r="V547" s="39" t="s">
        <v>102</v>
      </c>
      <c r="W547" s="39" t="s">
        <v>102</v>
      </c>
      <c r="X547" s="39">
        <v>1.772E-4</v>
      </c>
    </row>
    <row r="548" spans="1:24" x14ac:dyDescent="0.35">
      <c r="A548" s="39" t="s">
        <v>12</v>
      </c>
      <c r="B548" s="39" t="s">
        <v>316</v>
      </c>
      <c r="C548" s="39" t="s">
        <v>152</v>
      </c>
      <c r="J548" s="39" t="s">
        <v>102</v>
      </c>
      <c r="K548" s="39" t="s">
        <v>102</v>
      </c>
      <c r="L548" s="39" t="s">
        <v>102</v>
      </c>
      <c r="M548" s="39" t="s">
        <v>102</v>
      </c>
      <c r="N548" s="39" t="s">
        <v>102</v>
      </c>
      <c r="O548" s="39" t="s">
        <v>102</v>
      </c>
      <c r="P548" s="39" t="s">
        <v>102</v>
      </c>
      <c r="Q548" s="39" t="s">
        <v>102</v>
      </c>
      <c r="R548" s="39" t="s">
        <v>102</v>
      </c>
      <c r="S548" s="39" t="s">
        <v>102</v>
      </c>
      <c r="T548" s="39" t="s">
        <v>102</v>
      </c>
      <c r="U548" s="39">
        <v>8.0920000000000005E-4</v>
      </c>
      <c r="V548" s="39" t="s">
        <v>102</v>
      </c>
      <c r="W548" s="39" t="s">
        <v>102</v>
      </c>
      <c r="X548" s="39">
        <v>8.0920000000000005E-4</v>
      </c>
    </row>
    <row r="549" spans="1:24" x14ac:dyDescent="0.35">
      <c r="A549" s="39" t="s">
        <v>12</v>
      </c>
      <c r="B549" s="39" t="s">
        <v>316</v>
      </c>
      <c r="C549" s="39" t="s">
        <v>321</v>
      </c>
      <c r="J549" s="39" t="s">
        <v>102</v>
      </c>
      <c r="K549" s="39" t="s">
        <v>102</v>
      </c>
      <c r="L549" s="39" t="s">
        <v>102</v>
      </c>
      <c r="M549" s="39" t="s">
        <v>102</v>
      </c>
      <c r="N549" s="39" t="s">
        <v>102</v>
      </c>
      <c r="O549" s="39" t="s">
        <v>102</v>
      </c>
      <c r="P549" s="39" t="s">
        <v>102</v>
      </c>
      <c r="Q549" s="39" t="s">
        <v>102</v>
      </c>
      <c r="R549" s="39" t="s">
        <v>102</v>
      </c>
      <c r="S549" s="39" t="s">
        <v>102</v>
      </c>
      <c r="T549" s="39" t="s">
        <v>102</v>
      </c>
      <c r="U549" s="39">
        <v>6.2310000000000004E-3</v>
      </c>
      <c r="V549" s="39" t="s">
        <v>102</v>
      </c>
      <c r="W549" s="39" t="s">
        <v>102</v>
      </c>
      <c r="X549" s="39">
        <v>6.2310000000000004E-3</v>
      </c>
    </row>
    <row r="550" spans="1:24" x14ac:dyDescent="0.35">
      <c r="A550" s="39" t="s">
        <v>12</v>
      </c>
      <c r="B550" s="39" t="s">
        <v>316</v>
      </c>
      <c r="C550" s="39" t="s">
        <v>322</v>
      </c>
      <c r="J550" s="39" t="s">
        <v>102</v>
      </c>
      <c r="K550" s="39" t="s">
        <v>102</v>
      </c>
      <c r="L550" s="39" t="s">
        <v>102</v>
      </c>
      <c r="M550" s="39" t="s">
        <v>102</v>
      </c>
      <c r="N550" s="39" t="s">
        <v>102</v>
      </c>
      <c r="O550" s="39" t="s">
        <v>102</v>
      </c>
      <c r="P550" s="39" t="s">
        <v>102</v>
      </c>
      <c r="Q550" s="39" t="s">
        <v>102</v>
      </c>
      <c r="R550" s="39" t="s">
        <v>102</v>
      </c>
      <c r="S550" s="39" t="s">
        <v>102</v>
      </c>
      <c r="T550" s="39" t="s">
        <v>102</v>
      </c>
      <c r="U550" s="39">
        <v>1.7589999999999999E-4</v>
      </c>
      <c r="V550" s="39" t="s">
        <v>102</v>
      </c>
      <c r="W550" s="39" t="s">
        <v>102</v>
      </c>
      <c r="X550" s="39">
        <v>1.7589999999999999E-4</v>
      </c>
    </row>
    <row r="551" spans="1:24" x14ac:dyDescent="0.35">
      <c r="A551" s="39" t="s">
        <v>12</v>
      </c>
      <c r="B551" s="39" t="s">
        <v>316</v>
      </c>
      <c r="C551" s="39" t="s">
        <v>323</v>
      </c>
      <c r="J551" s="39" t="s">
        <v>102</v>
      </c>
      <c r="K551" s="39" t="s">
        <v>102</v>
      </c>
      <c r="L551" s="39" t="s">
        <v>102</v>
      </c>
      <c r="M551" s="39" t="s">
        <v>102</v>
      </c>
      <c r="N551" s="39" t="s">
        <v>102</v>
      </c>
      <c r="O551" s="39" t="s">
        <v>102</v>
      </c>
      <c r="P551" s="39" t="s">
        <v>102</v>
      </c>
      <c r="Q551" s="39" t="s">
        <v>102</v>
      </c>
      <c r="R551" s="39" t="s">
        <v>102</v>
      </c>
      <c r="S551" s="39" t="s">
        <v>102</v>
      </c>
      <c r="T551" s="39" t="s">
        <v>102</v>
      </c>
      <c r="U551" s="39">
        <v>1.772E-4</v>
      </c>
      <c r="V551" s="39" t="s">
        <v>102</v>
      </c>
      <c r="W551" s="39" t="s">
        <v>102</v>
      </c>
      <c r="X551" s="39">
        <v>1.772E-4</v>
      </c>
    </row>
    <row r="552" spans="1:24" x14ac:dyDescent="0.35">
      <c r="A552" s="39" t="s">
        <v>12</v>
      </c>
      <c r="B552" s="39" t="s">
        <v>316</v>
      </c>
      <c r="C552" s="39" t="s">
        <v>154</v>
      </c>
      <c r="J552" s="39" t="s">
        <v>102</v>
      </c>
      <c r="K552" s="39" t="s">
        <v>102</v>
      </c>
      <c r="L552" s="39" t="s">
        <v>102</v>
      </c>
      <c r="M552" s="39" t="s">
        <v>102</v>
      </c>
      <c r="N552" s="39" t="s">
        <v>102</v>
      </c>
      <c r="O552" s="39" t="s">
        <v>102</v>
      </c>
      <c r="P552" s="39" t="s">
        <v>102</v>
      </c>
      <c r="Q552" s="39" t="s">
        <v>102</v>
      </c>
      <c r="R552" s="39" t="s">
        <v>102</v>
      </c>
      <c r="S552" s="39" t="s">
        <v>102</v>
      </c>
      <c r="T552" s="39" t="s">
        <v>102</v>
      </c>
      <c r="U552" s="39">
        <v>1.6750000000000001E-4</v>
      </c>
      <c r="V552" s="39" t="s">
        <v>102</v>
      </c>
      <c r="W552" s="39" t="s">
        <v>102</v>
      </c>
      <c r="X552" s="39">
        <v>1.6750000000000001E-4</v>
      </c>
    </row>
    <row r="553" spans="1:24" x14ac:dyDescent="0.35">
      <c r="A553" s="39" t="s">
        <v>12</v>
      </c>
      <c r="B553" s="39" t="s">
        <v>316</v>
      </c>
      <c r="C553" s="39" t="s">
        <v>155</v>
      </c>
      <c r="J553" s="39" t="s">
        <v>102</v>
      </c>
      <c r="K553" s="39" t="s">
        <v>102</v>
      </c>
      <c r="L553" s="39" t="s">
        <v>102</v>
      </c>
      <c r="M553" s="39" t="s">
        <v>102</v>
      </c>
      <c r="N553" s="39" t="s">
        <v>102</v>
      </c>
      <c r="O553" s="39" t="s">
        <v>102</v>
      </c>
      <c r="P553" s="39" t="s">
        <v>102</v>
      </c>
      <c r="Q553" s="39" t="s">
        <v>102</v>
      </c>
      <c r="R553" s="39" t="s">
        <v>102</v>
      </c>
      <c r="S553" s="39" t="s">
        <v>102</v>
      </c>
      <c r="T553" s="39" t="s">
        <v>102</v>
      </c>
      <c r="U553" s="39">
        <v>1.097E-4</v>
      </c>
      <c r="V553" s="39" t="s">
        <v>102</v>
      </c>
      <c r="W553" s="39" t="s">
        <v>102</v>
      </c>
      <c r="X553" s="39">
        <v>1.097E-4</v>
      </c>
    </row>
    <row r="554" spans="1:24" x14ac:dyDescent="0.35">
      <c r="A554" s="39" t="s">
        <v>12</v>
      </c>
      <c r="B554" s="39" t="s">
        <v>316</v>
      </c>
      <c r="C554" s="39" t="s">
        <v>156</v>
      </c>
      <c r="J554" s="39" t="s">
        <v>102</v>
      </c>
      <c r="K554" s="39" t="s">
        <v>102</v>
      </c>
      <c r="L554" s="39" t="s">
        <v>102</v>
      </c>
      <c r="M554" s="39" t="s">
        <v>102</v>
      </c>
      <c r="N554" s="39" t="s">
        <v>102</v>
      </c>
      <c r="O554" s="39" t="s">
        <v>102</v>
      </c>
      <c r="P554" s="39" t="s">
        <v>102</v>
      </c>
      <c r="Q554" s="39" t="s">
        <v>102</v>
      </c>
      <c r="R554" s="39" t="s">
        <v>102</v>
      </c>
      <c r="S554" s="39" t="s">
        <v>102</v>
      </c>
      <c r="T554" s="39" t="s">
        <v>102</v>
      </c>
      <c r="U554" s="39">
        <v>1.674E-4</v>
      </c>
      <c r="V554" s="39" t="s">
        <v>102</v>
      </c>
      <c r="W554" s="39" t="s">
        <v>102</v>
      </c>
      <c r="X554" s="39">
        <v>1.674E-4</v>
      </c>
    </row>
    <row r="555" spans="1:24" x14ac:dyDescent="0.35">
      <c r="A555" s="39" t="s">
        <v>12</v>
      </c>
      <c r="B555" s="39" t="s">
        <v>316</v>
      </c>
      <c r="C555" s="39" t="s">
        <v>157</v>
      </c>
      <c r="J555" s="39" t="s">
        <v>102</v>
      </c>
      <c r="K555" s="39" t="s">
        <v>102</v>
      </c>
      <c r="L555" s="39" t="s">
        <v>102</v>
      </c>
      <c r="M555" s="39" t="s">
        <v>102</v>
      </c>
      <c r="N555" s="39" t="s">
        <v>102</v>
      </c>
      <c r="O555" s="39" t="s">
        <v>102</v>
      </c>
      <c r="P555" s="39" t="s">
        <v>102</v>
      </c>
      <c r="Q555" s="39" t="s">
        <v>102</v>
      </c>
      <c r="R555" s="39" t="s">
        <v>102</v>
      </c>
      <c r="S555" s="39" t="s">
        <v>102</v>
      </c>
      <c r="T555" s="39" t="s">
        <v>102</v>
      </c>
      <c r="U555" s="39">
        <v>1.673E-4</v>
      </c>
      <c r="V555" s="39" t="s">
        <v>102</v>
      </c>
      <c r="W555" s="39" t="s">
        <v>102</v>
      </c>
      <c r="X555" s="39">
        <v>1.673E-4</v>
      </c>
    </row>
    <row r="556" spans="1:24" x14ac:dyDescent="0.35">
      <c r="A556" s="39" t="s">
        <v>12</v>
      </c>
      <c r="B556" s="39" t="s">
        <v>316</v>
      </c>
      <c r="C556" s="39" t="s">
        <v>207</v>
      </c>
      <c r="J556" s="39" t="s">
        <v>102</v>
      </c>
      <c r="K556" s="39" t="s">
        <v>102</v>
      </c>
      <c r="L556" s="39" t="s">
        <v>102</v>
      </c>
      <c r="M556" s="39" t="s">
        <v>102</v>
      </c>
      <c r="N556" s="39" t="s">
        <v>102</v>
      </c>
      <c r="O556" s="39" t="s">
        <v>102</v>
      </c>
      <c r="P556" s="39" t="s">
        <v>102</v>
      </c>
      <c r="Q556" s="39" t="s">
        <v>102</v>
      </c>
      <c r="R556" s="39" t="s">
        <v>102</v>
      </c>
      <c r="S556" s="39" t="s">
        <v>102</v>
      </c>
      <c r="T556" s="39" t="s">
        <v>102</v>
      </c>
      <c r="U556" s="39">
        <v>1.696E-4</v>
      </c>
      <c r="V556" s="39" t="s">
        <v>102</v>
      </c>
      <c r="W556" s="39" t="s">
        <v>102</v>
      </c>
      <c r="X556" s="39">
        <v>1.696E-4</v>
      </c>
    </row>
    <row r="557" spans="1:24" x14ac:dyDescent="0.35">
      <c r="A557" s="39" t="s">
        <v>12</v>
      </c>
      <c r="B557" s="39" t="s">
        <v>316</v>
      </c>
      <c r="C557" s="39" t="s">
        <v>324</v>
      </c>
      <c r="J557" s="39" t="s">
        <v>102</v>
      </c>
      <c r="K557" s="39" t="s">
        <v>102</v>
      </c>
      <c r="L557" s="39" t="s">
        <v>102</v>
      </c>
      <c r="M557" s="39" t="s">
        <v>102</v>
      </c>
      <c r="N557" s="39" t="s">
        <v>102</v>
      </c>
      <c r="O557" s="39" t="s">
        <v>102</v>
      </c>
      <c r="P557" s="39" t="s">
        <v>102</v>
      </c>
      <c r="Q557" s="39" t="s">
        <v>102</v>
      </c>
      <c r="R557" s="39" t="s">
        <v>102</v>
      </c>
      <c r="S557" s="39" t="s">
        <v>102</v>
      </c>
      <c r="T557" s="39" t="s">
        <v>102</v>
      </c>
      <c r="U557" s="39">
        <v>5.2919999999999996E-4</v>
      </c>
      <c r="V557" s="39" t="s">
        <v>102</v>
      </c>
      <c r="W557" s="39" t="s">
        <v>102</v>
      </c>
      <c r="X557" s="39">
        <v>5.2919999999999996E-4</v>
      </c>
    </row>
    <row r="558" spans="1:24" x14ac:dyDescent="0.35">
      <c r="A558" s="39" t="s">
        <v>12</v>
      </c>
      <c r="B558" s="39" t="s">
        <v>316</v>
      </c>
      <c r="C558" s="39" t="s">
        <v>208</v>
      </c>
      <c r="J558" s="39" t="s">
        <v>102</v>
      </c>
      <c r="K558" s="39" t="s">
        <v>102</v>
      </c>
      <c r="L558" s="39" t="s">
        <v>102</v>
      </c>
      <c r="M558" s="39" t="s">
        <v>102</v>
      </c>
      <c r="N558" s="39" t="s">
        <v>102</v>
      </c>
      <c r="O558" s="39" t="s">
        <v>102</v>
      </c>
      <c r="P558" s="39" t="s">
        <v>102</v>
      </c>
      <c r="Q558" s="39" t="s">
        <v>102</v>
      </c>
      <c r="R558" s="39" t="s">
        <v>102</v>
      </c>
      <c r="S558" s="39" t="s">
        <v>102</v>
      </c>
      <c r="T558" s="39" t="s">
        <v>102</v>
      </c>
      <c r="U558" s="39">
        <v>8.0880000000000004E-4</v>
      </c>
      <c r="V558" s="39" t="s">
        <v>102</v>
      </c>
      <c r="W558" s="39" t="s">
        <v>102</v>
      </c>
      <c r="X558" s="39">
        <v>8.0880000000000004E-4</v>
      </c>
    </row>
    <row r="559" spans="1:24" x14ac:dyDescent="0.35">
      <c r="A559" s="39" t="s">
        <v>12</v>
      </c>
      <c r="B559" s="39" t="s">
        <v>316</v>
      </c>
      <c r="C559" s="39" t="s">
        <v>132</v>
      </c>
      <c r="J559" s="39" t="s">
        <v>102</v>
      </c>
      <c r="K559" s="39" t="s">
        <v>102</v>
      </c>
      <c r="L559" s="39" t="s">
        <v>102</v>
      </c>
      <c r="M559" s="39" t="s">
        <v>102</v>
      </c>
      <c r="N559" s="39" t="s">
        <v>102</v>
      </c>
      <c r="O559" s="39" t="s">
        <v>102</v>
      </c>
      <c r="P559" s="39" t="s">
        <v>102</v>
      </c>
      <c r="Q559" s="39" t="s">
        <v>102</v>
      </c>
      <c r="R559" s="39" t="s">
        <v>102</v>
      </c>
      <c r="S559" s="39" t="s">
        <v>102</v>
      </c>
      <c r="T559" s="39" t="s">
        <v>102</v>
      </c>
      <c r="U559" s="39">
        <v>8.0550000000000001E-4</v>
      </c>
      <c r="V559" s="39" t="s">
        <v>102</v>
      </c>
      <c r="W559" s="39" t="s">
        <v>102</v>
      </c>
      <c r="X559" s="39">
        <v>8.0550000000000001E-4</v>
      </c>
    </row>
    <row r="560" spans="1:24" x14ac:dyDescent="0.35">
      <c r="A560" s="39" t="s">
        <v>12</v>
      </c>
      <c r="B560" s="39" t="s">
        <v>316</v>
      </c>
      <c r="C560" s="39" t="s">
        <v>325</v>
      </c>
      <c r="J560" s="39" t="s">
        <v>102</v>
      </c>
      <c r="K560" s="39" t="s">
        <v>102</v>
      </c>
      <c r="L560" s="39" t="s">
        <v>102</v>
      </c>
      <c r="M560" s="39" t="s">
        <v>102</v>
      </c>
      <c r="N560" s="39" t="s">
        <v>102</v>
      </c>
      <c r="O560" s="39" t="s">
        <v>102</v>
      </c>
      <c r="P560" s="39" t="s">
        <v>102</v>
      </c>
      <c r="Q560" s="39" t="s">
        <v>102</v>
      </c>
      <c r="R560" s="39" t="s">
        <v>102</v>
      </c>
      <c r="S560" s="39" t="s">
        <v>102</v>
      </c>
      <c r="T560" s="39" t="s">
        <v>102</v>
      </c>
      <c r="U560" s="39">
        <v>6.254E-3</v>
      </c>
      <c r="V560" s="39" t="s">
        <v>102</v>
      </c>
      <c r="W560" s="39" t="s">
        <v>102</v>
      </c>
      <c r="X560" s="39">
        <v>6.254E-3</v>
      </c>
    </row>
    <row r="561" spans="1:24" x14ac:dyDescent="0.35">
      <c r="A561" s="39" t="s">
        <v>12</v>
      </c>
      <c r="B561" s="39" t="s">
        <v>316</v>
      </c>
      <c r="C561" s="39" t="s">
        <v>211</v>
      </c>
      <c r="J561" s="39" t="s">
        <v>102</v>
      </c>
      <c r="K561" s="39" t="s">
        <v>102</v>
      </c>
      <c r="L561" s="39" t="s">
        <v>102</v>
      </c>
      <c r="M561" s="39" t="s">
        <v>102</v>
      </c>
      <c r="N561" s="39" t="s">
        <v>102</v>
      </c>
      <c r="O561" s="39" t="s">
        <v>102</v>
      </c>
      <c r="P561" s="39" t="s">
        <v>102</v>
      </c>
      <c r="Q561" s="39" t="s">
        <v>102</v>
      </c>
      <c r="R561" s="39" t="s">
        <v>102</v>
      </c>
      <c r="S561" s="39" t="s">
        <v>102</v>
      </c>
      <c r="T561" s="39" t="s">
        <v>102</v>
      </c>
      <c r="U561" s="39">
        <v>1.9139999999999999E-4</v>
      </c>
      <c r="V561" s="39" t="s">
        <v>102</v>
      </c>
      <c r="W561" s="39" t="s">
        <v>102</v>
      </c>
      <c r="X561" s="39">
        <v>1.9139999999999999E-4</v>
      </c>
    </row>
    <row r="562" spans="1:24" x14ac:dyDescent="0.35">
      <c r="A562" s="39" t="s">
        <v>12</v>
      </c>
      <c r="B562" s="39" t="s">
        <v>316</v>
      </c>
      <c r="C562" s="39" t="s">
        <v>212</v>
      </c>
      <c r="J562" s="39" t="s">
        <v>102</v>
      </c>
      <c r="K562" s="39" t="s">
        <v>102</v>
      </c>
      <c r="L562" s="39" t="s">
        <v>102</v>
      </c>
      <c r="M562" s="39" t="s">
        <v>102</v>
      </c>
      <c r="N562" s="39" t="s">
        <v>102</v>
      </c>
      <c r="O562" s="39" t="s">
        <v>102</v>
      </c>
      <c r="P562" s="39" t="s">
        <v>102</v>
      </c>
      <c r="Q562" s="39" t="s">
        <v>102</v>
      </c>
      <c r="R562" s="39" t="s">
        <v>102</v>
      </c>
      <c r="S562" s="39" t="s">
        <v>102</v>
      </c>
      <c r="T562" s="39" t="s">
        <v>102</v>
      </c>
      <c r="U562" s="39">
        <v>1.9340000000000001E-4</v>
      </c>
      <c r="V562" s="39" t="s">
        <v>102</v>
      </c>
      <c r="W562" s="39" t="s">
        <v>102</v>
      </c>
      <c r="X562" s="39">
        <v>1.9340000000000001E-4</v>
      </c>
    </row>
    <row r="563" spans="1:24" x14ac:dyDescent="0.35">
      <c r="A563" s="39" t="s">
        <v>12</v>
      </c>
      <c r="B563" s="39" t="s">
        <v>316</v>
      </c>
      <c r="C563" s="39" t="s">
        <v>213</v>
      </c>
      <c r="J563" s="39" t="s">
        <v>102</v>
      </c>
      <c r="K563" s="39" t="s">
        <v>102</v>
      </c>
      <c r="L563" s="39" t="s">
        <v>102</v>
      </c>
      <c r="M563" s="39" t="s">
        <v>102</v>
      </c>
      <c r="N563" s="39" t="s">
        <v>102</v>
      </c>
      <c r="O563" s="39" t="s">
        <v>102</v>
      </c>
      <c r="P563" s="39" t="s">
        <v>102</v>
      </c>
      <c r="Q563" s="39" t="s">
        <v>102</v>
      </c>
      <c r="R563" s="39" t="s">
        <v>102</v>
      </c>
      <c r="S563" s="39" t="s">
        <v>102</v>
      </c>
      <c r="T563" s="39" t="s">
        <v>102</v>
      </c>
      <c r="U563" s="39">
        <v>1.9699999999999999E-4</v>
      </c>
      <c r="V563" s="39" t="s">
        <v>102</v>
      </c>
      <c r="W563" s="39" t="s">
        <v>102</v>
      </c>
      <c r="X563" s="39">
        <v>1.9699999999999999E-4</v>
      </c>
    </row>
    <row r="564" spans="1:24" x14ac:dyDescent="0.35">
      <c r="A564" s="39" t="s">
        <v>12</v>
      </c>
      <c r="B564" s="39" t="s">
        <v>326</v>
      </c>
      <c r="J564" s="39" t="s">
        <v>102</v>
      </c>
      <c r="K564" s="39" t="s">
        <v>102</v>
      </c>
      <c r="L564" s="39" t="s">
        <v>102</v>
      </c>
      <c r="M564" s="39" t="s">
        <v>102</v>
      </c>
      <c r="N564" s="39" t="s">
        <v>102</v>
      </c>
      <c r="O564" s="39" t="s">
        <v>102</v>
      </c>
      <c r="P564" s="39" t="s">
        <v>102</v>
      </c>
      <c r="Q564" s="39" t="s">
        <v>102</v>
      </c>
      <c r="R564" s="39" t="s">
        <v>102</v>
      </c>
      <c r="S564" s="39" t="s">
        <v>102</v>
      </c>
      <c r="T564" s="39" t="s">
        <v>102</v>
      </c>
      <c r="U564" s="39" t="s">
        <v>102</v>
      </c>
      <c r="V564" s="39" t="s">
        <v>102</v>
      </c>
      <c r="W564" s="39" t="s">
        <v>102</v>
      </c>
      <c r="X564" s="39">
        <v>0</v>
      </c>
    </row>
    <row r="565" spans="1:24" x14ac:dyDescent="0.35">
      <c r="A565" s="39" t="s">
        <v>12</v>
      </c>
      <c r="B565" s="39" t="s">
        <v>327</v>
      </c>
      <c r="J565" s="39" t="s">
        <v>102</v>
      </c>
      <c r="K565" s="39" t="s">
        <v>102</v>
      </c>
      <c r="L565" s="39" t="s">
        <v>102</v>
      </c>
      <c r="M565" s="39" t="s">
        <v>102</v>
      </c>
      <c r="N565" s="39" t="s">
        <v>102</v>
      </c>
      <c r="O565" s="39" t="s">
        <v>102</v>
      </c>
      <c r="P565" s="39" t="s">
        <v>102</v>
      </c>
      <c r="Q565" s="39" t="s">
        <v>102</v>
      </c>
      <c r="R565" s="39" t="s">
        <v>102</v>
      </c>
      <c r="S565" s="39" t="s">
        <v>102</v>
      </c>
      <c r="T565" s="39" t="s">
        <v>102</v>
      </c>
      <c r="U565" s="39" t="s">
        <v>102</v>
      </c>
      <c r="V565" s="39" t="s">
        <v>102</v>
      </c>
      <c r="W565" s="39" t="s">
        <v>102</v>
      </c>
      <c r="X565" s="39">
        <v>0</v>
      </c>
    </row>
    <row r="566" spans="1:24" x14ac:dyDescent="0.35">
      <c r="A566" s="39" t="s">
        <v>12</v>
      </c>
      <c r="B566" s="39" t="s">
        <v>328</v>
      </c>
      <c r="J566" s="39" t="s">
        <v>102</v>
      </c>
      <c r="K566" s="39" t="s">
        <v>102</v>
      </c>
      <c r="L566" s="39" t="s">
        <v>102</v>
      </c>
      <c r="M566" s="39" t="s">
        <v>102</v>
      </c>
      <c r="N566" s="39" t="s">
        <v>102</v>
      </c>
      <c r="O566" s="39" t="s">
        <v>102</v>
      </c>
      <c r="P566" s="39" t="s">
        <v>102</v>
      </c>
      <c r="Q566" s="39" t="s">
        <v>102</v>
      </c>
      <c r="R566" s="39" t="s">
        <v>102</v>
      </c>
      <c r="S566" s="39" t="s">
        <v>102</v>
      </c>
      <c r="T566" s="39" t="s">
        <v>102</v>
      </c>
      <c r="U566" s="39">
        <v>1.4860000000000001E-4</v>
      </c>
      <c r="V566" s="39" t="s">
        <v>102</v>
      </c>
      <c r="W566" s="39" t="s">
        <v>102</v>
      </c>
      <c r="X566" s="39">
        <v>1.4860000000000001E-4</v>
      </c>
    </row>
    <row r="567" spans="1:24" x14ac:dyDescent="0.35">
      <c r="A567" s="39" t="s">
        <v>12</v>
      </c>
      <c r="B567" s="39" t="s">
        <v>329</v>
      </c>
      <c r="J567" s="39" t="s">
        <v>102</v>
      </c>
      <c r="K567" s="39" t="s">
        <v>102</v>
      </c>
      <c r="L567" s="39" t="s">
        <v>102</v>
      </c>
      <c r="M567" s="39" t="s">
        <v>102</v>
      </c>
      <c r="N567" s="39" t="s">
        <v>102</v>
      </c>
      <c r="O567" s="39" t="s">
        <v>102</v>
      </c>
      <c r="P567" s="39" t="s">
        <v>102</v>
      </c>
      <c r="Q567" s="39" t="s">
        <v>102</v>
      </c>
      <c r="R567" s="39" t="s">
        <v>102</v>
      </c>
      <c r="S567" s="39" t="s">
        <v>102</v>
      </c>
      <c r="T567" s="39" t="s">
        <v>102</v>
      </c>
      <c r="U567" s="39">
        <v>5.6140000000000001E-3</v>
      </c>
      <c r="V567" s="39" t="s">
        <v>102</v>
      </c>
      <c r="W567" s="39" t="s">
        <v>102</v>
      </c>
      <c r="X567" s="39">
        <v>5.6140000000000001E-3</v>
      </c>
    </row>
    <row r="568" spans="1:24" x14ac:dyDescent="0.35">
      <c r="A568" s="39" t="s">
        <v>12</v>
      </c>
      <c r="B568" s="39" t="s">
        <v>330</v>
      </c>
      <c r="J568" s="39" t="s">
        <v>102</v>
      </c>
      <c r="K568" s="39" t="s">
        <v>102</v>
      </c>
      <c r="L568" s="39" t="s">
        <v>102</v>
      </c>
      <c r="M568" s="39" t="s">
        <v>102</v>
      </c>
      <c r="N568" s="39" t="s">
        <v>102</v>
      </c>
      <c r="O568" s="39" t="s">
        <v>102</v>
      </c>
      <c r="P568" s="39" t="s">
        <v>102</v>
      </c>
      <c r="Q568" s="39" t="s">
        <v>102</v>
      </c>
      <c r="R568" s="39" t="s">
        <v>102</v>
      </c>
      <c r="S568" s="39" t="s">
        <v>102</v>
      </c>
      <c r="T568" s="39" t="s">
        <v>102</v>
      </c>
      <c r="U568" s="39">
        <v>1.4880000000000001E-4</v>
      </c>
      <c r="V568" s="39" t="s">
        <v>102</v>
      </c>
      <c r="W568" s="39" t="s">
        <v>102</v>
      </c>
      <c r="X568" s="39">
        <v>1.4880000000000001E-4</v>
      </c>
    </row>
    <row r="569" spans="1:24" x14ac:dyDescent="0.35">
      <c r="A569" s="39" t="s">
        <v>12</v>
      </c>
      <c r="B569" s="39" t="s">
        <v>331</v>
      </c>
      <c r="J569" s="39" t="s">
        <v>102</v>
      </c>
      <c r="K569" s="39" t="s">
        <v>102</v>
      </c>
      <c r="L569" s="39" t="s">
        <v>102</v>
      </c>
      <c r="M569" s="39" t="s">
        <v>102</v>
      </c>
      <c r="N569" s="39" t="s">
        <v>102</v>
      </c>
      <c r="O569" s="39" t="s">
        <v>102</v>
      </c>
      <c r="P569" s="39" t="s">
        <v>102</v>
      </c>
      <c r="Q569" s="39" t="s">
        <v>102</v>
      </c>
      <c r="R569" s="39" t="s">
        <v>102</v>
      </c>
      <c r="S569" s="39" t="s">
        <v>102</v>
      </c>
      <c r="T569" s="39" t="s">
        <v>102</v>
      </c>
      <c r="U569" s="39">
        <v>1.484E-4</v>
      </c>
      <c r="V569" s="39" t="s">
        <v>102</v>
      </c>
      <c r="W569" s="39" t="s">
        <v>102</v>
      </c>
      <c r="X569" s="39">
        <v>1.484E-4</v>
      </c>
    </row>
    <row r="570" spans="1:24" x14ac:dyDescent="0.35">
      <c r="A570" s="39" t="s">
        <v>12</v>
      </c>
      <c r="B570" s="39" t="s">
        <v>332</v>
      </c>
      <c r="J570" s="39" t="s">
        <v>102</v>
      </c>
      <c r="K570" s="39" t="s">
        <v>102</v>
      </c>
      <c r="L570" s="39" t="s">
        <v>102</v>
      </c>
      <c r="M570" s="39" t="s">
        <v>102</v>
      </c>
      <c r="N570" s="39" t="s">
        <v>102</v>
      </c>
      <c r="O570" s="39" t="s">
        <v>102</v>
      </c>
      <c r="P570" s="39" t="s">
        <v>102</v>
      </c>
      <c r="Q570" s="39" t="s">
        <v>102</v>
      </c>
      <c r="R570" s="39" t="s">
        <v>102</v>
      </c>
      <c r="S570" s="39" t="s">
        <v>102</v>
      </c>
      <c r="T570" s="39" t="s">
        <v>102</v>
      </c>
      <c r="U570" s="39">
        <v>5.5079999999999999E-3</v>
      </c>
      <c r="V570" s="39" t="s">
        <v>102</v>
      </c>
      <c r="W570" s="39" t="s">
        <v>102</v>
      </c>
      <c r="X570" s="39">
        <v>5.5079999999999999E-3</v>
      </c>
    </row>
    <row r="571" spans="1:24" x14ac:dyDescent="0.35">
      <c r="A571" s="39" t="s">
        <v>12</v>
      </c>
      <c r="B571" s="39" t="s">
        <v>240</v>
      </c>
      <c r="J571" s="39" t="s">
        <v>102</v>
      </c>
      <c r="K571" s="39" t="s">
        <v>102</v>
      </c>
      <c r="L571" s="39" t="s">
        <v>102</v>
      </c>
      <c r="M571" s="39" t="s">
        <v>102</v>
      </c>
      <c r="N571" s="39" t="s">
        <v>102</v>
      </c>
      <c r="O571" s="39" t="s">
        <v>102</v>
      </c>
      <c r="P571" s="39" t="s">
        <v>102</v>
      </c>
      <c r="Q571" s="39" t="s">
        <v>102</v>
      </c>
      <c r="R571" s="39" t="s">
        <v>102</v>
      </c>
      <c r="S571" s="39" t="s">
        <v>102</v>
      </c>
      <c r="T571" s="39" t="s">
        <v>102</v>
      </c>
      <c r="U571" s="39">
        <v>1.485E-4</v>
      </c>
      <c r="V571" s="39" t="s">
        <v>102</v>
      </c>
      <c r="W571" s="39" t="s">
        <v>102</v>
      </c>
      <c r="X571" s="39">
        <v>1.485E-4</v>
      </c>
    </row>
    <row r="572" spans="1:24" x14ac:dyDescent="0.35">
      <c r="A572" s="39" t="s">
        <v>12</v>
      </c>
      <c r="B572" s="39" t="s">
        <v>333</v>
      </c>
      <c r="J572" s="39" t="s">
        <v>102</v>
      </c>
      <c r="K572" s="39" t="s">
        <v>102</v>
      </c>
      <c r="L572" s="39" t="s">
        <v>102</v>
      </c>
      <c r="M572" s="39" t="s">
        <v>102</v>
      </c>
      <c r="N572" s="39" t="s">
        <v>102</v>
      </c>
      <c r="O572" s="39" t="s">
        <v>102</v>
      </c>
      <c r="P572" s="39" t="s">
        <v>102</v>
      </c>
      <c r="Q572" s="39" t="s">
        <v>102</v>
      </c>
      <c r="R572" s="39" t="s">
        <v>102</v>
      </c>
      <c r="S572" s="39" t="s">
        <v>102</v>
      </c>
      <c r="T572" s="39" t="s">
        <v>102</v>
      </c>
      <c r="U572" s="39" t="s">
        <v>102</v>
      </c>
      <c r="V572" s="39" t="s">
        <v>102</v>
      </c>
      <c r="W572" s="39" t="s">
        <v>102</v>
      </c>
      <c r="X572" s="39">
        <v>0</v>
      </c>
    </row>
    <row r="573" spans="1:24" x14ac:dyDescent="0.35">
      <c r="A573" s="39" t="s">
        <v>12</v>
      </c>
      <c r="B573" s="39" t="s">
        <v>141</v>
      </c>
      <c r="J573" s="39" t="s">
        <v>102</v>
      </c>
      <c r="K573" s="39" t="s">
        <v>102</v>
      </c>
      <c r="L573" s="39" t="s">
        <v>102</v>
      </c>
      <c r="M573" s="39" t="s">
        <v>102</v>
      </c>
      <c r="N573" s="39" t="s">
        <v>102</v>
      </c>
      <c r="O573" s="39" t="s">
        <v>102</v>
      </c>
      <c r="P573" s="39" t="s">
        <v>102</v>
      </c>
      <c r="Q573" s="39" t="s">
        <v>102</v>
      </c>
      <c r="R573" s="39" t="s">
        <v>102</v>
      </c>
      <c r="S573" s="39" t="s">
        <v>102</v>
      </c>
      <c r="T573" s="39" t="s">
        <v>102</v>
      </c>
      <c r="U573" s="39">
        <v>5.4660000000000004E-3</v>
      </c>
      <c r="V573" s="39" t="s">
        <v>102</v>
      </c>
      <c r="W573" s="39" t="s">
        <v>102</v>
      </c>
      <c r="X573" s="39">
        <v>5.4660000000000004E-3</v>
      </c>
    </row>
    <row r="574" spans="1:24" x14ac:dyDescent="0.35">
      <c r="A574" s="39" t="s">
        <v>12</v>
      </c>
      <c r="B574" s="39" t="s">
        <v>143</v>
      </c>
      <c r="J574" s="39" t="s">
        <v>102</v>
      </c>
      <c r="K574" s="39" t="s">
        <v>102</v>
      </c>
      <c r="L574" s="39" t="s">
        <v>102</v>
      </c>
      <c r="M574" s="39" t="s">
        <v>102</v>
      </c>
      <c r="N574" s="39" t="s">
        <v>102</v>
      </c>
      <c r="O574" s="39" t="s">
        <v>102</v>
      </c>
      <c r="P574" s="39" t="s">
        <v>102</v>
      </c>
      <c r="Q574" s="39" t="s">
        <v>102</v>
      </c>
      <c r="R574" s="39" t="s">
        <v>102</v>
      </c>
      <c r="S574" s="39" t="s">
        <v>102</v>
      </c>
      <c r="T574" s="39" t="s">
        <v>102</v>
      </c>
      <c r="U574" s="39">
        <v>5.2490000000000002E-3</v>
      </c>
      <c r="V574" s="39" t="s">
        <v>102</v>
      </c>
      <c r="W574" s="39" t="s">
        <v>102</v>
      </c>
      <c r="X574" s="39">
        <v>5.2490000000000002E-3</v>
      </c>
    </row>
    <row r="575" spans="1:24" x14ac:dyDescent="0.35">
      <c r="A575" s="39" t="s">
        <v>12</v>
      </c>
      <c r="B575" s="39" t="s">
        <v>334</v>
      </c>
      <c r="J575" s="39" t="s">
        <v>102</v>
      </c>
      <c r="K575" s="39" t="s">
        <v>102</v>
      </c>
      <c r="L575" s="39" t="s">
        <v>102</v>
      </c>
      <c r="M575" s="39" t="s">
        <v>102</v>
      </c>
      <c r="N575" s="39" t="s">
        <v>102</v>
      </c>
      <c r="O575" s="39" t="s">
        <v>102</v>
      </c>
      <c r="P575" s="39" t="s">
        <v>102</v>
      </c>
      <c r="Q575" s="39" t="s">
        <v>102</v>
      </c>
      <c r="R575" s="39" t="s">
        <v>102</v>
      </c>
      <c r="S575" s="39" t="s">
        <v>102</v>
      </c>
      <c r="T575" s="39" t="s">
        <v>102</v>
      </c>
      <c r="U575" s="39">
        <v>7.9719999999999997E-4</v>
      </c>
      <c r="V575" s="39" t="s">
        <v>102</v>
      </c>
      <c r="W575" s="39" t="s">
        <v>102</v>
      </c>
      <c r="X575" s="39">
        <v>7.9719999999999997E-4</v>
      </c>
    </row>
    <row r="576" spans="1:24" x14ac:dyDescent="0.35">
      <c r="A576" s="39" t="s">
        <v>12</v>
      </c>
      <c r="B576" s="39" t="s">
        <v>335</v>
      </c>
      <c r="J576" s="39" t="s">
        <v>102</v>
      </c>
      <c r="K576" s="39" t="s">
        <v>102</v>
      </c>
      <c r="L576" s="39" t="s">
        <v>102</v>
      </c>
      <c r="M576" s="39" t="s">
        <v>102</v>
      </c>
      <c r="N576" s="39" t="s">
        <v>102</v>
      </c>
      <c r="O576" s="39" t="s">
        <v>102</v>
      </c>
      <c r="P576" s="39" t="s">
        <v>102</v>
      </c>
      <c r="Q576" s="39" t="s">
        <v>102</v>
      </c>
      <c r="R576" s="39" t="s">
        <v>102</v>
      </c>
      <c r="S576" s="39" t="s">
        <v>102</v>
      </c>
      <c r="T576" s="39" t="s">
        <v>102</v>
      </c>
      <c r="U576" s="39">
        <v>8.208E-4</v>
      </c>
      <c r="V576" s="39" t="s">
        <v>102</v>
      </c>
      <c r="W576" s="39" t="s">
        <v>102</v>
      </c>
      <c r="X576" s="39">
        <v>8.208E-4</v>
      </c>
    </row>
    <row r="577" spans="1:24" x14ac:dyDescent="0.35">
      <c r="A577" s="39" t="s">
        <v>12</v>
      </c>
      <c r="B577" s="39" t="s">
        <v>336</v>
      </c>
      <c r="J577" s="39" t="s">
        <v>102</v>
      </c>
      <c r="K577" s="39" t="s">
        <v>102</v>
      </c>
      <c r="L577" s="39" t="s">
        <v>102</v>
      </c>
      <c r="M577" s="39" t="s">
        <v>102</v>
      </c>
      <c r="N577" s="39" t="s">
        <v>102</v>
      </c>
      <c r="O577" s="39" t="s">
        <v>102</v>
      </c>
      <c r="P577" s="39" t="s">
        <v>102</v>
      </c>
      <c r="Q577" s="39" t="s">
        <v>102</v>
      </c>
      <c r="R577" s="39" t="s">
        <v>102</v>
      </c>
      <c r="S577" s="39" t="s">
        <v>102</v>
      </c>
      <c r="T577" s="39" t="s">
        <v>102</v>
      </c>
      <c r="U577" s="39">
        <v>1.485E-4</v>
      </c>
      <c r="V577" s="39" t="s">
        <v>102</v>
      </c>
      <c r="W577" s="39" t="s">
        <v>102</v>
      </c>
      <c r="X577" s="39">
        <v>1.485E-4</v>
      </c>
    </row>
    <row r="578" spans="1:24" x14ac:dyDescent="0.35">
      <c r="A578" s="39" t="s">
        <v>12</v>
      </c>
      <c r="B578" s="39" t="s">
        <v>144</v>
      </c>
      <c r="J578" s="39" t="s">
        <v>102</v>
      </c>
      <c r="K578" s="39" t="s">
        <v>102</v>
      </c>
      <c r="L578" s="39" t="s">
        <v>102</v>
      </c>
      <c r="M578" s="39" t="s">
        <v>102</v>
      </c>
      <c r="N578" s="39" t="s">
        <v>102</v>
      </c>
      <c r="O578" s="39" t="s">
        <v>102</v>
      </c>
      <c r="P578" s="39" t="s">
        <v>102</v>
      </c>
      <c r="Q578" s="39" t="s">
        <v>102</v>
      </c>
      <c r="R578" s="39" t="s">
        <v>102</v>
      </c>
      <c r="S578" s="39" t="s">
        <v>102</v>
      </c>
      <c r="T578" s="39" t="s">
        <v>102</v>
      </c>
      <c r="U578" s="39">
        <v>1.482E-4</v>
      </c>
      <c r="V578" s="39" t="s">
        <v>102</v>
      </c>
      <c r="W578" s="39" t="s">
        <v>102</v>
      </c>
      <c r="X578" s="39">
        <v>1.482E-4</v>
      </c>
    </row>
    <row r="579" spans="1:24" x14ac:dyDescent="0.35">
      <c r="A579" s="39" t="s">
        <v>12</v>
      </c>
      <c r="B579" s="39" t="s">
        <v>337</v>
      </c>
      <c r="J579" s="39" t="s">
        <v>102</v>
      </c>
      <c r="K579" s="39" t="s">
        <v>102</v>
      </c>
      <c r="L579" s="39" t="s">
        <v>102</v>
      </c>
      <c r="M579" s="39" t="s">
        <v>102</v>
      </c>
      <c r="N579" s="39" t="s">
        <v>102</v>
      </c>
      <c r="O579" s="39" t="s">
        <v>102</v>
      </c>
      <c r="P579" s="39" t="s">
        <v>102</v>
      </c>
      <c r="Q579" s="39" t="s">
        <v>102</v>
      </c>
      <c r="R579" s="39" t="s">
        <v>102</v>
      </c>
      <c r="S579" s="39" t="s">
        <v>102</v>
      </c>
      <c r="T579" s="39" t="s">
        <v>102</v>
      </c>
      <c r="U579" s="39">
        <v>5.64E-3</v>
      </c>
      <c r="V579" s="39" t="s">
        <v>102</v>
      </c>
      <c r="W579" s="39" t="s">
        <v>102</v>
      </c>
      <c r="X579" s="39">
        <v>5.64E-3</v>
      </c>
    </row>
    <row r="580" spans="1:24" x14ac:dyDescent="0.35">
      <c r="A580" s="39" t="s">
        <v>12</v>
      </c>
      <c r="B580" s="39" t="s">
        <v>338</v>
      </c>
      <c r="J580" s="39" t="s">
        <v>102</v>
      </c>
      <c r="K580" s="39" t="s">
        <v>102</v>
      </c>
      <c r="L580" s="39" t="s">
        <v>102</v>
      </c>
      <c r="M580" s="39" t="s">
        <v>102</v>
      </c>
      <c r="N580" s="39" t="s">
        <v>102</v>
      </c>
      <c r="O580" s="39" t="s">
        <v>102</v>
      </c>
      <c r="P580" s="39" t="s">
        <v>102</v>
      </c>
      <c r="Q580" s="39" t="s">
        <v>102</v>
      </c>
      <c r="R580" s="39" t="s">
        <v>102</v>
      </c>
      <c r="S580" s="39" t="s">
        <v>102</v>
      </c>
      <c r="T580" s="39" t="s">
        <v>102</v>
      </c>
      <c r="U580" s="39">
        <v>8.3020000000000001E-4</v>
      </c>
      <c r="V580" s="39" t="s">
        <v>102</v>
      </c>
      <c r="W580" s="39" t="s">
        <v>102</v>
      </c>
      <c r="X580" s="39">
        <v>8.3020000000000001E-4</v>
      </c>
    </row>
    <row r="581" spans="1:24" x14ac:dyDescent="0.35">
      <c r="A581" s="39" t="s">
        <v>12</v>
      </c>
      <c r="B581" s="39" t="s">
        <v>339</v>
      </c>
      <c r="J581" s="39" t="s">
        <v>102</v>
      </c>
      <c r="K581" s="39" t="s">
        <v>102</v>
      </c>
      <c r="L581" s="39" t="s">
        <v>102</v>
      </c>
      <c r="M581" s="39" t="s">
        <v>102</v>
      </c>
      <c r="N581" s="39" t="s">
        <v>102</v>
      </c>
      <c r="O581" s="39" t="s">
        <v>102</v>
      </c>
      <c r="P581" s="39" t="s">
        <v>102</v>
      </c>
      <c r="Q581" s="39" t="s">
        <v>102</v>
      </c>
      <c r="R581" s="39" t="s">
        <v>102</v>
      </c>
      <c r="S581" s="39" t="s">
        <v>102</v>
      </c>
      <c r="T581" s="39" t="s">
        <v>102</v>
      </c>
      <c r="U581" s="39">
        <v>1.4880000000000001E-4</v>
      </c>
      <c r="V581" s="39" t="s">
        <v>102</v>
      </c>
      <c r="W581" s="39" t="s">
        <v>102</v>
      </c>
      <c r="X581" s="39">
        <v>1.4880000000000001E-4</v>
      </c>
    </row>
    <row r="582" spans="1:24" x14ac:dyDescent="0.35">
      <c r="A582" s="39" t="s">
        <v>12</v>
      </c>
      <c r="B582" s="39" t="s">
        <v>340</v>
      </c>
      <c r="J582" s="39" t="s">
        <v>102</v>
      </c>
      <c r="K582" s="39" t="s">
        <v>102</v>
      </c>
      <c r="L582" s="39" t="s">
        <v>102</v>
      </c>
      <c r="M582" s="39" t="s">
        <v>102</v>
      </c>
      <c r="N582" s="39" t="s">
        <v>102</v>
      </c>
      <c r="O582" s="39" t="s">
        <v>102</v>
      </c>
      <c r="P582" s="39" t="s">
        <v>102</v>
      </c>
      <c r="Q582" s="39" t="s">
        <v>102</v>
      </c>
      <c r="R582" s="39" t="s">
        <v>102</v>
      </c>
      <c r="S582" s="39" t="s">
        <v>102</v>
      </c>
      <c r="T582" s="39" t="s">
        <v>102</v>
      </c>
      <c r="U582" s="39">
        <v>5.6979999999999999E-3</v>
      </c>
      <c r="V582" s="39" t="s">
        <v>102</v>
      </c>
      <c r="W582" s="39" t="s">
        <v>102</v>
      </c>
      <c r="X582" s="39">
        <v>5.6979999999999999E-3</v>
      </c>
    </row>
    <row r="583" spans="1:24" x14ac:dyDescent="0.35">
      <c r="A583" s="39" t="s">
        <v>12</v>
      </c>
      <c r="B583" s="39" t="s">
        <v>341</v>
      </c>
      <c r="J583" s="39" t="s">
        <v>102</v>
      </c>
      <c r="K583" s="39" t="s">
        <v>102</v>
      </c>
      <c r="L583" s="39" t="s">
        <v>102</v>
      </c>
      <c r="M583" s="39" t="s">
        <v>102</v>
      </c>
      <c r="N583" s="39" t="s">
        <v>102</v>
      </c>
      <c r="O583" s="39" t="s">
        <v>102</v>
      </c>
      <c r="P583" s="39" t="s">
        <v>102</v>
      </c>
      <c r="Q583" s="39" t="s">
        <v>102</v>
      </c>
      <c r="R583" s="39" t="s">
        <v>102</v>
      </c>
      <c r="S583" s="39" t="s">
        <v>102</v>
      </c>
      <c r="T583" s="39" t="s">
        <v>102</v>
      </c>
      <c r="U583" s="39">
        <v>1.484E-4</v>
      </c>
      <c r="V583" s="39" t="s">
        <v>102</v>
      </c>
      <c r="W583" s="39" t="s">
        <v>102</v>
      </c>
      <c r="X583" s="39">
        <v>1.484E-4</v>
      </c>
    </row>
    <row r="584" spans="1:24" x14ac:dyDescent="0.35">
      <c r="A584" s="39" t="s">
        <v>12</v>
      </c>
      <c r="B584" s="39" t="s">
        <v>342</v>
      </c>
      <c r="J584" s="39" t="s">
        <v>102</v>
      </c>
      <c r="K584" s="39" t="s">
        <v>102</v>
      </c>
      <c r="L584" s="39" t="s">
        <v>102</v>
      </c>
      <c r="M584" s="39" t="s">
        <v>102</v>
      </c>
      <c r="N584" s="39" t="s">
        <v>102</v>
      </c>
      <c r="O584" s="39" t="s">
        <v>102</v>
      </c>
      <c r="P584" s="39" t="s">
        <v>102</v>
      </c>
      <c r="Q584" s="39" t="s">
        <v>102</v>
      </c>
      <c r="R584" s="39" t="s">
        <v>102</v>
      </c>
      <c r="S584" s="39" t="s">
        <v>102</v>
      </c>
      <c r="T584" s="39" t="s">
        <v>102</v>
      </c>
      <c r="U584" s="39">
        <v>1.485E-4</v>
      </c>
      <c r="V584" s="39" t="s">
        <v>102</v>
      </c>
      <c r="W584" s="39" t="s">
        <v>102</v>
      </c>
      <c r="X584" s="39">
        <v>1.485E-4</v>
      </c>
    </row>
    <row r="585" spans="1:24" x14ac:dyDescent="0.35">
      <c r="A585" s="39" t="s">
        <v>12</v>
      </c>
      <c r="B585" s="39" t="s">
        <v>343</v>
      </c>
      <c r="J585" s="39" t="s">
        <v>102</v>
      </c>
      <c r="K585" s="39" t="s">
        <v>102</v>
      </c>
      <c r="L585" s="39" t="s">
        <v>102</v>
      </c>
      <c r="M585" s="39" t="s">
        <v>102</v>
      </c>
      <c r="N585" s="39" t="s">
        <v>102</v>
      </c>
      <c r="O585" s="39" t="s">
        <v>102</v>
      </c>
      <c r="P585" s="39" t="s">
        <v>102</v>
      </c>
      <c r="Q585" s="39" t="s">
        <v>102</v>
      </c>
      <c r="R585" s="39">
        <v>8.8719999999999999E-4</v>
      </c>
      <c r="S585" s="39" t="s">
        <v>102</v>
      </c>
      <c r="T585" s="39">
        <v>-3.4979999999999999E-4</v>
      </c>
      <c r="U585" s="39" t="s">
        <v>102</v>
      </c>
      <c r="V585" s="39" t="s">
        <v>102</v>
      </c>
      <c r="W585" s="39" t="s">
        <v>102</v>
      </c>
      <c r="X585" s="39">
        <v>5.3740000000000005E-4</v>
      </c>
    </row>
    <row r="586" spans="1:24" x14ac:dyDescent="0.35">
      <c r="A586" s="39" t="s">
        <v>12</v>
      </c>
      <c r="B586" s="39" t="s">
        <v>343</v>
      </c>
      <c r="C586" s="39" t="s">
        <v>344</v>
      </c>
      <c r="J586" s="39" t="s">
        <v>102</v>
      </c>
      <c r="K586" s="39" t="s">
        <v>102</v>
      </c>
      <c r="L586" s="39" t="s">
        <v>102</v>
      </c>
      <c r="M586" s="39" t="s">
        <v>102</v>
      </c>
      <c r="N586" s="39" t="s">
        <v>102</v>
      </c>
      <c r="O586" s="39" t="s">
        <v>102</v>
      </c>
      <c r="P586" s="39" t="s">
        <v>102</v>
      </c>
      <c r="Q586" s="39" t="s">
        <v>102</v>
      </c>
      <c r="R586" s="39">
        <v>4.5200000000000001E-5</v>
      </c>
      <c r="S586" s="39" t="s">
        <v>102</v>
      </c>
      <c r="T586" s="39">
        <v>-1.7689999999999998E-5</v>
      </c>
      <c r="U586" s="39" t="s">
        <v>102</v>
      </c>
      <c r="V586" s="39" t="s">
        <v>102</v>
      </c>
      <c r="W586" s="39" t="s">
        <v>102</v>
      </c>
      <c r="X586" s="39">
        <v>2.7509999999999999E-5</v>
      </c>
    </row>
    <row r="587" spans="1:24" x14ac:dyDescent="0.35">
      <c r="A587" s="39" t="s">
        <v>12</v>
      </c>
      <c r="B587" s="39" t="s">
        <v>343</v>
      </c>
      <c r="C587" s="39" t="s">
        <v>345</v>
      </c>
      <c r="J587" s="39" t="s">
        <v>102</v>
      </c>
      <c r="K587" s="39" t="s">
        <v>102</v>
      </c>
      <c r="L587" s="39" t="s">
        <v>102</v>
      </c>
      <c r="M587" s="39" t="s">
        <v>102</v>
      </c>
      <c r="N587" s="39" t="s">
        <v>102</v>
      </c>
      <c r="O587" s="39" t="s">
        <v>102</v>
      </c>
      <c r="P587" s="39" t="s">
        <v>102</v>
      </c>
      <c r="Q587" s="39" t="s">
        <v>102</v>
      </c>
      <c r="R587" s="39">
        <v>4.5420000000000002E-5</v>
      </c>
      <c r="S587" s="39" t="s">
        <v>102</v>
      </c>
      <c r="T587" s="39">
        <v>-1.7900000000000001E-5</v>
      </c>
      <c r="U587" s="39" t="s">
        <v>102</v>
      </c>
      <c r="V587" s="39" t="s">
        <v>102</v>
      </c>
      <c r="W587" s="39" t="s">
        <v>102</v>
      </c>
      <c r="X587" s="39">
        <v>2.7520000000000001E-5</v>
      </c>
    </row>
    <row r="588" spans="1:24" x14ac:dyDescent="0.35">
      <c r="A588" s="39" t="s">
        <v>12</v>
      </c>
      <c r="B588" s="39" t="s">
        <v>343</v>
      </c>
      <c r="C588" s="39" t="s">
        <v>346</v>
      </c>
      <c r="J588" s="39" t="s">
        <v>102</v>
      </c>
      <c r="K588" s="39" t="s">
        <v>102</v>
      </c>
      <c r="L588" s="39" t="s">
        <v>102</v>
      </c>
      <c r="M588" s="39" t="s">
        <v>102</v>
      </c>
      <c r="N588" s="39" t="s">
        <v>102</v>
      </c>
      <c r="O588" s="39" t="s">
        <v>102</v>
      </c>
      <c r="P588" s="39" t="s">
        <v>102</v>
      </c>
      <c r="Q588" s="39" t="s">
        <v>102</v>
      </c>
      <c r="R588" s="39">
        <v>4.5500000000000001E-5</v>
      </c>
      <c r="S588" s="39" t="s">
        <v>102</v>
      </c>
      <c r="T588" s="39">
        <v>-1.7989999999999999E-5</v>
      </c>
      <c r="U588" s="39" t="s">
        <v>102</v>
      </c>
      <c r="V588" s="39" t="s">
        <v>102</v>
      </c>
      <c r="W588" s="39" t="s">
        <v>102</v>
      </c>
      <c r="X588" s="39">
        <v>2.7509999999999999E-5</v>
      </c>
    </row>
    <row r="589" spans="1:24" x14ac:dyDescent="0.35">
      <c r="A589" s="39" t="s">
        <v>12</v>
      </c>
      <c r="B589" s="39" t="s">
        <v>343</v>
      </c>
      <c r="C589" s="39" t="s">
        <v>347</v>
      </c>
      <c r="J589" s="39" t="s">
        <v>102</v>
      </c>
      <c r="K589" s="39" t="s">
        <v>102</v>
      </c>
      <c r="L589" s="39" t="s">
        <v>102</v>
      </c>
      <c r="M589" s="39" t="s">
        <v>102</v>
      </c>
      <c r="N589" s="39" t="s">
        <v>102</v>
      </c>
      <c r="O589" s="39" t="s">
        <v>102</v>
      </c>
      <c r="P589" s="39" t="s">
        <v>102</v>
      </c>
      <c r="Q589" s="39" t="s">
        <v>102</v>
      </c>
      <c r="R589" s="39">
        <v>4.5559999999999997E-5</v>
      </c>
      <c r="S589" s="39" t="s">
        <v>102</v>
      </c>
      <c r="T589" s="39">
        <v>-1.806E-5</v>
      </c>
      <c r="U589" s="39" t="s">
        <v>102</v>
      </c>
      <c r="V589" s="39" t="s">
        <v>102</v>
      </c>
      <c r="W589" s="39" t="s">
        <v>102</v>
      </c>
      <c r="X589" s="39">
        <v>2.7500000000000001E-5</v>
      </c>
    </row>
    <row r="590" spans="1:24" x14ac:dyDescent="0.35">
      <c r="A590" s="39" t="s">
        <v>12</v>
      </c>
      <c r="B590" s="39" t="s">
        <v>343</v>
      </c>
      <c r="C590" s="39" t="s">
        <v>348</v>
      </c>
      <c r="J590" s="39" t="s">
        <v>102</v>
      </c>
      <c r="K590" s="39" t="s">
        <v>102</v>
      </c>
      <c r="L590" s="39" t="s">
        <v>102</v>
      </c>
      <c r="M590" s="39" t="s">
        <v>102</v>
      </c>
      <c r="N590" s="39" t="s">
        <v>102</v>
      </c>
      <c r="O590" s="39" t="s">
        <v>102</v>
      </c>
      <c r="P590" s="39" t="s">
        <v>102</v>
      </c>
      <c r="Q590" s="39" t="s">
        <v>102</v>
      </c>
      <c r="R590" s="39">
        <v>4.5569999999999999E-5</v>
      </c>
      <c r="S590" s="39" t="s">
        <v>102</v>
      </c>
      <c r="T590" s="39">
        <v>-1.8090000000000001E-5</v>
      </c>
      <c r="U590" s="39" t="s">
        <v>102</v>
      </c>
      <c r="V590" s="39" t="s">
        <v>102</v>
      </c>
      <c r="W590" s="39" t="s">
        <v>102</v>
      </c>
      <c r="X590" s="39">
        <v>2.7480000000000001E-5</v>
      </c>
    </row>
    <row r="591" spans="1:24" x14ac:dyDescent="0.35">
      <c r="A591" s="39" t="s">
        <v>12</v>
      </c>
      <c r="B591" s="39" t="s">
        <v>343</v>
      </c>
      <c r="C591" s="39" t="s">
        <v>349</v>
      </c>
      <c r="J591" s="39" t="s">
        <v>102</v>
      </c>
      <c r="K591" s="39" t="s">
        <v>102</v>
      </c>
      <c r="L591" s="39" t="s">
        <v>102</v>
      </c>
      <c r="M591" s="39" t="s">
        <v>102</v>
      </c>
      <c r="N591" s="39" t="s">
        <v>102</v>
      </c>
      <c r="O591" s="39" t="s">
        <v>102</v>
      </c>
      <c r="P591" s="39" t="s">
        <v>102</v>
      </c>
      <c r="Q591" s="39" t="s">
        <v>102</v>
      </c>
      <c r="R591" s="39">
        <v>4.5559999999999997E-5</v>
      </c>
      <c r="S591" s="39" t="s">
        <v>102</v>
      </c>
      <c r="T591" s="39">
        <v>-1.8099999999999999E-5</v>
      </c>
      <c r="U591" s="39" t="s">
        <v>102</v>
      </c>
      <c r="V591" s="39" t="s">
        <v>102</v>
      </c>
      <c r="W591" s="39" t="s">
        <v>102</v>
      </c>
      <c r="X591" s="39">
        <v>2.7460000000000001E-5</v>
      </c>
    </row>
    <row r="592" spans="1:24" x14ac:dyDescent="0.35">
      <c r="A592" s="39" t="s">
        <v>12</v>
      </c>
      <c r="B592" s="39" t="s">
        <v>343</v>
      </c>
      <c r="C592" s="39" t="s">
        <v>350</v>
      </c>
      <c r="J592" s="39" t="s">
        <v>102</v>
      </c>
      <c r="K592" s="39" t="s">
        <v>102</v>
      </c>
      <c r="L592" s="39" t="s">
        <v>102</v>
      </c>
      <c r="M592" s="39" t="s">
        <v>102</v>
      </c>
      <c r="N592" s="39" t="s">
        <v>102</v>
      </c>
      <c r="O592" s="39" t="s">
        <v>102</v>
      </c>
      <c r="P592" s="39" t="s">
        <v>102</v>
      </c>
      <c r="Q592" s="39" t="s">
        <v>102</v>
      </c>
      <c r="R592" s="39">
        <v>4.5559999999999997E-5</v>
      </c>
      <c r="S592" s="39" t="s">
        <v>102</v>
      </c>
      <c r="T592" s="39">
        <v>-1.8110000000000001E-5</v>
      </c>
      <c r="U592" s="39" t="s">
        <v>102</v>
      </c>
      <c r="V592" s="39" t="s">
        <v>102</v>
      </c>
      <c r="W592" s="39" t="s">
        <v>102</v>
      </c>
      <c r="X592" s="39">
        <v>2.745E-5</v>
      </c>
    </row>
    <row r="593" spans="1:24" x14ac:dyDescent="0.35">
      <c r="A593" s="39" t="s">
        <v>12</v>
      </c>
      <c r="B593" s="39" t="s">
        <v>343</v>
      </c>
      <c r="C593" s="39" t="s">
        <v>351</v>
      </c>
      <c r="J593" s="39" t="s">
        <v>102</v>
      </c>
      <c r="K593" s="39" t="s">
        <v>102</v>
      </c>
      <c r="L593" s="39" t="s">
        <v>102</v>
      </c>
      <c r="M593" s="39" t="s">
        <v>102</v>
      </c>
      <c r="N593" s="39" t="s">
        <v>102</v>
      </c>
      <c r="O593" s="39" t="s">
        <v>102</v>
      </c>
      <c r="P593" s="39" t="s">
        <v>102</v>
      </c>
      <c r="Q593" s="39" t="s">
        <v>102</v>
      </c>
      <c r="R593" s="39">
        <v>4.5559999999999997E-5</v>
      </c>
      <c r="S593" s="39" t="s">
        <v>102</v>
      </c>
      <c r="T593" s="39">
        <v>-1.8110000000000001E-5</v>
      </c>
      <c r="U593" s="39" t="s">
        <v>102</v>
      </c>
      <c r="V593" s="39" t="s">
        <v>102</v>
      </c>
      <c r="W593" s="39" t="s">
        <v>102</v>
      </c>
      <c r="X593" s="39">
        <v>2.745E-5</v>
      </c>
    </row>
    <row r="594" spans="1:24" x14ac:dyDescent="0.35">
      <c r="A594" s="39" t="s">
        <v>12</v>
      </c>
      <c r="B594" s="39" t="s">
        <v>343</v>
      </c>
      <c r="C594" s="39" t="s">
        <v>352</v>
      </c>
      <c r="J594" s="39" t="s">
        <v>102</v>
      </c>
      <c r="K594" s="39" t="s">
        <v>102</v>
      </c>
      <c r="L594" s="39" t="s">
        <v>102</v>
      </c>
      <c r="M594" s="39" t="s">
        <v>102</v>
      </c>
      <c r="N594" s="39" t="s">
        <v>102</v>
      </c>
      <c r="O594" s="39" t="s">
        <v>102</v>
      </c>
      <c r="P594" s="39" t="s">
        <v>102</v>
      </c>
      <c r="Q594" s="39" t="s">
        <v>102</v>
      </c>
      <c r="R594" s="39">
        <v>4.5550000000000003E-5</v>
      </c>
      <c r="S594" s="39" t="s">
        <v>102</v>
      </c>
      <c r="T594" s="39">
        <v>-1.8110000000000001E-5</v>
      </c>
      <c r="U594" s="39" t="s">
        <v>102</v>
      </c>
      <c r="V594" s="39" t="s">
        <v>102</v>
      </c>
      <c r="W594" s="39" t="s">
        <v>102</v>
      </c>
      <c r="X594" s="39">
        <v>2.7440000000000002E-5</v>
      </c>
    </row>
    <row r="595" spans="1:24" x14ac:dyDescent="0.35">
      <c r="A595" s="39" t="s">
        <v>12</v>
      </c>
      <c r="B595" s="39" t="s">
        <v>353</v>
      </c>
      <c r="J595" s="39" t="s">
        <v>102</v>
      </c>
      <c r="K595" s="39" t="s">
        <v>102</v>
      </c>
      <c r="L595" s="39" t="s">
        <v>102</v>
      </c>
      <c r="M595" s="39" t="s">
        <v>102</v>
      </c>
      <c r="N595" s="39" t="s">
        <v>102</v>
      </c>
      <c r="O595" s="39" t="s">
        <v>102</v>
      </c>
      <c r="P595" s="39" t="s">
        <v>102</v>
      </c>
      <c r="Q595" s="39" t="s">
        <v>102</v>
      </c>
      <c r="R595" s="39">
        <v>4.9019999999999998E-7</v>
      </c>
      <c r="S595" s="39" t="s">
        <v>102</v>
      </c>
      <c r="T595" s="39">
        <v>-1.076E-7</v>
      </c>
      <c r="U595" s="39" t="s">
        <v>102</v>
      </c>
      <c r="V595" s="39" t="s">
        <v>102</v>
      </c>
      <c r="W595" s="39" t="s">
        <v>102</v>
      </c>
      <c r="X595" s="39">
        <v>3.826E-7</v>
      </c>
    </row>
    <row r="596" spans="1:24" x14ac:dyDescent="0.35">
      <c r="A596" s="39" t="s">
        <v>12</v>
      </c>
      <c r="B596" s="39" t="s">
        <v>353</v>
      </c>
      <c r="C596" s="39" t="s">
        <v>344</v>
      </c>
      <c r="J596" s="39" t="s">
        <v>102</v>
      </c>
      <c r="K596" s="39" t="s">
        <v>102</v>
      </c>
      <c r="L596" s="39" t="s">
        <v>102</v>
      </c>
      <c r="M596" s="39" t="s">
        <v>102</v>
      </c>
      <c r="N596" s="39" t="s">
        <v>102</v>
      </c>
      <c r="O596" s="39" t="s">
        <v>102</v>
      </c>
      <c r="P596" s="39" t="s">
        <v>102</v>
      </c>
      <c r="Q596" s="39" t="s">
        <v>102</v>
      </c>
      <c r="R596" s="39">
        <v>2.7240000000000001E-8</v>
      </c>
      <c r="S596" s="39" t="s">
        <v>102</v>
      </c>
      <c r="T596" s="39">
        <v>-5.9770000000000003E-9</v>
      </c>
      <c r="U596" s="39" t="s">
        <v>102</v>
      </c>
      <c r="V596" s="39" t="s">
        <v>102</v>
      </c>
      <c r="W596" s="39" t="s">
        <v>102</v>
      </c>
      <c r="X596" s="39">
        <v>2.1263E-8</v>
      </c>
    </row>
    <row r="597" spans="1:24" x14ac:dyDescent="0.35">
      <c r="A597" s="39" t="s">
        <v>12</v>
      </c>
      <c r="B597" s="39" t="s">
        <v>353</v>
      </c>
      <c r="C597" s="39" t="s">
        <v>345</v>
      </c>
      <c r="J597" s="39" t="s">
        <v>102</v>
      </c>
      <c r="K597" s="39" t="s">
        <v>102</v>
      </c>
      <c r="L597" s="39" t="s">
        <v>102</v>
      </c>
      <c r="M597" s="39" t="s">
        <v>102</v>
      </c>
      <c r="N597" s="39" t="s">
        <v>102</v>
      </c>
      <c r="O597" s="39" t="s">
        <v>102</v>
      </c>
      <c r="P597" s="39" t="s">
        <v>102</v>
      </c>
      <c r="Q597" s="39" t="s">
        <v>102</v>
      </c>
      <c r="R597" s="39">
        <v>2.7220000000000002E-8</v>
      </c>
      <c r="S597" s="39" t="s">
        <v>102</v>
      </c>
      <c r="T597" s="39">
        <v>-5.9809999999999999E-9</v>
      </c>
      <c r="U597" s="39" t="s">
        <v>102</v>
      </c>
      <c r="V597" s="39" t="s">
        <v>102</v>
      </c>
      <c r="W597" s="39" t="s">
        <v>102</v>
      </c>
      <c r="X597" s="39">
        <v>2.1238999999999999E-8</v>
      </c>
    </row>
    <row r="598" spans="1:24" x14ac:dyDescent="0.35">
      <c r="A598" s="39" t="s">
        <v>12</v>
      </c>
      <c r="B598" s="39" t="s">
        <v>353</v>
      </c>
      <c r="C598" s="39" t="s">
        <v>346</v>
      </c>
      <c r="J598" s="39" t="s">
        <v>102</v>
      </c>
      <c r="K598" s="39" t="s">
        <v>102</v>
      </c>
      <c r="L598" s="39" t="s">
        <v>102</v>
      </c>
      <c r="M598" s="39" t="s">
        <v>102</v>
      </c>
      <c r="N598" s="39" t="s">
        <v>102</v>
      </c>
      <c r="O598" s="39" t="s">
        <v>102</v>
      </c>
      <c r="P598" s="39" t="s">
        <v>102</v>
      </c>
      <c r="Q598" s="39" t="s">
        <v>102</v>
      </c>
      <c r="R598" s="39">
        <v>2.721E-8</v>
      </c>
      <c r="S598" s="39" t="s">
        <v>102</v>
      </c>
      <c r="T598" s="39">
        <v>-5.9820000000000002E-9</v>
      </c>
      <c r="U598" s="39" t="s">
        <v>102</v>
      </c>
      <c r="V598" s="39" t="s">
        <v>102</v>
      </c>
      <c r="W598" s="39" t="s">
        <v>102</v>
      </c>
      <c r="X598" s="39">
        <v>2.1228E-8</v>
      </c>
    </row>
    <row r="599" spans="1:24" x14ac:dyDescent="0.35">
      <c r="A599" s="39" t="s">
        <v>12</v>
      </c>
      <c r="B599" s="39" t="s">
        <v>353</v>
      </c>
      <c r="C599" s="39" t="s">
        <v>347</v>
      </c>
      <c r="J599" s="39" t="s">
        <v>102</v>
      </c>
      <c r="K599" s="39" t="s">
        <v>102</v>
      </c>
      <c r="L599" s="39" t="s">
        <v>102</v>
      </c>
      <c r="M599" s="39" t="s">
        <v>102</v>
      </c>
      <c r="N599" s="39" t="s">
        <v>102</v>
      </c>
      <c r="O599" s="39" t="s">
        <v>102</v>
      </c>
      <c r="P599" s="39" t="s">
        <v>102</v>
      </c>
      <c r="Q599" s="39" t="s">
        <v>102</v>
      </c>
      <c r="R599" s="39">
        <v>2.721E-8</v>
      </c>
      <c r="S599" s="39" t="s">
        <v>102</v>
      </c>
      <c r="T599" s="39">
        <v>-5.9790000000000001E-9</v>
      </c>
      <c r="U599" s="39" t="s">
        <v>102</v>
      </c>
      <c r="V599" s="39" t="s">
        <v>102</v>
      </c>
      <c r="W599" s="39" t="s">
        <v>102</v>
      </c>
      <c r="X599" s="39">
        <v>2.1231E-8</v>
      </c>
    </row>
    <row r="600" spans="1:24" x14ac:dyDescent="0.35">
      <c r="A600" s="39" t="s">
        <v>12</v>
      </c>
      <c r="B600" s="39" t="s">
        <v>353</v>
      </c>
      <c r="C600" s="39" t="s">
        <v>348</v>
      </c>
      <c r="J600" s="39" t="s">
        <v>102</v>
      </c>
      <c r="K600" s="39" t="s">
        <v>102</v>
      </c>
      <c r="L600" s="39" t="s">
        <v>102</v>
      </c>
      <c r="M600" s="39" t="s">
        <v>102</v>
      </c>
      <c r="N600" s="39" t="s">
        <v>102</v>
      </c>
      <c r="O600" s="39" t="s">
        <v>102</v>
      </c>
      <c r="P600" s="39" t="s">
        <v>102</v>
      </c>
      <c r="Q600" s="39" t="s">
        <v>102</v>
      </c>
      <c r="R600" s="39">
        <v>2.723E-8</v>
      </c>
      <c r="S600" s="39" t="s">
        <v>102</v>
      </c>
      <c r="T600" s="39">
        <v>-5.9790000000000001E-9</v>
      </c>
      <c r="U600" s="39" t="s">
        <v>102</v>
      </c>
      <c r="V600" s="39" t="s">
        <v>102</v>
      </c>
      <c r="W600" s="39" t="s">
        <v>102</v>
      </c>
      <c r="X600" s="39">
        <v>2.1251E-8</v>
      </c>
    </row>
    <row r="601" spans="1:24" x14ac:dyDescent="0.35">
      <c r="A601" s="39" t="s">
        <v>12</v>
      </c>
      <c r="B601" s="39" t="s">
        <v>353</v>
      </c>
      <c r="C601" s="39" t="s">
        <v>349</v>
      </c>
      <c r="J601" s="39" t="s">
        <v>102</v>
      </c>
      <c r="K601" s="39" t="s">
        <v>102</v>
      </c>
      <c r="L601" s="39" t="s">
        <v>102</v>
      </c>
      <c r="M601" s="39" t="s">
        <v>102</v>
      </c>
      <c r="N601" s="39" t="s">
        <v>102</v>
      </c>
      <c r="O601" s="39" t="s">
        <v>102</v>
      </c>
      <c r="P601" s="39" t="s">
        <v>102</v>
      </c>
      <c r="Q601" s="39" t="s">
        <v>102</v>
      </c>
      <c r="R601" s="39">
        <v>2.7240000000000001E-8</v>
      </c>
      <c r="S601" s="39" t="s">
        <v>102</v>
      </c>
      <c r="T601" s="39">
        <v>-5.9770000000000003E-9</v>
      </c>
      <c r="U601" s="39" t="s">
        <v>102</v>
      </c>
      <c r="V601" s="39" t="s">
        <v>102</v>
      </c>
      <c r="W601" s="39" t="s">
        <v>102</v>
      </c>
      <c r="X601" s="39">
        <v>2.1263E-8</v>
      </c>
    </row>
    <row r="602" spans="1:24" x14ac:dyDescent="0.35">
      <c r="A602" s="39" t="s">
        <v>12</v>
      </c>
      <c r="B602" s="39" t="s">
        <v>353</v>
      </c>
      <c r="C602" s="39" t="s">
        <v>350</v>
      </c>
      <c r="J602" s="39" t="s">
        <v>102</v>
      </c>
      <c r="K602" s="39" t="s">
        <v>102</v>
      </c>
      <c r="L602" s="39" t="s">
        <v>102</v>
      </c>
      <c r="M602" s="39" t="s">
        <v>102</v>
      </c>
      <c r="N602" s="39" t="s">
        <v>102</v>
      </c>
      <c r="O602" s="39" t="s">
        <v>102</v>
      </c>
      <c r="P602" s="39" t="s">
        <v>102</v>
      </c>
      <c r="Q602" s="39" t="s">
        <v>102</v>
      </c>
      <c r="R602" s="39">
        <v>2.7240000000000001E-8</v>
      </c>
      <c r="S602" s="39" t="s">
        <v>102</v>
      </c>
      <c r="T602" s="39">
        <v>-5.9749999999999997E-9</v>
      </c>
      <c r="U602" s="39" t="s">
        <v>102</v>
      </c>
      <c r="V602" s="39" t="s">
        <v>102</v>
      </c>
      <c r="W602" s="39" t="s">
        <v>102</v>
      </c>
      <c r="X602" s="39">
        <v>2.1264999999999999E-8</v>
      </c>
    </row>
    <row r="603" spans="1:24" x14ac:dyDescent="0.35">
      <c r="A603" s="39" t="s">
        <v>12</v>
      </c>
      <c r="B603" s="39" t="s">
        <v>353</v>
      </c>
      <c r="C603" s="39" t="s">
        <v>351</v>
      </c>
      <c r="J603" s="39" t="s">
        <v>102</v>
      </c>
      <c r="K603" s="39" t="s">
        <v>102</v>
      </c>
      <c r="L603" s="39" t="s">
        <v>102</v>
      </c>
      <c r="M603" s="39" t="s">
        <v>102</v>
      </c>
      <c r="N603" s="39" t="s">
        <v>102</v>
      </c>
      <c r="O603" s="39" t="s">
        <v>102</v>
      </c>
      <c r="P603" s="39" t="s">
        <v>102</v>
      </c>
      <c r="Q603" s="39" t="s">
        <v>102</v>
      </c>
      <c r="R603" s="39">
        <v>2.7249999999999999E-8</v>
      </c>
      <c r="S603" s="39" t="s">
        <v>102</v>
      </c>
      <c r="T603" s="39">
        <v>-5.9749999999999997E-9</v>
      </c>
      <c r="U603" s="39" t="s">
        <v>102</v>
      </c>
      <c r="V603" s="39" t="s">
        <v>102</v>
      </c>
      <c r="W603" s="39" t="s">
        <v>102</v>
      </c>
      <c r="X603" s="39">
        <v>2.1275E-8</v>
      </c>
    </row>
    <row r="604" spans="1:24" x14ac:dyDescent="0.35">
      <c r="A604" s="39" t="s">
        <v>12</v>
      </c>
      <c r="B604" s="39" t="s">
        <v>353</v>
      </c>
      <c r="C604" s="39" t="s">
        <v>352</v>
      </c>
      <c r="J604" s="39" t="s">
        <v>102</v>
      </c>
      <c r="K604" s="39" t="s">
        <v>102</v>
      </c>
      <c r="L604" s="39" t="s">
        <v>102</v>
      </c>
      <c r="M604" s="39" t="s">
        <v>102</v>
      </c>
      <c r="N604" s="39" t="s">
        <v>102</v>
      </c>
      <c r="O604" s="39" t="s">
        <v>102</v>
      </c>
      <c r="P604" s="39" t="s">
        <v>102</v>
      </c>
      <c r="Q604" s="39" t="s">
        <v>102</v>
      </c>
      <c r="R604" s="39">
        <v>2.7249999999999999E-8</v>
      </c>
      <c r="S604" s="39" t="s">
        <v>102</v>
      </c>
      <c r="T604" s="39">
        <v>-5.9749999999999997E-9</v>
      </c>
      <c r="U604" s="39" t="s">
        <v>102</v>
      </c>
      <c r="V604" s="39" t="s">
        <v>102</v>
      </c>
      <c r="W604" s="39" t="s">
        <v>102</v>
      </c>
      <c r="X604" s="39">
        <v>2.1275E-8</v>
      </c>
    </row>
    <row r="605" spans="1:24" x14ac:dyDescent="0.35">
      <c r="A605" s="39" t="s">
        <v>12</v>
      </c>
      <c r="B605" s="39" t="s">
        <v>354</v>
      </c>
      <c r="J605" s="39" t="s">
        <v>102</v>
      </c>
      <c r="K605" s="39" t="s">
        <v>102</v>
      </c>
      <c r="L605" s="39" t="s">
        <v>102</v>
      </c>
      <c r="M605" s="39" t="s">
        <v>102</v>
      </c>
      <c r="N605" s="39" t="s">
        <v>102</v>
      </c>
      <c r="O605" s="39" t="s">
        <v>102</v>
      </c>
      <c r="P605" s="39" t="s">
        <v>102</v>
      </c>
      <c r="Q605" s="39" t="s">
        <v>102</v>
      </c>
      <c r="R605" s="39">
        <v>8.6919999999999999E-4</v>
      </c>
      <c r="S605" s="39" t="s">
        <v>102</v>
      </c>
      <c r="T605" s="39">
        <v>-3.4590000000000001E-4</v>
      </c>
      <c r="U605" s="39" t="s">
        <v>102</v>
      </c>
      <c r="V605" s="39" t="s">
        <v>102</v>
      </c>
      <c r="W605" s="39" t="s">
        <v>102</v>
      </c>
      <c r="X605" s="39">
        <v>5.2329999999999998E-4</v>
      </c>
    </row>
    <row r="606" spans="1:24" x14ac:dyDescent="0.35">
      <c r="A606" s="39" t="s">
        <v>12</v>
      </c>
      <c r="B606" s="39" t="s">
        <v>354</v>
      </c>
      <c r="C606" s="39" t="s">
        <v>344</v>
      </c>
      <c r="J606" s="39" t="s">
        <v>102</v>
      </c>
      <c r="K606" s="39" t="s">
        <v>102</v>
      </c>
      <c r="L606" s="39" t="s">
        <v>102</v>
      </c>
      <c r="M606" s="39" t="s">
        <v>102</v>
      </c>
      <c r="N606" s="39" t="s">
        <v>102</v>
      </c>
      <c r="O606" s="39" t="s">
        <v>102</v>
      </c>
      <c r="P606" s="39" t="s">
        <v>102</v>
      </c>
      <c r="Q606" s="39" t="s">
        <v>102</v>
      </c>
      <c r="R606" s="39">
        <v>4.4450000000000003E-5</v>
      </c>
      <c r="S606" s="39" t="s">
        <v>102</v>
      </c>
      <c r="T606" s="39">
        <v>-1.7099999999999999E-5</v>
      </c>
      <c r="U606" s="39" t="s">
        <v>102</v>
      </c>
      <c r="V606" s="39" t="s">
        <v>102</v>
      </c>
      <c r="W606" s="39" t="s">
        <v>102</v>
      </c>
      <c r="X606" s="39">
        <v>2.7350000000000001E-5</v>
      </c>
    </row>
    <row r="607" spans="1:24" x14ac:dyDescent="0.35">
      <c r="A607" s="39" t="s">
        <v>12</v>
      </c>
      <c r="B607" s="39" t="s">
        <v>354</v>
      </c>
      <c r="C607" s="39" t="s">
        <v>345</v>
      </c>
      <c r="J607" s="39" t="s">
        <v>102</v>
      </c>
      <c r="K607" s="39" t="s">
        <v>102</v>
      </c>
      <c r="L607" s="39" t="s">
        <v>102</v>
      </c>
      <c r="M607" s="39" t="s">
        <v>102</v>
      </c>
      <c r="N607" s="39" t="s">
        <v>102</v>
      </c>
      <c r="O607" s="39" t="s">
        <v>102</v>
      </c>
      <c r="P607" s="39" t="s">
        <v>102</v>
      </c>
      <c r="Q607" s="39" t="s">
        <v>102</v>
      </c>
      <c r="R607" s="39">
        <v>4.4570000000000002E-5</v>
      </c>
      <c r="S607" s="39" t="s">
        <v>102</v>
      </c>
      <c r="T607" s="39">
        <v>-1.7520000000000002E-5</v>
      </c>
      <c r="U607" s="39" t="s">
        <v>102</v>
      </c>
      <c r="V607" s="39" t="s">
        <v>102</v>
      </c>
      <c r="W607" s="39" t="s">
        <v>102</v>
      </c>
      <c r="X607" s="39">
        <v>2.705E-5</v>
      </c>
    </row>
    <row r="608" spans="1:24" x14ac:dyDescent="0.35">
      <c r="A608" s="39" t="s">
        <v>12</v>
      </c>
      <c r="B608" s="39" t="s">
        <v>354</v>
      </c>
      <c r="C608" s="39" t="s">
        <v>346</v>
      </c>
      <c r="J608" s="39" t="s">
        <v>102</v>
      </c>
      <c r="K608" s="39" t="s">
        <v>102</v>
      </c>
      <c r="L608" s="39" t="s">
        <v>102</v>
      </c>
      <c r="M608" s="39" t="s">
        <v>102</v>
      </c>
      <c r="N608" s="39" t="s">
        <v>102</v>
      </c>
      <c r="O608" s="39" t="s">
        <v>102</v>
      </c>
      <c r="P608" s="39" t="s">
        <v>102</v>
      </c>
      <c r="Q608" s="39" t="s">
        <v>102</v>
      </c>
      <c r="R608" s="39">
        <v>4.4520000000000001E-5</v>
      </c>
      <c r="S608" s="39" t="s">
        <v>102</v>
      </c>
      <c r="T608" s="39">
        <v>-1.7750000000000001E-5</v>
      </c>
      <c r="U608" s="39" t="s">
        <v>102</v>
      </c>
      <c r="V608" s="39" t="s">
        <v>102</v>
      </c>
      <c r="W608" s="39" t="s">
        <v>102</v>
      </c>
      <c r="X608" s="39">
        <v>2.6769999999999999E-5</v>
      </c>
    </row>
    <row r="609" spans="1:24" x14ac:dyDescent="0.35">
      <c r="A609" s="39" t="s">
        <v>12</v>
      </c>
      <c r="B609" s="39" t="s">
        <v>354</v>
      </c>
      <c r="C609" s="39" t="s">
        <v>347</v>
      </c>
      <c r="J609" s="39" t="s">
        <v>102</v>
      </c>
      <c r="K609" s="39" t="s">
        <v>102</v>
      </c>
      <c r="L609" s="39" t="s">
        <v>102</v>
      </c>
      <c r="M609" s="39" t="s">
        <v>102</v>
      </c>
      <c r="N609" s="39" t="s">
        <v>102</v>
      </c>
      <c r="O609" s="39" t="s">
        <v>102</v>
      </c>
      <c r="P609" s="39" t="s">
        <v>102</v>
      </c>
      <c r="Q609" s="39" t="s">
        <v>102</v>
      </c>
      <c r="R609" s="39">
        <v>4.4520000000000001E-5</v>
      </c>
      <c r="S609" s="39" t="s">
        <v>102</v>
      </c>
      <c r="T609" s="39">
        <v>-1.7900000000000001E-5</v>
      </c>
      <c r="U609" s="39" t="s">
        <v>102</v>
      </c>
      <c r="V609" s="39" t="s">
        <v>102</v>
      </c>
      <c r="W609" s="39" t="s">
        <v>102</v>
      </c>
      <c r="X609" s="39">
        <v>2.6619999999999999E-5</v>
      </c>
    </row>
    <row r="610" spans="1:24" x14ac:dyDescent="0.35">
      <c r="A610" s="39" t="s">
        <v>12</v>
      </c>
      <c r="B610" s="39" t="s">
        <v>354</v>
      </c>
      <c r="C610" s="39" t="s">
        <v>348</v>
      </c>
      <c r="J610" s="39" t="s">
        <v>102</v>
      </c>
      <c r="K610" s="39" t="s">
        <v>102</v>
      </c>
      <c r="L610" s="39" t="s">
        <v>102</v>
      </c>
      <c r="M610" s="39" t="s">
        <v>102</v>
      </c>
      <c r="N610" s="39" t="s">
        <v>102</v>
      </c>
      <c r="O610" s="39" t="s">
        <v>102</v>
      </c>
      <c r="P610" s="39" t="s">
        <v>102</v>
      </c>
      <c r="Q610" s="39" t="s">
        <v>102</v>
      </c>
      <c r="R610" s="39">
        <v>4.4509999999999999E-5</v>
      </c>
      <c r="S610" s="39" t="s">
        <v>102</v>
      </c>
      <c r="T610" s="39">
        <v>-1.8E-5</v>
      </c>
      <c r="U610" s="39" t="s">
        <v>102</v>
      </c>
      <c r="V610" s="39" t="s">
        <v>102</v>
      </c>
      <c r="W610" s="39" t="s">
        <v>102</v>
      </c>
      <c r="X610" s="39">
        <v>2.6509999999999999E-5</v>
      </c>
    </row>
    <row r="611" spans="1:24" x14ac:dyDescent="0.35">
      <c r="A611" s="39" t="s">
        <v>12</v>
      </c>
      <c r="B611" s="39" t="s">
        <v>354</v>
      </c>
      <c r="C611" s="39" t="s">
        <v>349</v>
      </c>
      <c r="J611" s="39" t="s">
        <v>102</v>
      </c>
      <c r="K611" s="39" t="s">
        <v>102</v>
      </c>
      <c r="L611" s="39" t="s">
        <v>102</v>
      </c>
      <c r="M611" s="39" t="s">
        <v>102</v>
      </c>
      <c r="N611" s="39" t="s">
        <v>102</v>
      </c>
      <c r="O611" s="39" t="s">
        <v>102</v>
      </c>
      <c r="P611" s="39" t="s">
        <v>102</v>
      </c>
      <c r="Q611" s="39" t="s">
        <v>102</v>
      </c>
      <c r="R611" s="39">
        <v>4.4530000000000002E-5</v>
      </c>
      <c r="S611" s="39" t="s">
        <v>102</v>
      </c>
      <c r="T611" s="39">
        <v>-1.808E-5</v>
      </c>
      <c r="U611" s="39" t="s">
        <v>102</v>
      </c>
      <c r="V611" s="39" t="s">
        <v>102</v>
      </c>
      <c r="W611" s="39" t="s">
        <v>102</v>
      </c>
      <c r="X611" s="39">
        <v>2.6449999999999999E-5</v>
      </c>
    </row>
    <row r="612" spans="1:24" x14ac:dyDescent="0.35">
      <c r="A612" s="39" t="s">
        <v>12</v>
      </c>
      <c r="B612" s="39" t="s">
        <v>354</v>
      </c>
      <c r="C612" s="39" t="s">
        <v>350</v>
      </c>
      <c r="J612" s="39" t="s">
        <v>102</v>
      </c>
      <c r="K612" s="39" t="s">
        <v>102</v>
      </c>
      <c r="L612" s="39" t="s">
        <v>102</v>
      </c>
      <c r="M612" s="39" t="s">
        <v>102</v>
      </c>
      <c r="N612" s="39" t="s">
        <v>102</v>
      </c>
      <c r="O612" s="39" t="s">
        <v>102</v>
      </c>
      <c r="P612" s="39" t="s">
        <v>102</v>
      </c>
      <c r="Q612" s="39" t="s">
        <v>102</v>
      </c>
      <c r="R612" s="39">
        <v>4.4579999999999997E-5</v>
      </c>
      <c r="S612" s="39" t="s">
        <v>102</v>
      </c>
      <c r="T612" s="39">
        <v>-1.8150000000000001E-5</v>
      </c>
      <c r="U612" s="39" t="s">
        <v>102</v>
      </c>
      <c r="V612" s="39" t="s">
        <v>102</v>
      </c>
      <c r="W612" s="39" t="s">
        <v>102</v>
      </c>
      <c r="X612" s="39">
        <v>2.6429999999999999E-5</v>
      </c>
    </row>
    <row r="613" spans="1:24" x14ac:dyDescent="0.35">
      <c r="A613" s="39" t="s">
        <v>12</v>
      </c>
      <c r="B613" s="39" t="s">
        <v>354</v>
      </c>
      <c r="C613" s="39" t="s">
        <v>351</v>
      </c>
      <c r="J613" s="39" t="s">
        <v>102</v>
      </c>
      <c r="K613" s="39" t="s">
        <v>102</v>
      </c>
      <c r="L613" s="39" t="s">
        <v>102</v>
      </c>
      <c r="M613" s="39" t="s">
        <v>102</v>
      </c>
      <c r="N613" s="39" t="s">
        <v>102</v>
      </c>
      <c r="O613" s="39" t="s">
        <v>102</v>
      </c>
      <c r="P613" s="39" t="s">
        <v>102</v>
      </c>
      <c r="Q613" s="39" t="s">
        <v>102</v>
      </c>
      <c r="R613" s="39">
        <v>4.4629999999999998E-5</v>
      </c>
      <c r="S613" s="39" t="s">
        <v>102</v>
      </c>
      <c r="T613" s="39">
        <v>-1.8199999999999999E-5</v>
      </c>
      <c r="U613" s="39" t="s">
        <v>102</v>
      </c>
      <c r="V613" s="39" t="s">
        <v>102</v>
      </c>
      <c r="W613" s="39" t="s">
        <v>102</v>
      </c>
      <c r="X613" s="39">
        <v>2.6429999999999999E-5</v>
      </c>
    </row>
    <row r="614" spans="1:24" x14ac:dyDescent="0.35">
      <c r="A614" s="39" t="s">
        <v>12</v>
      </c>
      <c r="B614" s="39" t="s">
        <v>354</v>
      </c>
      <c r="C614" s="39" t="s">
        <v>352</v>
      </c>
      <c r="J614" s="39" t="s">
        <v>102</v>
      </c>
      <c r="K614" s="39" t="s">
        <v>102</v>
      </c>
      <c r="L614" s="39" t="s">
        <v>102</v>
      </c>
      <c r="M614" s="39" t="s">
        <v>102</v>
      </c>
      <c r="N614" s="39" t="s">
        <v>102</v>
      </c>
      <c r="O614" s="39" t="s">
        <v>102</v>
      </c>
      <c r="P614" s="39" t="s">
        <v>102</v>
      </c>
      <c r="Q614" s="39" t="s">
        <v>102</v>
      </c>
      <c r="R614" s="39">
        <v>4.464E-5</v>
      </c>
      <c r="S614" s="39" t="s">
        <v>102</v>
      </c>
      <c r="T614" s="39">
        <v>-1.821E-5</v>
      </c>
      <c r="U614" s="39" t="s">
        <v>102</v>
      </c>
      <c r="V614" s="39" t="s">
        <v>102</v>
      </c>
      <c r="W614" s="39" t="s">
        <v>102</v>
      </c>
      <c r="X614" s="39">
        <v>2.6429999999999999E-5</v>
      </c>
    </row>
    <row r="615" spans="1:24" x14ac:dyDescent="0.35">
      <c r="A615" s="39" t="s">
        <v>12</v>
      </c>
      <c r="B615" s="39" t="s">
        <v>355</v>
      </c>
      <c r="J615" s="39" t="s">
        <v>102</v>
      </c>
      <c r="K615" s="39" t="s">
        <v>102</v>
      </c>
      <c r="L615" s="39" t="s">
        <v>102</v>
      </c>
      <c r="M615" s="39" t="s">
        <v>102</v>
      </c>
      <c r="N615" s="39" t="s">
        <v>102</v>
      </c>
      <c r="O615" s="39" t="s">
        <v>102</v>
      </c>
      <c r="P615" s="39" t="s">
        <v>102</v>
      </c>
      <c r="Q615" s="39" t="s">
        <v>102</v>
      </c>
      <c r="R615" s="39">
        <v>4.735E-7</v>
      </c>
      <c r="S615" s="39" t="s">
        <v>102</v>
      </c>
      <c r="T615" s="39">
        <v>-1.103E-7</v>
      </c>
      <c r="U615" s="39" t="s">
        <v>102</v>
      </c>
      <c r="V615" s="39" t="s">
        <v>102</v>
      </c>
      <c r="W615" s="39" t="s">
        <v>102</v>
      </c>
      <c r="X615" s="39">
        <v>3.6320000000000002E-7</v>
      </c>
    </row>
    <row r="616" spans="1:24" x14ac:dyDescent="0.35">
      <c r="A616" s="39" t="s">
        <v>12</v>
      </c>
      <c r="B616" s="39" t="s">
        <v>355</v>
      </c>
      <c r="C616" s="39" t="s">
        <v>344</v>
      </c>
      <c r="J616" s="39" t="s">
        <v>102</v>
      </c>
      <c r="K616" s="39" t="s">
        <v>102</v>
      </c>
      <c r="L616" s="39" t="s">
        <v>102</v>
      </c>
      <c r="M616" s="39" t="s">
        <v>102</v>
      </c>
      <c r="N616" s="39" t="s">
        <v>102</v>
      </c>
      <c r="O616" s="39" t="s">
        <v>102</v>
      </c>
      <c r="P616" s="39" t="s">
        <v>102</v>
      </c>
      <c r="Q616" s="39" t="s">
        <v>102</v>
      </c>
      <c r="R616" s="39">
        <v>2.6330000000000002E-8</v>
      </c>
      <c r="S616" s="39" t="s">
        <v>102</v>
      </c>
      <c r="T616" s="39">
        <v>-6.1229999999999996E-9</v>
      </c>
      <c r="U616" s="39" t="s">
        <v>102</v>
      </c>
      <c r="V616" s="39" t="s">
        <v>102</v>
      </c>
      <c r="W616" s="39" t="s">
        <v>102</v>
      </c>
      <c r="X616" s="39">
        <v>2.0207E-8</v>
      </c>
    </row>
    <row r="617" spans="1:24" x14ac:dyDescent="0.35">
      <c r="A617" s="39" t="s">
        <v>12</v>
      </c>
      <c r="B617" s="39" t="s">
        <v>355</v>
      </c>
      <c r="C617" s="39" t="s">
        <v>345</v>
      </c>
      <c r="J617" s="39" t="s">
        <v>102</v>
      </c>
      <c r="K617" s="39" t="s">
        <v>102</v>
      </c>
      <c r="L617" s="39" t="s">
        <v>102</v>
      </c>
      <c r="M617" s="39" t="s">
        <v>102</v>
      </c>
      <c r="N617" s="39" t="s">
        <v>102</v>
      </c>
      <c r="O617" s="39" t="s">
        <v>102</v>
      </c>
      <c r="P617" s="39" t="s">
        <v>102</v>
      </c>
      <c r="Q617" s="39" t="s">
        <v>102</v>
      </c>
      <c r="R617" s="39">
        <v>2.6359999999999999E-8</v>
      </c>
      <c r="S617" s="39" t="s">
        <v>102</v>
      </c>
      <c r="T617" s="39">
        <v>-6.1190000000000001E-9</v>
      </c>
      <c r="U617" s="39" t="s">
        <v>102</v>
      </c>
      <c r="V617" s="39" t="s">
        <v>102</v>
      </c>
      <c r="W617" s="39" t="s">
        <v>102</v>
      </c>
      <c r="X617" s="39">
        <v>2.0240999999999999E-8</v>
      </c>
    </row>
    <row r="618" spans="1:24" x14ac:dyDescent="0.35">
      <c r="A618" s="39" t="s">
        <v>12</v>
      </c>
      <c r="B618" s="39" t="s">
        <v>355</v>
      </c>
      <c r="C618" s="39" t="s">
        <v>346</v>
      </c>
      <c r="J618" s="39" t="s">
        <v>102</v>
      </c>
      <c r="K618" s="39" t="s">
        <v>102</v>
      </c>
      <c r="L618" s="39" t="s">
        <v>102</v>
      </c>
      <c r="M618" s="39" t="s">
        <v>102</v>
      </c>
      <c r="N618" s="39" t="s">
        <v>102</v>
      </c>
      <c r="O618" s="39" t="s">
        <v>102</v>
      </c>
      <c r="P618" s="39" t="s">
        <v>102</v>
      </c>
      <c r="Q618" s="39" t="s">
        <v>102</v>
      </c>
      <c r="R618" s="39">
        <v>2.6350000000000001E-8</v>
      </c>
      <c r="S618" s="39" t="s">
        <v>102</v>
      </c>
      <c r="T618" s="39">
        <v>-6.1190000000000001E-9</v>
      </c>
      <c r="U618" s="39" t="s">
        <v>102</v>
      </c>
      <c r="V618" s="39" t="s">
        <v>102</v>
      </c>
      <c r="W618" s="39" t="s">
        <v>102</v>
      </c>
      <c r="X618" s="39">
        <v>2.0231000000000001E-8</v>
      </c>
    </row>
    <row r="619" spans="1:24" x14ac:dyDescent="0.35">
      <c r="A619" s="39" t="s">
        <v>12</v>
      </c>
      <c r="B619" s="39" t="s">
        <v>355</v>
      </c>
      <c r="C619" s="39" t="s">
        <v>347</v>
      </c>
      <c r="J619" s="39" t="s">
        <v>102</v>
      </c>
      <c r="K619" s="39" t="s">
        <v>102</v>
      </c>
      <c r="L619" s="39" t="s">
        <v>102</v>
      </c>
      <c r="M619" s="39" t="s">
        <v>102</v>
      </c>
      <c r="N619" s="39" t="s">
        <v>102</v>
      </c>
      <c r="O619" s="39" t="s">
        <v>102</v>
      </c>
      <c r="P619" s="39" t="s">
        <v>102</v>
      </c>
      <c r="Q619" s="39" t="s">
        <v>102</v>
      </c>
      <c r="R619" s="39">
        <v>2.634E-8</v>
      </c>
      <c r="S619" s="39" t="s">
        <v>102</v>
      </c>
      <c r="T619" s="39">
        <v>-6.1209999999999999E-9</v>
      </c>
      <c r="U619" s="39" t="s">
        <v>102</v>
      </c>
      <c r="V619" s="39" t="s">
        <v>102</v>
      </c>
      <c r="W619" s="39" t="s">
        <v>102</v>
      </c>
      <c r="X619" s="39">
        <v>2.0219000000000001E-8</v>
      </c>
    </row>
    <row r="620" spans="1:24" x14ac:dyDescent="0.35">
      <c r="A620" s="39" t="s">
        <v>12</v>
      </c>
      <c r="B620" s="39" t="s">
        <v>355</v>
      </c>
      <c r="C620" s="39" t="s">
        <v>348</v>
      </c>
      <c r="J620" s="39" t="s">
        <v>102</v>
      </c>
      <c r="K620" s="39" t="s">
        <v>102</v>
      </c>
      <c r="L620" s="39" t="s">
        <v>102</v>
      </c>
      <c r="M620" s="39" t="s">
        <v>102</v>
      </c>
      <c r="N620" s="39" t="s">
        <v>102</v>
      </c>
      <c r="O620" s="39" t="s">
        <v>102</v>
      </c>
      <c r="P620" s="39" t="s">
        <v>102</v>
      </c>
      <c r="Q620" s="39" t="s">
        <v>102</v>
      </c>
      <c r="R620" s="39">
        <v>2.6309999999999999E-8</v>
      </c>
      <c r="S620" s="39" t="s">
        <v>102</v>
      </c>
      <c r="T620" s="39">
        <v>-6.1259999999999997E-9</v>
      </c>
      <c r="U620" s="39" t="s">
        <v>102</v>
      </c>
      <c r="V620" s="39" t="s">
        <v>102</v>
      </c>
      <c r="W620" s="39" t="s">
        <v>102</v>
      </c>
      <c r="X620" s="39">
        <v>2.0184000000000001E-8</v>
      </c>
    </row>
    <row r="621" spans="1:24" x14ac:dyDescent="0.35">
      <c r="A621" s="39" t="s">
        <v>12</v>
      </c>
      <c r="B621" s="39" t="s">
        <v>355</v>
      </c>
      <c r="C621" s="39" t="s">
        <v>349</v>
      </c>
      <c r="J621" s="39" t="s">
        <v>102</v>
      </c>
      <c r="K621" s="39" t="s">
        <v>102</v>
      </c>
      <c r="L621" s="39" t="s">
        <v>102</v>
      </c>
      <c r="M621" s="39" t="s">
        <v>102</v>
      </c>
      <c r="N621" s="39" t="s">
        <v>102</v>
      </c>
      <c r="O621" s="39" t="s">
        <v>102</v>
      </c>
      <c r="P621" s="39" t="s">
        <v>102</v>
      </c>
      <c r="Q621" s="39" t="s">
        <v>102</v>
      </c>
      <c r="R621" s="39">
        <v>2.6289999999999999E-8</v>
      </c>
      <c r="S621" s="39" t="s">
        <v>102</v>
      </c>
      <c r="T621" s="39">
        <v>-6.1300000000000001E-9</v>
      </c>
      <c r="U621" s="39" t="s">
        <v>102</v>
      </c>
      <c r="V621" s="39" t="s">
        <v>102</v>
      </c>
      <c r="W621" s="39" t="s">
        <v>102</v>
      </c>
      <c r="X621" s="39">
        <v>2.016E-8</v>
      </c>
    </row>
    <row r="622" spans="1:24" x14ac:dyDescent="0.35">
      <c r="A622" s="39" t="s">
        <v>12</v>
      </c>
      <c r="B622" s="39" t="s">
        <v>355</v>
      </c>
      <c r="C622" s="39" t="s">
        <v>350</v>
      </c>
      <c r="J622" s="39" t="s">
        <v>102</v>
      </c>
      <c r="K622" s="39" t="s">
        <v>102</v>
      </c>
      <c r="L622" s="39" t="s">
        <v>102</v>
      </c>
      <c r="M622" s="39" t="s">
        <v>102</v>
      </c>
      <c r="N622" s="39" t="s">
        <v>102</v>
      </c>
      <c r="O622" s="39" t="s">
        <v>102</v>
      </c>
      <c r="P622" s="39" t="s">
        <v>102</v>
      </c>
      <c r="Q622" s="39" t="s">
        <v>102</v>
      </c>
      <c r="R622" s="39">
        <v>2.627E-8</v>
      </c>
      <c r="S622" s="39" t="s">
        <v>102</v>
      </c>
      <c r="T622" s="39">
        <v>-6.1339999999999997E-9</v>
      </c>
      <c r="U622" s="39" t="s">
        <v>102</v>
      </c>
      <c r="V622" s="39" t="s">
        <v>102</v>
      </c>
      <c r="W622" s="39" t="s">
        <v>102</v>
      </c>
      <c r="X622" s="39">
        <v>2.0135999999999999E-8</v>
      </c>
    </row>
    <row r="623" spans="1:24" x14ac:dyDescent="0.35">
      <c r="A623" s="39" t="s">
        <v>12</v>
      </c>
      <c r="B623" s="39" t="s">
        <v>355</v>
      </c>
      <c r="C623" s="39" t="s">
        <v>351</v>
      </c>
      <c r="J623" s="39" t="s">
        <v>102</v>
      </c>
      <c r="K623" s="39" t="s">
        <v>102</v>
      </c>
      <c r="L623" s="39" t="s">
        <v>102</v>
      </c>
      <c r="M623" s="39" t="s">
        <v>102</v>
      </c>
      <c r="N623" s="39" t="s">
        <v>102</v>
      </c>
      <c r="O623" s="39" t="s">
        <v>102</v>
      </c>
      <c r="P623" s="39" t="s">
        <v>102</v>
      </c>
      <c r="Q623" s="39" t="s">
        <v>102</v>
      </c>
      <c r="R623" s="39">
        <v>2.625E-8</v>
      </c>
      <c r="S623" s="39" t="s">
        <v>102</v>
      </c>
      <c r="T623" s="39">
        <v>-6.1360000000000003E-9</v>
      </c>
      <c r="U623" s="39" t="s">
        <v>102</v>
      </c>
      <c r="V623" s="39" t="s">
        <v>102</v>
      </c>
      <c r="W623" s="39" t="s">
        <v>102</v>
      </c>
      <c r="X623" s="39">
        <v>2.0114000000000001E-8</v>
      </c>
    </row>
    <row r="624" spans="1:24" x14ac:dyDescent="0.35">
      <c r="A624" s="39" t="s">
        <v>12</v>
      </c>
      <c r="B624" s="39" t="s">
        <v>355</v>
      </c>
      <c r="C624" s="39" t="s">
        <v>352</v>
      </c>
      <c r="J624" s="39" t="s">
        <v>102</v>
      </c>
      <c r="K624" s="39" t="s">
        <v>102</v>
      </c>
      <c r="L624" s="39" t="s">
        <v>102</v>
      </c>
      <c r="M624" s="39" t="s">
        <v>102</v>
      </c>
      <c r="N624" s="39" t="s">
        <v>102</v>
      </c>
      <c r="O624" s="39" t="s">
        <v>102</v>
      </c>
      <c r="P624" s="39" t="s">
        <v>102</v>
      </c>
      <c r="Q624" s="39" t="s">
        <v>102</v>
      </c>
      <c r="R624" s="39">
        <v>2.625E-8</v>
      </c>
      <c r="S624" s="39" t="s">
        <v>102</v>
      </c>
      <c r="T624" s="39">
        <v>-6.1369999999999998E-9</v>
      </c>
      <c r="U624" s="39" t="s">
        <v>102</v>
      </c>
      <c r="V624" s="39" t="s">
        <v>102</v>
      </c>
      <c r="W624" s="39" t="s">
        <v>102</v>
      </c>
      <c r="X624" s="39">
        <v>2.0113E-8</v>
      </c>
    </row>
    <row r="625" spans="1:24" x14ac:dyDescent="0.35">
      <c r="A625" s="39" t="s">
        <v>12</v>
      </c>
      <c r="B625" s="39" t="s">
        <v>356</v>
      </c>
      <c r="J625" s="39" t="s">
        <v>102</v>
      </c>
      <c r="K625" s="39" t="s">
        <v>102</v>
      </c>
      <c r="L625" s="39" t="s">
        <v>102</v>
      </c>
      <c r="M625" s="39" t="s">
        <v>102</v>
      </c>
      <c r="N625" s="39" t="s">
        <v>102</v>
      </c>
      <c r="O625" s="39" t="s">
        <v>102</v>
      </c>
      <c r="P625" s="39" t="s">
        <v>102</v>
      </c>
      <c r="Q625" s="39" t="s">
        <v>102</v>
      </c>
      <c r="R625" s="39" t="s">
        <v>102</v>
      </c>
      <c r="S625" s="39" t="s">
        <v>102</v>
      </c>
      <c r="T625" s="39" t="s">
        <v>102</v>
      </c>
      <c r="U625" s="39" t="s">
        <v>102</v>
      </c>
      <c r="V625" s="39" t="s">
        <v>102</v>
      </c>
      <c r="W625" s="39" t="s">
        <v>102</v>
      </c>
      <c r="X625" s="39">
        <v>0</v>
      </c>
    </row>
    <row r="626" spans="1:24" x14ac:dyDescent="0.35">
      <c r="A626" s="39" t="s">
        <v>12</v>
      </c>
      <c r="B626" s="39" t="s">
        <v>357</v>
      </c>
      <c r="J626" s="39" t="s">
        <v>102</v>
      </c>
      <c r="K626" s="39" t="s">
        <v>102</v>
      </c>
      <c r="L626" s="39" t="s">
        <v>102</v>
      </c>
      <c r="M626" s="39" t="s">
        <v>102</v>
      </c>
      <c r="N626" s="39" t="s">
        <v>102</v>
      </c>
      <c r="O626" s="39" t="s">
        <v>102</v>
      </c>
      <c r="P626" s="39" t="s">
        <v>102</v>
      </c>
      <c r="Q626" s="39" t="s">
        <v>102</v>
      </c>
      <c r="R626" s="39" t="s">
        <v>102</v>
      </c>
      <c r="S626" s="39" t="s">
        <v>102</v>
      </c>
      <c r="T626" s="39" t="s">
        <v>102</v>
      </c>
      <c r="U626" s="39" t="s">
        <v>102</v>
      </c>
      <c r="V626" s="39" t="s">
        <v>102</v>
      </c>
      <c r="W626" s="39" t="s">
        <v>102</v>
      </c>
      <c r="X626" s="39">
        <v>0</v>
      </c>
    </row>
    <row r="627" spans="1:24" x14ac:dyDescent="0.35">
      <c r="A627" s="39" t="s">
        <v>12</v>
      </c>
      <c r="B627" s="39" t="s">
        <v>358</v>
      </c>
      <c r="J627" s="39" t="s">
        <v>102</v>
      </c>
      <c r="K627" s="39" t="s">
        <v>102</v>
      </c>
      <c r="L627" s="39" t="s">
        <v>102</v>
      </c>
      <c r="M627" s="39" t="s">
        <v>102</v>
      </c>
      <c r="N627" s="39" t="s">
        <v>102</v>
      </c>
      <c r="O627" s="39" t="s">
        <v>102</v>
      </c>
      <c r="P627" s="39" t="s">
        <v>102</v>
      </c>
      <c r="Q627" s="39" t="s">
        <v>102</v>
      </c>
      <c r="R627" s="39" t="s">
        <v>102</v>
      </c>
      <c r="S627" s="39" t="s">
        <v>102</v>
      </c>
      <c r="T627" s="39" t="s">
        <v>102</v>
      </c>
      <c r="U627" s="39" t="s">
        <v>102</v>
      </c>
      <c r="V627" s="39" t="s">
        <v>102</v>
      </c>
      <c r="W627" s="39" t="s">
        <v>102</v>
      </c>
      <c r="X627" s="39">
        <v>0</v>
      </c>
    </row>
    <row r="628" spans="1:24" x14ac:dyDescent="0.35">
      <c r="A628" s="39" t="s">
        <v>12</v>
      </c>
      <c r="B628" s="39" t="s">
        <v>359</v>
      </c>
      <c r="J628" s="39" t="s">
        <v>102</v>
      </c>
      <c r="K628" s="39" t="s">
        <v>102</v>
      </c>
      <c r="L628" s="39" t="s">
        <v>102</v>
      </c>
      <c r="M628" s="39" t="s">
        <v>102</v>
      </c>
      <c r="N628" s="39" t="s">
        <v>102</v>
      </c>
      <c r="O628" s="39" t="s">
        <v>102</v>
      </c>
      <c r="P628" s="39" t="s">
        <v>102</v>
      </c>
      <c r="Q628" s="39" t="s">
        <v>102</v>
      </c>
      <c r="R628" s="39" t="s">
        <v>102</v>
      </c>
      <c r="S628" s="39" t="s">
        <v>102</v>
      </c>
      <c r="T628" s="39" t="s">
        <v>102</v>
      </c>
      <c r="U628" s="39" t="s">
        <v>102</v>
      </c>
      <c r="V628" s="39" t="s">
        <v>102</v>
      </c>
      <c r="W628" s="39" t="s">
        <v>102</v>
      </c>
      <c r="X628" s="39">
        <v>0</v>
      </c>
    </row>
    <row r="629" spans="1:24" x14ac:dyDescent="0.35">
      <c r="A629" s="39" t="s">
        <v>12</v>
      </c>
      <c r="B629" s="39" t="s">
        <v>360</v>
      </c>
      <c r="J629" s="39" t="s">
        <v>102</v>
      </c>
      <c r="K629" s="39" t="s">
        <v>102</v>
      </c>
      <c r="L629" s="39" t="s">
        <v>102</v>
      </c>
      <c r="M629" s="39" t="s">
        <v>102</v>
      </c>
      <c r="N629" s="39" t="s">
        <v>102</v>
      </c>
      <c r="O629" s="39" t="s">
        <v>102</v>
      </c>
      <c r="P629" s="39" t="s">
        <v>102</v>
      </c>
      <c r="Q629" s="39" t="s">
        <v>102</v>
      </c>
      <c r="R629" s="39" t="s">
        <v>102</v>
      </c>
      <c r="S629" s="39" t="s">
        <v>102</v>
      </c>
      <c r="T629" s="39" t="s">
        <v>102</v>
      </c>
      <c r="U629" s="39" t="s">
        <v>102</v>
      </c>
      <c r="V629" s="39" t="s">
        <v>102</v>
      </c>
      <c r="W629" s="39" t="s">
        <v>102</v>
      </c>
      <c r="X629" s="39">
        <v>0</v>
      </c>
    </row>
    <row r="630" spans="1:24" x14ac:dyDescent="0.35">
      <c r="A630" s="39" t="s">
        <v>12</v>
      </c>
      <c r="B630" s="39" t="s">
        <v>361</v>
      </c>
      <c r="J630" s="39" t="s">
        <v>102</v>
      </c>
      <c r="K630" s="39" t="s">
        <v>102</v>
      </c>
      <c r="L630" s="39" t="s">
        <v>102</v>
      </c>
      <c r="M630" s="39" t="s">
        <v>102</v>
      </c>
      <c r="N630" s="39" t="s">
        <v>102</v>
      </c>
      <c r="O630" s="39" t="s">
        <v>102</v>
      </c>
      <c r="P630" s="39" t="s">
        <v>102</v>
      </c>
      <c r="Q630" s="39" t="s">
        <v>102</v>
      </c>
      <c r="R630" s="39" t="s">
        <v>102</v>
      </c>
      <c r="S630" s="39" t="s">
        <v>102</v>
      </c>
      <c r="T630" s="39" t="s">
        <v>102</v>
      </c>
      <c r="U630" s="39" t="s">
        <v>102</v>
      </c>
      <c r="V630" s="39" t="s">
        <v>102</v>
      </c>
      <c r="W630" s="39" t="s">
        <v>102</v>
      </c>
      <c r="X630" s="39">
        <v>0</v>
      </c>
    </row>
    <row r="631" spans="1:24" x14ac:dyDescent="0.35">
      <c r="A631" s="39" t="s">
        <v>12</v>
      </c>
      <c r="B631" s="39" t="s">
        <v>362</v>
      </c>
      <c r="J631" s="39" t="s">
        <v>102</v>
      </c>
      <c r="K631" s="39" t="s">
        <v>102</v>
      </c>
      <c r="L631" s="39" t="s">
        <v>102</v>
      </c>
      <c r="M631" s="39" t="s">
        <v>102</v>
      </c>
      <c r="N631" s="39" t="s">
        <v>102</v>
      </c>
      <c r="O631" s="39" t="s">
        <v>102</v>
      </c>
      <c r="P631" s="39" t="s">
        <v>102</v>
      </c>
      <c r="Q631" s="39" t="s">
        <v>102</v>
      </c>
      <c r="R631" s="39" t="s">
        <v>102</v>
      </c>
      <c r="S631" s="39" t="s">
        <v>102</v>
      </c>
      <c r="T631" s="39" t="s">
        <v>102</v>
      </c>
      <c r="U631" s="39" t="s">
        <v>102</v>
      </c>
      <c r="V631" s="39" t="s">
        <v>102</v>
      </c>
      <c r="W631" s="39" t="s">
        <v>102</v>
      </c>
      <c r="X631" s="39">
        <v>0</v>
      </c>
    </row>
    <row r="632" spans="1:24" x14ac:dyDescent="0.35">
      <c r="A632" s="39" t="s">
        <v>12</v>
      </c>
      <c r="B632" s="39" t="s">
        <v>363</v>
      </c>
      <c r="J632" s="39" t="s">
        <v>102</v>
      </c>
      <c r="K632" s="39" t="s">
        <v>102</v>
      </c>
      <c r="L632" s="39" t="s">
        <v>102</v>
      </c>
      <c r="M632" s="39" t="s">
        <v>102</v>
      </c>
      <c r="N632" s="39" t="s">
        <v>102</v>
      </c>
      <c r="O632" s="39" t="s">
        <v>102</v>
      </c>
      <c r="P632" s="39" t="s">
        <v>102</v>
      </c>
      <c r="Q632" s="39" t="s">
        <v>102</v>
      </c>
      <c r="R632" s="39" t="s">
        <v>102</v>
      </c>
      <c r="S632" s="39" t="s">
        <v>102</v>
      </c>
      <c r="T632" s="39" t="s">
        <v>102</v>
      </c>
      <c r="U632" s="39" t="s">
        <v>102</v>
      </c>
      <c r="V632" s="39" t="s">
        <v>102</v>
      </c>
      <c r="W632" s="39" t="s">
        <v>102</v>
      </c>
      <c r="X632" s="39">
        <v>0</v>
      </c>
    </row>
    <row r="633" spans="1:24" x14ac:dyDescent="0.35">
      <c r="A633" s="39" t="s">
        <v>15</v>
      </c>
      <c r="J633" s="39" t="s">
        <v>102</v>
      </c>
      <c r="K633" s="39" t="s">
        <v>102</v>
      </c>
      <c r="L633" s="39" t="s">
        <v>102</v>
      </c>
      <c r="M633" s="39" t="s">
        <v>102</v>
      </c>
      <c r="N633" s="39" t="s">
        <v>102</v>
      </c>
      <c r="O633" s="39" t="s">
        <v>102</v>
      </c>
      <c r="P633" s="39" t="s">
        <v>102</v>
      </c>
      <c r="Q633" s="39">
        <v>1.2330000000000001</v>
      </c>
      <c r="R633" s="39" t="s">
        <v>102</v>
      </c>
      <c r="S633" s="39" t="s">
        <v>102</v>
      </c>
      <c r="T633" s="39">
        <v>2.351E-2</v>
      </c>
      <c r="U633" s="39">
        <v>8.5550000000000001E-2</v>
      </c>
      <c r="V633" s="39" t="s">
        <v>102</v>
      </c>
      <c r="W633" s="39">
        <v>2.2899999999999999E-3</v>
      </c>
      <c r="X633" s="39">
        <v>1.3443499999999999</v>
      </c>
    </row>
    <row r="634" spans="1:24" x14ac:dyDescent="0.35">
      <c r="A634" s="39" t="s">
        <v>15</v>
      </c>
      <c r="B634" s="39" t="s">
        <v>364</v>
      </c>
      <c r="J634" s="39" t="s">
        <v>102</v>
      </c>
      <c r="K634" s="39" t="s">
        <v>102</v>
      </c>
      <c r="L634" s="39" t="s">
        <v>102</v>
      </c>
      <c r="M634" s="39" t="s">
        <v>102</v>
      </c>
      <c r="N634" s="39" t="s">
        <v>102</v>
      </c>
      <c r="O634" s="39" t="s">
        <v>102</v>
      </c>
      <c r="P634" s="39" t="s">
        <v>102</v>
      </c>
      <c r="Q634" s="39" t="s">
        <v>102</v>
      </c>
      <c r="R634" s="39" t="s">
        <v>102</v>
      </c>
      <c r="S634" s="39" t="s">
        <v>102</v>
      </c>
      <c r="T634" s="39" t="s">
        <v>102</v>
      </c>
      <c r="U634" s="39">
        <v>1.6650000000000002E-2</v>
      </c>
      <c r="V634" s="39" t="s">
        <v>102</v>
      </c>
      <c r="W634" s="39" t="s">
        <v>102</v>
      </c>
      <c r="X634" s="39">
        <v>1.6650000000000002E-2</v>
      </c>
    </row>
    <row r="635" spans="1:24" x14ac:dyDescent="0.35">
      <c r="A635" s="39" t="s">
        <v>15</v>
      </c>
      <c r="B635" s="39" t="s">
        <v>364</v>
      </c>
      <c r="C635" s="39" t="s">
        <v>317</v>
      </c>
      <c r="J635" s="39" t="s">
        <v>102</v>
      </c>
      <c r="K635" s="39" t="s">
        <v>102</v>
      </c>
      <c r="L635" s="39" t="s">
        <v>102</v>
      </c>
      <c r="M635" s="39" t="s">
        <v>102</v>
      </c>
      <c r="N635" s="39" t="s">
        <v>102</v>
      </c>
      <c r="O635" s="39" t="s">
        <v>102</v>
      </c>
      <c r="P635" s="39" t="s">
        <v>102</v>
      </c>
      <c r="Q635" s="39" t="s">
        <v>102</v>
      </c>
      <c r="R635" s="39" t="s">
        <v>102</v>
      </c>
      <c r="S635" s="39" t="s">
        <v>102</v>
      </c>
      <c r="T635" s="39" t="s">
        <v>102</v>
      </c>
      <c r="U635" s="39">
        <v>1.783E-4</v>
      </c>
      <c r="V635" s="39" t="s">
        <v>102</v>
      </c>
      <c r="W635" s="39" t="s">
        <v>102</v>
      </c>
      <c r="X635" s="39">
        <v>1.783E-4</v>
      </c>
    </row>
    <row r="636" spans="1:24" x14ac:dyDescent="0.35">
      <c r="A636" s="39" t="s">
        <v>15</v>
      </c>
      <c r="B636" s="39" t="s">
        <v>364</v>
      </c>
      <c r="C636" s="39" t="s">
        <v>318</v>
      </c>
      <c r="J636" s="39" t="s">
        <v>102</v>
      </c>
      <c r="K636" s="39" t="s">
        <v>102</v>
      </c>
      <c r="L636" s="39" t="s">
        <v>102</v>
      </c>
      <c r="M636" s="39" t="s">
        <v>102</v>
      </c>
      <c r="N636" s="39" t="s">
        <v>102</v>
      </c>
      <c r="O636" s="39" t="s">
        <v>102</v>
      </c>
      <c r="P636" s="39" t="s">
        <v>102</v>
      </c>
      <c r="Q636" s="39" t="s">
        <v>102</v>
      </c>
      <c r="R636" s="39" t="s">
        <v>102</v>
      </c>
      <c r="S636" s="39" t="s">
        <v>102</v>
      </c>
      <c r="T636" s="39" t="s">
        <v>102</v>
      </c>
      <c r="U636" s="39">
        <v>1.763E-4</v>
      </c>
      <c r="V636" s="39" t="s">
        <v>102</v>
      </c>
      <c r="W636" s="39" t="s">
        <v>102</v>
      </c>
      <c r="X636" s="39">
        <v>1.763E-4</v>
      </c>
    </row>
    <row r="637" spans="1:24" x14ac:dyDescent="0.35">
      <c r="A637" s="39" t="s">
        <v>15</v>
      </c>
      <c r="B637" s="39" t="s">
        <v>364</v>
      </c>
      <c r="C637" s="39" t="s">
        <v>319</v>
      </c>
      <c r="J637" s="39" t="s">
        <v>102</v>
      </c>
      <c r="K637" s="39" t="s">
        <v>102</v>
      </c>
      <c r="L637" s="39" t="s">
        <v>102</v>
      </c>
      <c r="M637" s="39" t="s">
        <v>102</v>
      </c>
      <c r="N637" s="39" t="s">
        <v>102</v>
      </c>
      <c r="O637" s="39" t="s">
        <v>102</v>
      </c>
      <c r="P637" s="39" t="s">
        <v>102</v>
      </c>
      <c r="Q637" s="39" t="s">
        <v>102</v>
      </c>
      <c r="R637" s="39" t="s">
        <v>102</v>
      </c>
      <c r="S637" s="39" t="s">
        <v>102</v>
      </c>
      <c r="T637" s="39" t="s">
        <v>102</v>
      </c>
      <c r="U637" s="39">
        <v>1.897E-4</v>
      </c>
      <c r="V637" s="39" t="s">
        <v>102</v>
      </c>
      <c r="W637" s="39" t="s">
        <v>102</v>
      </c>
      <c r="X637" s="39">
        <v>1.897E-4</v>
      </c>
    </row>
    <row r="638" spans="1:24" x14ac:dyDescent="0.35">
      <c r="A638" s="39" t="s">
        <v>15</v>
      </c>
      <c r="B638" s="39" t="s">
        <v>364</v>
      </c>
      <c r="C638" s="39" t="s">
        <v>320</v>
      </c>
      <c r="J638" s="39" t="s">
        <v>102</v>
      </c>
      <c r="K638" s="39" t="s">
        <v>102</v>
      </c>
      <c r="L638" s="39" t="s">
        <v>102</v>
      </c>
      <c r="M638" s="39" t="s">
        <v>102</v>
      </c>
      <c r="N638" s="39" t="s">
        <v>102</v>
      </c>
      <c r="O638" s="39" t="s">
        <v>102</v>
      </c>
      <c r="P638" s="39" t="s">
        <v>102</v>
      </c>
      <c r="Q638" s="39" t="s">
        <v>102</v>
      </c>
      <c r="R638" s="39" t="s">
        <v>102</v>
      </c>
      <c r="S638" s="39" t="s">
        <v>102</v>
      </c>
      <c r="T638" s="39" t="s">
        <v>102</v>
      </c>
      <c r="U638" s="39">
        <v>1.7819999999999999E-4</v>
      </c>
      <c r="V638" s="39" t="s">
        <v>102</v>
      </c>
      <c r="W638" s="39" t="s">
        <v>102</v>
      </c>
      <c r="X638" s="39">
        <v>1.7819999999999999E-4</v>
      </c>
    </row>
    <row r="639" spans="1:24" x14ac:dyDescent="0.35">
      <c r="A639" s="39" t="s">
        <v>15</v>
      </c>
      <c r="B639" s="39" t="s">
        <v>364</v>
      </c>
      <c r="C639" s="39" t="s">
        <v>152</v>
      </c>
      <c r="J639" s="39" t="s">
        <v>102</v>
      </c>
      <c r="K639" s="39" t="s">
        <v>102</v>
      </c>
      <c r="L639" s="39" t="s">
        <v>102</v>
      </c>
      <c r="M639" s="39" t="s">
        <v>102</v>
      </c>
      <c r="N639" s="39" t="s">
        <v>102</v>
      </c>
      <c r="O639" s="39" t="s">
        <v>102</v>
      </c>
      <c r="P639" s="39" t="s">
        <v>102</v>
      </c>
      <c r="Q639" s="39" t="s">
        <v>102</v>
      </c>
      <c r="R639" s="39" t="s">
        <v>102</v>
      </c>
      <c r="S639" s="39" t="s">
        <v>102</v>
      </c>
      <c r="T639" s="39" t="s">
        <v>102</v>
      </c>
      <c r="U639" s="39">
        <v>8.1720000000000002E-4</v>
      </c>
      <c r="V639" s="39" t="s">
        <v>102</v>
      </c>
      <c r="W639" s="39" t="s">
        <v>102</v>
      </c>
      <c r="X639" s="39">
        <v>8.1720000000000002E-4</v>
      </c>
    </row>
    <row r="640" spans="1:24" x14ac:dyDescent="0.35">
      <c r="A640" s="39" t="s">
        <v>15</v>
      </c>
      <c r="B640" s="39" t="s">
        <v>364</v>
      </c>
      <c r="C640" s="39" t="s">
        <v>321</v>
      </c>
      <c r="J640" s="39" t="s">
        <v>102</v>
      </c>
      <c r="K640" s="39" t="s">
        <v>102</v>
      </c>
      <c r="L640" s="39" t="s">
        <v>102</v>
      </c>
      <c r="M640" s="39" t="s">
        <v>102</v>
      </c>
      <c r="N640" s="39" t="s">
        <v>102</v>
      </c>
      <c r="O640" s="39" t="s">
        <v>102</v>
      </c>
      <c r="P640" s="39" t="s">
        <v>102</v>
      </c>
      <c r="Q640" s="39" t="s">
        <v>102</v>
      </c>
      <c r="R640" s="39" t="s">
        <v>102</v>
      </c>
      <c r="S640" s="39" t="s">
        <v>102</v>
      </c>
      <c r="T640" s="39" t="s">
        <v>102</v>
      </c>
      <c r="U640" s="39">
        <v>5.4310000000000001E-3</v>
      </c>
      <c r="V640" s="39" t="s">
        <v>102</v>
      </c>
      <c r="W640" s="39" t="s">
        <v>102</v>
      </c>
      <c r="X640" s="39">
        <v>5.4310000000000001E-3</v>
      </c>
    </row>
    <row r="641" spans="1:24" x14ac:dyDescent="0.35">
      <c r="A641" s="39" t="s">
        <v>15</v>
      </c>
      <c r="B641" s="39" t="s">
        <v>364</v>
      </c>
      <c r="C641" s="39" t="s">
        <v>322</v>
      </c>
      <c r="J641" s="39" t="s">
        <v>102</v>
      </c>
      <c r="K641" s="39" t="s">
        <v>102</v>
      </c>
      <c r="L641" s="39" t="s">
        <v>102</v>
      </c>
      <c r="M641" s="39" t="s">
        <v>102</v>
      </c>
      <c r="N641" s="39" t="s">
        <v>102</v>
      </c>
      <c r="O641" s="39" t="s">
        <v>102</v>
      </c>
      <c r="P641" s="39" t="s">
        <v>102</v>
      </c>
      <c r="Q641" s="39" t="s">
        <v>102</v>
      </c>
      <c r="R641" s="39" t="s">
        <v>102</v>
      </c>
      <c r="S641" s="39" t="s">
        <v>102</v>
      </c>
      <c r="T641" s="39" t="s">
        <v>102</v>
      </c>
      <c r="U641" s="39">
        <v>1.7699999999999999E-4</v>
      </c>
      <c r="V641" s="39" t="s">
        <v>102</v>
      </c>
      <c r="W641" s="39" t="s">
        <v>102</v>
      </c>
      <c r="X641" s="39">
        <v>1.7699999999999999E-4</v>
      </c>
    </row>
    <row r="642" spans="1:24" x14ac:dyDescent="0.35">
      <c r="A642" s="39" t="s">
        <v>15</v>
      </c>
      <c r="B642" s="39" t="s">
        <v>364</v>
      </c>
      <c r="C642" s="39" t="s">
        <v>323</v>
      </c>
      <c r="J642" s="39" t="s">
        <v>102</v>
      </c>
      <c r="K642" s="39" t="s">
        <v>102</v>
      </c>
      <c r="L642" s="39" t="s">
        <v>102</v>
      </c>
      <c r="M642" s="39" t="s">
        <v>102</v>
      </c>
      <c r="N642" s="39" t="s">
        <v>102</v>
      </c>
      <c r="O642" s="39" t="s">
        <v>102</v>
      </c>
      <c r="P642" s="39" t="s">
        <v>102</v>
      </c>
      <c r="Q642" s="39" t="s">
        <v>102</v>
      </c>
      <c r="R642" s="39" t="s">
        <v>102</v>
      </c>
      <c r="S642" s="39" t="s">
        <v>102</v>
      </c>
      <c r="T642" s="39" t="s">
        <v>102</v>
      </c>
      <c r="U642" s="39">
        <v>1.7819999999999999E-4</v>
      </c>
      <c r="V642" s="39" t="s">
        <v>102</v>
      </c>
      <c r="W642" s="39" t="s">
        <v>102</v>
      </c>
      <c r="X642" s="39">
        <v>1.7819999999999999E-4</v>
      </c>
    </row>
    <row r="643" spans="1:24" x14ac:dyDescent="0.35">
      <c r="A643" s="39" t="s">
        <v>15</v>
      </c>
      <c r="B643" s="39" t="s">
        <v>364</v>
      </c>
      <c r="C643" s="39" t="s">
        <v>154</v>
      </c>
      <c r="J643" s="39" t="s">
        <v>102</v>
      </c>
      <c r="K643" s="39" t="s">
        <v>102</v>
      </c>
      <c r="L643" s="39" t="s">
        <v>102</v>
      </c>
      <c r="M643" s="39" t="s">
        <v>102</v>
      </c>
      <c r="N643" s="39" t="s">
        <v>102</v>
      </c>
      <c r="O643" s="39" t="s">
        <v>102</v>
      </c>
      <c r="P643" s="39" t="s">
        <v>102</v>
      </c>
      <c r="Q643" s="39" t="s">
        <v>102</v>
      </c>
      <c r="R643" s="39" t="s">
        <v>102</v>
      </c>
      <c r="S643" s="39" t="s">
        <v>102</v>
      </c>
      <c r="T643" s="39" t="s">
        <v>102</v>
      </c>
      <c r="U643" s="39">
        <v>1.685E-4</v>
      </c>
      <c r="V643" s="39" t="s">
        <v>102</v>
      </c>
      <c r="W643" s="39" t="s">
        <v>102</v>
      </c>
      <c r="X643" s="39">
        <v>1.685E-4</v>
      </c>
    </row>
    <row r="644" spans="1:24" x14ac:dyDescent="0.35">
      <c r="A644" s="39" t="s">
        <v>15</v>
      </c>
      <c r="B644" s="39" t="s">
        <v>364</v>
      </c>
      <c r="C644" s="39" t="s">
        <v>155</v>
      </c>
      <c r="J644" s="39" t="s">
        <v>102</v>
      </c>
      <c r="K644" s="39" t="s">
        <v>102</v>
      </c>
      <c r="L644" s="39" t="s">
        <v>102</v>
      </c>
      <c r="M644" s="39" t="s">
        <v>102</v>
      </c>
      <c r="N644" s="39" t="s">
        <v>102</v>
      </c>
      <c r="O644" s="39" t="s">
        <v>102</v>
      </c>
      <c r="P644" s="39" t="s">
        <v>102</v>
      </c>
      <c r="Q644" s="39" t="s">
        <v>102</v>
      </c>
      <c r="R644" s="39" t="s">
        <v>102</v>
      </c>
      <c r="S644" s="39" t="s">
        <v>102</v>
      </c>
      <c r="T644" s="39" t="s">
        <v>102</v>
      </c>
      <c r="U644" s="39">
        <v>1.115E-4</v>
      </c>
      <c r="V644" s="39" t="s">
        <v>102</v>
      </c>
      <c r="W644" s="39" t="s">
        <v>102</v>
      </c>
      <c r="X644" s="39">
        <v>1.115E-4</v>
      </c>
    </row>
    <row r="645" spans="1:24" x14ac:dyDescent="0.35">
      <c r="A645" s="39" t="s">
        <v>15</v>
      </c>
      <c r="B645" s="39" t="s">
        <v>364</v>
      </c>
      <c r="C645" s="39" t="s">
        <v>156</v>
      </c>
      <c r="J645" s="39" t="s">
        <v>102</v>
      </c>
      <c r="K645" s="39" t="s">
        <v>102</v>
      </c>
      <c r="L645" s="39" t="s">
        <v>102</v>
      </c>
      <c r="M645" s="39" t="s">
        <v>102</v>
      </c>
      <c r="N645" s="39" t="s">
        <v>102</v>
      </c>
      <c r="O645" s="39" t="s">
        <v>102</v>
      </c>
      <c r="P645" s="39" t="s">
        <v>102</v>
      </c>
      <c r="Q645" s="39" t="s">
        <v>102</v>
      </c>
      <c r="R645" s="39" t="s">
        <v>102</v>
      </c>
      <c r="S645" s="39" t="s">
        <v>102</v>
      </c>
      <c r="T645" s="39" t="s">
        <v>102</v>
      </c>
      <c r="U645" s="39">
        <v>1.684E-4</v>
      </c>
      <c r="V645" s="39" t="s">
        <v>102</v>
      </c>
      <c r="W645" s="39" t="s">
        <v>102</v>
      </c>
      <c r="X645" s="39">
        <v>1.684E-4</v>
      </c>
    </row>
    <row r="646" spans="1:24" x14ac:dyDescent="0.35">
      <c r="A646" s="39" t="s">
        <v>15</v>
      </c>
      <c r="B646" s="39" t="s">
        <v>364</v>
      </c>
      <c r="C646" s="39" t="s">
        <v>157</v>
      </c>
      <c r="J646" s="39" t="s">
        <v>102</v>
      </c>
      <c r="K646" s="39" t="s">
        <v>102</v>
      </c>
      <c r="L646" s="39" t="s">
        <v>102</v>
      </c>
      <c r="M646" s="39" t="s">
        <v>102</v>
      </c>
      <c r="N646" s="39" t="s">
        <v>102</v>
      </c>
      <c r="O646" s="39" t="s">
        <v>102</v>
      </c>
      <c r="P646" s="39" t="s">
        <v>102</v>
      </c>
      <c r="Q646" s="39" t="s">
        <v>102</v>
      </c>
      <c r="R646" s="39" t="s">
        <v>102</v>
      </c>
      <c r="S646" s="39" t="s">
        <v>102</v>
      </c>
      <c r="T646" s="39" t="s">
        <v>102</v>
      </c>
      <c r="U646" s="39">
        <v>1.683E-4</v>
      </c>
      <c r="V646" s="39" t="s">
        <v>102</v>
      </c>
      <c r="W646" s="39" t="s">
        <v>102</v>
      </c>
      <c r="X646" s="39">
        <v>1.683E-4</v>
      </c>
    </row>
    <row r="647" spans="1:24" x14ac:dyDescent="0.35">
      <c r="A647" s="39" t="s">
        <v>15</v>
      </c>
      <c r="B647" s="39" t="s">
        <v>364</v>
      </c>
      <c r="C647" s="39" t="s">
        <v>182</v>
      </c>
      <c r="J647" s="39" t="s">
        <v>102</v>
      </c>
      <c r="K647" s="39" t="s">
        <v>102</v>
      </c>
      <c r="L647" s="39" t="s">
        <v>102</v>
      </c>
      <c r="M647" s="39" t="s">
        <v>102</v>
      </c>
      <c r="N647" s="39" t="s">
        <v>102</v>
      </c>
      <c r="O647" s="39" t="s">
        <v>102</v>
      </c>
      <c r="P647" s="39" t="s">
        <v>102</v>
      </c>
      <c r="Q647" s="39" t="s">
        <v>102</v>
      </c>
      <c r="R647" s="39" t="s">
        <v>102</v>
      </c>
      <c r="S647" s="39" t="s">
        <v>102</v>
      </c>
      <c r="T647" s="39" t="s">
        <v>102</v>
      </c>
      <c r="U647" s="39">
        <v>8.2089999999999995E-4</v>
      </c>
      <c r="V647" s="39" t="s">
        <v>102</v>
      </c>
      <c r="W647" s="39" t="s">
        <v>102</v>
      </c>
      <c r="X647" s="39">
        <v>8.2089999999999995E-4</v>
      </c>
    </row>
    <row r="648" spans="1:24" x14ac:dyDescent="0.35">
      <c r="A648" s="39" t="s">
        <v>15</v>
      </c>
      <c r="B648" s="39" t="s">
        <v>364</v>
      </c>
      <c r="C648" s="39" t="s">
        <v>365</v>
      </c>
      <c r="J648" s="39" t="s">
        <v>102</v>
      </c>
      <c r="K648" s="39" t="s">
        <v>102</v>
      </c>
      <c r="L648" s="39" t="s">
        <v>102</v>
      </c>
      <c r="M648" s="39" t="s">
        <v>102</v>
      </c>
      <c r="N648" s="39" t="s">
        <v>102</v>
      </c>
      <c r="O648" s="39" t="s">
        <v>102</v>
      </c>
      <c r="P648" s="39" t="s">
        <v>102</v>
      </c>
      <c r="Q648" s="39" t="s">
        <v>102</v>
      </c>
      <c r="R648" s="39" t="s">
        <v>102</v>
      </c>
      <c r="S648" s="39" t="s">
        <v>102</v>
      </c>
      <c r="T648" s="39" t="s">
        <v>102</v>
      </c>
      <c r="U648" s="39">
        <v>1.9120000000000001E-4</v>
      </c>
      <c r="V648" s="39" t="s">
        <v>102</v>
      </c>
      <c r="W648" s="39" t="s">
        <v>102</v>
      </c>
      <c r="X648" s="39">
        <v>1.9120000000000001E-4</v>
      </c>
    </row>
    <row r="649" spans="1:24" x14ac:dyDescent="0.35">
      <c r="A649" s="39" t="s">
        <v>15</v>
      </c>
      <c r="B649" s="39" t="s">
        <v>364</v>
      </c>
      <c r="C649" s="39" t="s">
        <v>205</v>
      </c>
      <c r="J649" s="39" t="s">
        <v>102</v>
      </c>
      <c r="K649" s="39" t="s">
        <v>102</v>
      </c>
      <c r="L649" s="39" t="s">
        <v>102</v>
      </c>
      <c r="M649" s="39" t="s">
        <v>102</v>
      </c>
      <c r="N649" s="39" t="s">
        <v>102</v>
      </c>
      <c r="O649" s="39" t="s">
        <v>102</v>
      </c>
      <c r="P649" s="39" t="s">
        <v>102</v>
      </c>
      <c r="Q649" s="39" t="s">
        <v>102</v>
      </c>
      <c r="R649" s="39" t="s">
        <v>102</v>
      </c>
      <c r="S649" s="39" t="s">
        <v>102</v>
      </c>
      <c r="T649" s="39" t="s">
        <v>102</v>
      </c>
      <c r="U649" s="39">
        <v>1.7809999999999999E-4</v>
      </c>
      <c r="V649" s="39" t="s">
        <v>102</v>
      </c>
      <c r="W649" s="39" t="s">
        <v>102</v>
      </c>
      <c r="X649" s="39">
        <v>1.7809999999999999E-4</v>
      </c>
    </row>
    <row r="650" spans="1:24" x14ac:dyDescent="0.35">
      <c r="A650" s="39" t="s">
        <v>15</v>
      </c>
      <c r="B650" s="39" t="s">
        <v>364</v>
      </c>
      <c r="C650" s="39" t="s">
        <v>206</v>
      </c>
      <c r="J650" s="39" t="s">
        <v>102</v>
      </c>
      <c r="K650" s="39" t="s">
        <v>102</v>
      </c>
      <c r="L650" s="39" t="s">
        <v>102</v>
      </c>
      <c r="M650" s="39" t="s">
        <v>102</v>
      </c>
      <c r="N650" s="39" t="s">
        <v>102</v>
      </c>
      <c r="O650" s="39" t="s">
        <v>102</v>
      </c>
      <c r="P650" s="39" t="s">
        <v>102</v>
      </c>
      <c r="Q650" s="39" t="s">
        <v>102</v>
      </c>
      <c r="R650" s="39" t="s">
        <v>102</v>
      </c>
      <c r="S650" s="39" t="s">
        <v>102</v>
      </c>
      <c r="T650" s="39" t="s">
        <v>102</v>
      </c>
      <c r="U650" s="39">
        <v>8.2419999999999998E-4</v>
      </c>
      <c r="V650" s="39" t="s">
        <v>102</v>
      </c>
      <c r="W650" s="39" t="s">
        <v>102</v>
      </c>
      <c r="X650" s="39">
        <v>8.2419999999999998E-4</v>
      </c>
    </row>
    <row r="651" spans="1:24" x14ac:dyDescent="0.35">
      <c r="A651" s="39" t="s">
        <v>15</v>
      </c>
      <c r="B651" s="39" t="s">
        <v>364</v>
      </c>
      <c r="C651" s="39" t="s">
        <v>325</v>
      </c>
      <c r="J651" s="39" t="s">
        <v>102</v>
      </c>
      <c r="K651" s="39" t="s">
        <v>102</v>
      </c>
      <c r="L651" s="39" t="s">
        <v>102</v>
      </c>
      <c r="M651" s="39" t="s">
        <v>102</v>
      </c>
      <c r="N651" s="39" t="s">
        <v>102</v>
      </c>
      <c r="O651" s="39" t="s">
        <v>102</v>
      </c>
      <c r="P651" s="39" t="s">
        <v>102</v>
      </c>
      <c r="Q651" s="39" t="s">
        <v>102</v>
      </c>
      <c r="R651" s="39" t="s">
        <v>102</v>
      </c>
      <c r="S651" s="39" t="s">
        <v>102</v>
      </c>
      <c r="T651" s="39" t="s">
        <v>102</v>
      </c>
      <c r="U651" s="39">
        <v>5.1789999999999996E-3</v>
      </c>
      <c r="V651" s="39" t="s">
        <v>102</v>
      </c>
      <c r="W651" s="39" t="s">
        <v>102</v>
      </c>
      <c r="X651" s="39">
        <v>5.1789999999999996E-3</v>
      </c>
    </row>
    <row r="652" spans="1:24" x14ac:dyDescent="0.35">
      <c r="A652" s="39" t="s">
        <v>15</v>
      </c>
      <c r="B652" s="39" t="s">
        <v>364</v>
      </c>
      <c r="C652" s="39" t="s">
        <v>211</v>
      </c>
      <c r="J652" s="39" t="s">
        <v>102</v>
      </c>
      <c r="K652" s="39" t="s">
        <v>102</v>
      </c>
      <c r="L652" s="39" t="s">
        <v>102</v>
      </c>
      <c r="M652" s="39" t="s">
        <v>102</v>
      </c>
      <c r="N652" s="39" t="s">
        <v>102</v>
      </c>
      <c r="O652" s="39" t="s">
        <v>102</v>
      </c>
      <c r="P652" s="39" t="s">
        <v>102</v>
      </c>
      <c r="Q652" s="39" t="s">
        <v>102</v>
      </c>
      <c r="R652" s="39" t="s">
        <v>102</v>
      </c>
      <c r="S652" s="39" t="s">
        <v>102</v>
      </c>
      <c r="T652" s="39" t="s">
        <v>102</v>
      </c>
      <c r="U652" s="39">
        <v>1.9210000000000001E-4</v>
      </c>
      <c r="V652" s="39" t="s">
        <v>102</v>
      </c>
      <c r="W652" s="39" t="s">
        <v>102</v>
      </c>
      <c r="X652" s="39">
        <v>1.9210000000000001E-4</v>
      </c>
    </row>
    <row r="653" spans="1:24" x14ac:dyDescent="0.35">
      <c r="A653" s="39" t="s">
        <v>15</v>
      </c>
      <c r="B653" s="39" t="s">
        <v>364</v>
      </c>
      <c r="C653" s="39" t="s">
        <v>212</v>
      </c>
      <c r="J653" s="39" t="s">
        <v>102</v>
      </c>
      <c r="K653" s="39" t="s">
        <v>102</v>
      </c>
      <c r="L653" s="39" t="s">
        <v>102</v>
      </c>
      <c r="M653" s="39" t="s">
        <v>102</v>
      </c>
      <c r="N653" s="39" t="s">
        <v>102</v>
      </c>
      <c r="O653" s="39" t="s">
        <v>102</v>
      </c>
      <c r="P653" s="39" t="s">
        <v>102</v>
      </c>
      <c r="Q653" s="39" t="s">
        <v>102</v>
      </c>
      <c r="R653" s="39" t="s">
        <v>102</v>
      </c>
      <c r="S653" s="39" t="s">
        <v>102</v>
      </c>
      <c r="T653" s="39" t="s">
        <v>102</v>
      </c>
      <c r="U653" s="39">
        <v>1.94E-4</v>
      </c>
      <c r="V653" s="39" t="s">
        <v>102</v>
      </c>
      <c r="W653" s="39" t="s">
        <v>102</v>
      </c>
      <c r="X653" s="39">
        <v>1.94E-4</v>
      </c>
    </row>
    <row r="654" spans="1:24" x14ac:dyDescent="0.35">
      <c r="A654" s="39" t="s">
        <v>15</v>
      </c>
      <c r="B654" s="39" t="s">
        <v>364</v>
      </c>
      <c r="C654" s="39" t="s">
        <v>213</v>
      </c>
      <c r="J654" s="39" t="s">
        <v>102</v>
      </c>
      <c r="K654" s="39" t="s">
        <v>102</v>
      </c>
      <c r="L654" s="39" t="s">
        <v>102</v>
      </c>
      <c r="M654" s="39" t="s">
        <v>102</v>
      </c>
      <c r="N654" s="39" t="s">
        <v>102</v>
      </c>
      <c r="O654" s="39" t="s">
        <v>102</v>
      </c>
      <c r="P654" s="39" t="s">
        <v>102</v>
      </c>
      <c r="Q654" s="39" t="s">
        <v>102</v>
      </c>
      <c r="R654" s="39" t="s">
        <v>102</v>
      </c>
      <c r="S654" s="39" t="s">
        <v>102</v>
      </c>
      <c r="T654" s="39" t="s">
        <v>102</v>
      </c>
      <c r="U654" s="39">
        <v>1.9780000000000001E-4</v>
      </c>
      <c r="V654" s="39" t="s">
        <v>102</v>
      </c>
      <c r="W654" s="39" t="s">
        <v>102</v>
      </c>
      <c r="X654" s="39">
        <v>1.9780000000000001E-4</v>
      </c>
    </row>
    <row r="655" spans="1:24" x14ac:dyDescent="0.35">
      <c r="A655" s="39" t="s">
        <v>15</v>
      </c>
      <c r="B655" s="39" t="s">
        <v>366</v>
      </c>
      <c r="J655" s="39" t="s">
        <v>102</v>
      </c>
      <c r="K655" s="39" t="s">
        <v>102</v>
      </c>
      <c r="L655" s="39" t="s">
        <v>102</v>
      </c>
      <c r="M655" s="39" t="s">
        <v>102</v>
      </c>
      <c r="N655" s="39" t="s">
        <v>102</v>
      </c>
      <c r="O655" s="39" t="s">
        <v>102</v>
      </c>
      <c r="P655" s="39" t="s">
        <v>102</v>
      </c>
      <c r="Q655" s="39">
        <v>0.30840000000000001</v>
      </c>
      <c r="R655" s="39" t="s">
        <v>102</v>
      </c>
      <c r="S655" s="39" t="s">
        <v>102</v>
      </c>
      <c r="T655" s="39">
        <v>5.8760000000000001E-3</v>
      </c>
      <c r="U655" s="39">
        <v>9.3970000000000002E-4</v>
      </c>
      <c r="V655" s="39" t="s">
        <v>102</v>
      </c>
      <c r="W655" s="39">
        <v>5.7370000000000001E-4</v>
      </c>
      <c r="X655" s="39">
        <v>0.3157894</v>
      </c>
    </row>
    <row r="656" spans="1:24" x14ac:dyDescent="0.35">
      <c r="A656" s="39" t="s">
        <v>15</v>
      </c>
      <c r="B656" s="39" t="s">
        <v>366</v>
      </c>
      <c r="C656" s="39" t="s">
        <v>367</v>
      </c>
      <c r="J656" s="39" t="s">
        <v>102</v>
      </c>
      <c r="K656" s="39" t="s">
        <v>102</v>
      </c>
      <c r="L656" s="39" t="s">
        <v>102</v>
      </c>
      <c r="M656" s="39" t="s">
        <v>102</v>
      </c>
      <c r="N656" s="39" t="s">
        <v>102</v>
      </c>
      <c r="O656" s="39" t="s">
        <v>102</v>
      </c>
      <c r="P656" s="39" t="s">
        <v>102</v>
      </c>
      <c r="Q656" s="39">
        <v>2.5700000000000001E-2</v>
      </c>
      <c r="R656" s="39" t="s">
        <v>102</v>
      </c>
      <c r="S656" s="39" t="s">
        <v>102</v>
      </c>
      <c r="T656" s="39">
        <v>5.8760000000000001E-3</v>
      </c>
      <c r="U656" s="39">
        <v>9.3970000000000002E-4</v>
      </c>
      <c r="V656" s="39" t="s">
        <v>102</v>
      </c>
      <c r="W656" s="39">
        <v>5.7200000000000003E-4</v>
      </c>
      <c r="X656" s="39">
        <v>3.3087699999999998E-2</v>
      </c>
    </row>
    <row r="657" spans="1:24" x14ac:dyDescent="0.35">
      <c r="A657" s="39" t="s">
        <v>15</v>
      </c>
      <c r="B657" s="39" t="s">
        <v>368</v>
      </c>
      <c r="J657" s="39" t="s">
        <v>102</v>
      </c>
      <c r="K657" s="39" t="s">
        <v>102</v>
      </c>
      <c r="L657" s="39" t="s">
        <v>102</v>
      </c>
      <c r="M657" s="39" t="s">
        <v>102</v>
      </c>
      <c r="N657" s="39" t="s">
        <v>102</v>
      </c>
      <c r="O657" s="39" t="s">
        <v>102</v>
      </c>
      <c r="P657" s="39" t="s">
        <v>102</v>
      </c>
      <c r="Q657" s="39">
        <v>-2.1790000000000001E-7</v>
      </c>
      <c r="R657" s="39" t="s">
        <v>102</v>
      </c>
      <c r="S657" s="39" t="s">
        <v>102</v>
      </c>
      <c r="T657" s="39">
        <v>-8.1780000000000003E-7</v>
      </c>
      <c r="U657" s="39">
        <v>2.4490000000000001E-5</v>
      </c>
      <c r="V657" s="39" t="s">
        <v>102</v>
      </c>
      <c r="W657" s="39">
        <v>9.6909999999999996E-7</v>
      </c>
      <c r="X657" s="39">
        <v>2.4423400000000001E-5</v>
      </c>
    </row>
    <row r="658" spans="1:24" x14ac:dyDescent="0.35">
      <c r="A658" s="39" t="s">
        <v>15</v>
      </c>
      <c r="B658" s="39" t="s">
        <v>368</v>
      </c>
      <c r="C658" s="39" t="s">
        <v>367</v>
      </c>
      <c r="J658" s="39" t="s">
        <v>102</v>
      </c>
      <c r="K658" s="39" t="s">
        <v>102</v>
      </c>
      <c r="L658" s="39" t="s">
        <v>102</v>
      </c>
      <c r="M658" s="39" t="s">
        <v>102</v>
      </c>
      <c r="N658" s="39" t="s">
        <v>102</v>
      </c>
      <c r="O658" s="39" t="s">
        <v>102</v>
      </c>
      <c r="P658" s="39" t="s">
        <v>102</v>
      </c>
      <c r="Q658" s="39">
        <v>-6.3170000000000003E-7</v>
      </c>
      <c r="R658" s="39" t="s">
        <v>102</v>
      </c>
      <c r="S658" s="39" t="s">
        <v>102</v>
      </c>
      <c r="T658" s="39">
        <v>-8.1780000000000003E-7</v>
      </c>
      <c r="U658" s="39">
        <v>2.4490000000000001E-5</v>
      </c>
      <c r="V658" s="39" t="s">
        <v>102</v>
      </c>
      <c r="W658" s="39">
        <v>7.8479999999999999E-7</v>
      </c>
      <c r="X658" s="39">
        <v>2.38253E-5</v>
      </c>
    </row>
    <row r="659" spans="1:24" x14ac:dyDescent="0.35">
      <c r="A659" s="39" t="s">
        <v>15</v>
      </c>
      <c r="B659" s="39" t="s">
        <v>369</v>
      </c>
      <c r="J659" s="39" t="s">
        <v>102</v>
      </c>
      <c r="K659" s="39" t="s">
        <v>102</v>
      </c>
      <c r="L659" s="39" t="s">
        <v>102</v>
      </c>
      <c r="M659" s="39" t="s">
        <v>102</v>
      </c>
      <c r="N659" s="39" t="s">
        <v>102</v>
      </c>
      <c r="O659" s="39" t="s">
        <v>102</v>
      </c>
      <c r="P659" s="39" t="s">
        <v>102</v>
      </c>
      <c r="Q659" s="39">
        <v>0.30809999999999998</v>
      </c>
      <c r="R659" s="39" t="s">
        <v>102</v>
      </c>
      <c r="S659" s="39" t="s">
        <v>102</v>
      </c>
      <c r="T659" s="39">
        <v>5.8760000000000001E-3</v>
      </c>
      <c r="U659" s="39">
        <v>9.4450000000000003E-4</v>
      </c>
      <c r="V659" s="39" t="s">
        <v>102</v>
      </c>
      <c r="W659" s="39">
        <v>5.6879999999999995E-4</v>
      </c>
      <c r="X659" s="39">
        <v>0.31548929999999997</v>
      </c>
    </row>
    <row r="660" spans="1:24" x14ac:dyDescent="0.35">
      <c r="A660" s="39" t="s">
        <v>15</v>
      </c>
      <c r="B660" s="39" t="s">
        <v>369</v>
      </c>
      <c r="C660" s="39" t="s">
        <v>367</v>
      </c>
      <c r="J660" s="39" t="s">
        <v>102</v>
      </c>
      <c r="K660" s="39" t="s">
        <v>102</v>
      </c>
      <c r="L660" s="39" t="s">
        <v>102</v>
      </c>
      <c r="M660" s="39" t="s">
        <v>102</v>
      </c>
      <c r="N660" s="39" t="s">
        <v>102</v>
      </c>
      <c r="O660" s="39" t="s">
        <v>102</v>
      </c>
      <c r="P660" s="39" t="s">
        <v>102</v>
      </c>
      <c r="Q660" s="39">
        <v>2.5690000000000001E-2</v>
      </c>
      <c r="R660" s="39" t="s">
        <v>102</v>
      </c>
      <c r="S660" s="39" t="s">
        <v>102</v>
      </c>
      <c r="T660" s="39">
        <v>5.8760000000000001E-3</v>
      </c>
      <c r="U660" s="39">
        <v>9.4450000000000003E-4</v>
      </c>
      <c r="V660" s="39" t="s">
        <v>102</v>
      </c>
      <c r="W660" s="39">
        <v>5.6800000000000004E-4</v>
      </c>
      <c r="X660" s="39">
        <v>3.3078499999999997E-2</v>
      </c>
    </row>
    <row r="661" spans="1:24" x14ac:dyDescent="0.35">
      <c r="A661" s="39" t="s">
        <v>15</v>
      </c>
      <c r="B661" s="39" t="s">
        <v>370</v>
      </c>
      <c r="J661" s="39" t="s">
        <v>102</v>
      </c>
      <c r="K661" s="39" t="s">
        <v>102</v>
      </c>
      <c r="L661" s="39" t="s">
        <v>102</v>
      </c>
      <c r="M661" s="39" t="s">
        <v>102</v>
      </c>
      <c r="N661" s="39" t="s">
        <v>102</v>
      </c>
      <c r="O661" s="39" t="s">
        <v>102</v>
      </c>
      <c r="P661" s="39" t="s">
        <v>102</v>
      </c>
      <c r="Q661" s="39">
        <v>-2.6759999999999999E-7</v>
      </c>
      <c r="R661" s="39" t="s">
        <v>102</v>
      </c>
      <c r="S661" s="39" t="s">
        <v>102</v>
      </c>
      <c r="T661" s="39">
        <v>-8.1370000000000004E-7</v>
      </c>
      <c r="U661" s="39">
        <v>2.4530000000000001E-5</v>
      </c>
      <c r="V661" s="39" t="s">
        <v>102</v>
      </c>
      <c r="W661" s="39">
        <v>9.6859999999999993E-7</v>
      </c>
      <c r="X661" s="39">
        <v>2.4417300000000001E-5</v>
      </c>
    </row>
    <row r="662" spans="1:24" x14ac:dyDescent="0.35">
      <c r="A662" s="39" t="s">
        <v>15</v>
      </c>
      <c r="B662" s="39" t="s">
        <v>370</v>
      </c>
      <c r="C662" s="39" t="s">
        <v>367</v>
      </c>
      <c r="J662" s="39" t="s">
        <v>102</v>
      </c>
      <c r="K662" s="39" t="s">
        <v>102</v>
      </c>
      <c r="L662" s="39" t="s">
        <v>102</v>
      </c>
      <c r="M662" s="39" t="s">
        <v>102</v>
      </c>
      <c r="N662" s="39" t="s">
        <v>102</v>
      </c>
      <c r="O662" s="39" t="s">
        <v>102</v>
      </c>
      <c r="P662" s="39" t="s">
        <v>102</v>
      </c>
      <c r="Q662" s="39">
        <v>-6.3160000000000002E-7</v>
      </c>
      <c r="R662" s="39" t="s">
        <v>102</v>
      </c>
      <c r="S662" s="39" t="s">
        <v>102</v>
      </c>
      <c r="T662" s="39">
        <v>-8.1370000000000004E-7</v>
      </c>
      <c r="U662" s="39">
        <v>2.4530000000000001E-5</v>
      </c>
      <c r="V662" s="39" t="s">
        <v>102</v>
      </c>
      <c r="W662" s="39">
        <v>7.8479999999999999E-7</v>
      </c>
      <c r="X662" s="39">
        <v>2.3869499999999999E-5</v>
      </c>
    </row>
    <row r="663" spans="1:24" x14ac:dyDescent="0.35">
      <c r="A663" s="39" t="s">
        <v>15</v>
      </c>
      <c r="B663" s="39" t="s">
        <v>371</v>
      </c>
      <c r="J663" s="39" t="s">
        <v>102</v>
      </c>
      <c r="K663" s="39" t="s">
        <v>102</v>
      </c>
      <c r="L663" s="39" t="s">
        <v>102</v>
      </c>
      <c r="M663" s="39" t="s">
        <v>102</v>
      </c>
      <c r="N663" s="39" t="s">
        <v>102</v>
      </c>
      <c r="O663" s="39" t="s">
        <v>102</v>
      </c>
      <c r="P663" s="39" t="s">
        <v>102</v>
      </c>
      <c r="Q663" s="39" t="s">
        <v>102</v>
      </c>
      <c r="R663" s="39" t="s">
        <v>102</v>
      </c>
      <c r="S663" s="39" t="s">
        <v>102</v>
      </c>
      <c r="T663" s="39" t="s">
        <v>102</v>
      </c>
      <c r="U663" s="39">
        <v>7.3490000000000003E-4</v>
      </c>
      <c r="V663" s="39" t="s">
        <v>102</v>
      </c>
      <c r="W663" s="39" t="s">
        <v>102</v>
      </c>
      <c r="X663" s="39">
        <v>7.3490000000000003E-4</v>
      </c>
    </row>
    <row r="664" spans="1:24" x14ac:dyDescent="0.35">
      <c r="A664" s="39" t="s">
        <v>15</v>
      </c>
      <c r="B664" s="39" t="s">
        <v>372</v>
      </c>
      <c r="J664" s="39" t="s">
        <v>102</v>
      </c>
      <c r="K664" s="39" t="s">
        <v>102</v>
      </c>
      <c r="L664" s="39" t="s">
        <v>102</v>
      </c>
      <c r="M664" s="39" t="s">
        <v>102</v>
      </c>
      <c r="N664" s="39" t="s">
        <v>102</v>
      </c>
      <c r="O664" s="39" t="s">
        <v>102</v>
      </c>
      <c r="P664" s="39" t="s">
        <v>102</v>
      </c>
      <c r="Q664" s="39" t="s">
        <v>102</v>
      </c>
      <c r="R664" s="39" t="s">
        <v>102</v>
      </c>
      <c r="S664" s="39" t="s">
        <v>102</v>
      </c>
      <c r="T664" s="39" t="s">
        <v>102</v>
      </c>
      <c r="U664" s="39">
        <v>7.2150000000000003E-4</v>
      </c>
      <c r="V664" s="39" t="s">
        <v>102</v>
      </c>
      <c r="W664" s="39" t="s">
        <v>102</v>
      </c>
      <c r="X664" s="39">
        <v>7.2150000000000003E-4</v>
      </c>
    </row>
    <row r="665" spans="1:24" x14ac:dyDescent="0.35">
      <c r="A665" s="39" t="s">
        <v>15</v>
      </c>
      <c r="B665" s="39" t="s">
        <v>373</v>
      </c>
      <c r="J665" s="39" t="s">
        <v>102</v>
      </c>
      <c r="K665" s="39" t="s">
        <v>102</v>
      </c>
      <c r="L665" s="39" t="s">
        <v>102</v>
      </c>
      <c r="M665" s="39" t="s">
        <v>102</v>
      </c>
      <c r="N665" s="39" t="s">
        <v>102</v>
      </c>
      <c r="O665" s="39" t="s">
        <v>102</v>
      </c>
      <c r="P665" s="39" t="s">
        <v>102</v>
      </c>
      <c r="Q665" s="39" t="s">
        <v>102</v>
      </c>
      <c r="R665" s="39" t="s">
        <v>102</v>
      </c>
      <c r="S665" s="39" t="s">
        <v>102</v>
      </c>
      <c r="T665" s="39" t="s">
        <v>102</v>
      </c>
      <c r="U665" s="39">
        <v>7.3499999999999998E-4</v>
      </c>
      <c r="V665" s="39" t="s">
        <v>102</v>
      </c>
      <c r="W665" s="39" t="s">
        <v>102</v>
      </c>
      <c r="X665" s="39">
        <v>7.3499999999999998E-4</v>
      </c>
    </row>
    <row r="666" spans="1:24" x14ac:dyDescent="0.35">
      <c r="A666" s="39" t="s">
        <v>15</v>
      </c>
      <c r="B666" s="39" t="s">
        <v>374</v>
      </c>
      <c r="J666" s="39" t="s">
        <v>102</v>
      </c>
      <c r="K666" s="39" t="s">
        <v>102</v>
      </c>
      <c r="L666" s="39" t="s">
        <v>102</v>
      </c>
      <c r="M666" s="39" t="s">
        <v>102</v>
      </c>
      <c r="N666" s="39" t="s">
        <v>102</v>
      </c>
      <c r="O666" s="39" t="s">
        <v>102</v>
      </c>
      <c r="P666" s="39" t="s">
        <v>102</v>
      </c>
      <c r="Q666" s="39" t="s">
        <v>102</v>
      </c>
      <c r="R666" s="39" t="s">
        <v>102</v>
      </c>
      <c r="S666" s="39" t="s">
        <v>102</v>
      </c>
      <c r="T666" s="39" t="s">
        <v>102</v>
      </c>
      <c r="U666" s="39">
        <v>1.4970000000000001E-4</v>
      </c>
      <c r="V666" s="39" t="s">
        <v>102</v>
      </c>
      <c r="W666" s="39" t="s">
        <v>102</v>
      </c>
      <c r="X666" s="39">
        <v>1.4970000000000001E-4</v>
      </c>
    </row>
    <row r="667" spans="1:24" x14ac:dyDescent="0.35">
      <c r="A667" s="39" t="s">
        <v>15</v>
      </c>
      <c r="B667" s="39" t="s">
        <v>375</v>
      </c>
      <c r="J667" s="39" t="s">
        <v>102</v>
      </c>
      <c r="K667" s="39" t="s">
        <v>102</v>
      </c>
      <c r="L667" s="39" t="s">
        <v>102</v>
      </c>
      <c r="M667" s="39" t="s">
        <v>102</v>
      </c>
      <c r="N667" s="39" t="s">
        <v>102</v>
      </c>
      <c r="O667" s="39" t="s">
        <v>102</v>
      </c>
      <c r="P667" s="39" t="s">
        <v>102</v>
      </c>
      <c r="Q667" s="39" t="s">
        <v>102</v>
      </c>
      <c r="R667" s="39" t="s">
        <v>102</v>
      </c>
      <c r="S667" s="39" t="s">
        <v>102</v>
      </c>
      <c r="T667" s="39" t="s">
        <v>102</v>
      </c>
      <c r="U667" s="39">
        <v>1.4970000000000001E-4</v>
      </c>
      <c r="V667" s="39" t="s">
        <v>102</v>
      </c>
      <c r="W667" s="39" t="s">
        <v>102</v>
      </c>
      <c r="X667" s="39">
        <v>1.4970000000000001E-4</v>
      </c>
    </row>
    <row r="668" spans="1:24" x14ac:dyDescent="0.35">
      <c r="A668" s="39" t="s">
        <v>15</v>
      </c>
      <c r="B668" s="39" t="s">
        <v>376</v>
      </c>
      <c r="J668" s="39" t="s">
        <v>102</v>
      </c>
      <c r="K668" s="39" t="s">
        <v>102</v>
      </c>
      <c r="L668" s="39" t="s">
        <v>102</v>
      </c>
      <c r="M668" s="39" t="s">
        <v>102</v>
      </c>
      <c r="N668" s="39" t="s">
        <v>102</v>
      </c>
      <c r="O668" s="39" t="s">
        <v>102</v>
      </c>
      <c r="P668" s="39" t="s">
        <v>102</v>
      </c>
      <c r="Q668" s="39" t="s">
        <v>102</v>
      </c>
      <c r="R668" s="39" t="s">
        <v>102</v>
      </c>
      <c r="S668" s="39" t="s">
        <v>102</v>
      </c>
      <c r="T668" s="39" t="s">
        <v>102</v>
      </c>
      <c r="U668" s="39">
        <v>1.4970000000000001E-4</v>
      </c>
      <c r="V668" s="39" t="s">
        <v>102</v>
      </c>
      <c r="W668" s="39" t="s">
        <v>102</v>
      </c>
      <c r="X668" s="39">
        <v>1.4970000000000001E-4</v>
      </c>
    </row>
    <row r="669" spans="1:24" x14ac:dyDescent="0.35">
      <c r="A669" s="39" t="s">
        <v>15</v>
      </c>
      <c r="B669" s="39" t="s">
        <v>377</v>
      </c>
      <c r="J669" s="39" t="s">
        <v>102</v>
      </c>
      <c r="K669" s="39" t="s">
        <v>102</v>
      </c>
      <c r="L669" s="39" t="s">
        <v>102</v>
      </c>
      <c r="M669" s="39" t="s">
        <v>102</v>
      </c>
      <c r="N669" s="39" t="s">
        <v>102</v>
      </c>
      <c r="O669" s="39" t="s">
        <v>102</v>
      </c>
      <c r="P669" s="39" t="s">
        <v>102</v>
      </c>
      <c r="Q669" s="39" t="s">
        <v>102</v>
      </c>
      <c r="R669" s="39" t="s">
        <v>102</v>
      </c>
      <c r="S669" s="39" t="s">
        <v>102</v>
      </c>
      <c r="T669" s="39" t="s">
        <v>102</v>
      </c>
      <c r="U669" s="39">
        <v>1.4970000000000001E-4</v>
      </c>
      <c r="V669" s="39" t="s">
        <v>102</v>
      </c>
      <c r="W669" s="39" t="s">
        <v>102</v>
      </c>
      <c r="X669" s="39">
        <v>1.4970000000000001E-4</v>
      </c>
    </row>
    <row r="670" spans="1:24" x14ac:dyDescent="0.35">
      <c r="A670" s="39" t="s">
        <v>15</v>
      </c>
      <c r="B670" s="39" t="s">
        <v>378</v>
      </c>
      <c r="J670" s="39" t="s">
        <v>102</v>
      </c>
      <c r="K670" s="39" t="s">
        <v>102</v>
      </c>
      <c r="L670" s="39" t="s">
        <v>102</v>
      </c>
      <c r="M670" s="39" t="s">
        <v>102</v>
      </c>
      <c r="N670" s="39" t="s">
        <v>102</v>
      </c>
      <c r="O670" s="39" t="s">
        <v>102</v>
      </c>
      <c r="P670" s="39" t="s">
        <v>102</v>
      </c>
      <c r="Q670" s="39" t="s">
        <v>102</v>
      </c>
      <c r="R670" s="39" t="s">
        <v>102</v>
      </c>
      <c r="S670" s="39" t="s">
        <v>102</v>
      </c>
      <c r="T670" s="39" t="s">
        <v>102</v>
      </c>
      <c r="U670" s="39" t="s">
        <v>170</v>
      </c>
      <c r="V670" s="39" t="s">
        <v>102</v>
      </c>
      <c r="W670" s="39" t="s">
        <v>102</v>
      </c>
      <c r="X670" s="39">
        <v>0</v>
      </c>
    </row>
    <row r="671" spans="1:24" x14ac:dyDescent="0.35">
      <c r="A671" s="39" t="s">
        <v>15</v>
      </c>
      <c r="B671" s="39" t="s">
        <v>333</v>
      </c>
      <c r="J671" s="39" t="s">
        <v>102</v>
      </c>
      <c r="K671" s="39" t="s">
        <v>102</v>
      </c>
      <c r="L671" s="39" t="s">
        <v>102</v>
      </c>
      <c r="M671" s="39" t="s">
        <v>102</v>
      </c>
      <c r="N671" s="39" t="s">
        <v>102</v>
      </c>
      <c r="O671" s="39" t="s">
        <v>102</v>
      </c>
      <c r="P671" s="39" t="s">
        <v>102</v>
      </c>
      <c r="Q671" s="39" t="s">
        <v>102</v>
      </c>
      <c r="R671" s="39" t="s">
        <v>102</v>
      </c>
      <c r="S671" s="39" t="s">
        <v>102</v>
      </c>
      <c r="T671" s="39" t="s">
        <v>102</v>
      </c>
      <c r="U671" s="39" t="s">
        <v>102</v>
      </c>
      <c r="V671" s="39" t="s">
        <v>102</v>
      </c>
      <c r="W671" s="39" t="s">
        <v>102</v>
      </c>
      <c r="X671" s="39">
        <v>0</v>
      </c>
    </row>
    <row r="672" spans="1:24" x14ac:dyDescent="0.35">
      <c r="A672" s="39" t="s">
        <v>15</v>
      </c>
      <c r="B672" s="39" t="s">
        <v>337</v>
      </c>
      <c r="J672" s="39" t="s">
        <v>102</v>
      </c>
      <c r="K672" s="39" t="s">
        <v>102</v>
      </c>
      <c r="L672" s="39" t="s">
        <v>102</v>
      </c>
      <c r="M672" s="39" t="s">
        <v>102</v>
      </c>
      <c r="N672" s="39" t="s">
        <v>102</v>
      </c>
      <c r="O672" s="39" t="s">
        <v>102</v>
      </c>
      <c r="P672" s="39" t="s">
        <v>102</v>
      </c>
      <c r="Q672" s="39" t="s">
        <v>102</v>
      </c>
      <c r="R672" s="39" t="s">
        <v>102</v>
      </c>
      <c r="S672" s="39" t="s">
        <v>102</v>
      </c>
      <c r="T672" s="39" t="s">
        <v>102</v>
      </c>
      <c r="U672" s="39">
        <v>4.764E-3</v>
      </c>
      <c r="V672" s="39" t="s">
        <v>102</v>
      </c>
      <c r="W672" s="39" t="s">
        <v>102</v>
      </c>
      <c r="X672" s="39">
        <v>4.764E-3</v>
      </c>
    </row>
    <row r="673" spans="1:24" x14ac:dyDescent="0.35">
      <c r="A673" s="39" t="s">
        <v>15</v>
      </c>
      <c r="B673" s="39" t="s">
        <v>338</v>
      </c>
      <c r="J673" s="39" t="s">
        <v>102</v>
      </c>
      <c r="K673" s="39" t="s">
        <v>102</v>
      </c>
      <c r="L673" s="39" t="s">
        <v>102</v>
      </c>
      <c r="M673" s="39" t="s">
        <v>102</v>
      </c>
      <c r="N673" s="39" t="s">
        <v>102</v>
      </c>
      <c r="O673" s="39" t="s">
        <v>102</v>
      </c>
      <c r="P673" s="39" t="s">
        <v>102</v>
      </c>
      <c r="Q673" s="39" t="s">
        <v>102</v>
      </c>
      <c r="R673" s="39" t="s">
        <v>102</v>
      </c>
      <c r="S673" s="39" t="s">
        <v>102</v>
      </c>
      <c r="T673" s="39" t="s">
        <v>102</v>
      </c>
      <c r="U673" s="39">
        <v>8.2189999999999997E-4</v>
      </c>
      <c r="V673" s="39" t="s">
        <v>102</v>
      </c>
      <c r="W673" s="39" t="s">
        <v>102</v>
      </c>
      <c r="X673" s="39">
        <v>8.2189999999999997E-4</v>
      </c>
    </row>
    <row r="674" spans="1:24" x14ac:dyDescent="0.35">
      <c r="A674" s="39" t="s">
        <v>15</v>
      </c>
      <c r="B674" s="39" t="s">
        <v>339</v>
      </c>
      <c r="J674" s="39" t="s">
        <v>102</v>
      </c>
      <c r="K674" s="39" t="s">
        <v>102</v>
      </c>
      <c r="L674" s="39" t="s">
        <v>102</v>
      </c>
      <c r="M674" s="39" t="s">
        <v>102</v>
      </c>
      <c r="N674" s="39" t="s">
        <v>102</v>
      </c>
      <c r="O674" s="39" t="s">
        <v>102</v>
      </c>
      <c r="P674" s="39" t="s">
        <v>102</v>
      </c>
      <c r="Q674" s="39" t="s">
        <v>102</v>
      </c>
      <c r="R674" s="39" t="s">
        <v>102</v>
      </c>
      <c r="S674" s="39" t="s">
        <v>102</v>
      </c>
      <c r="T674" s="39" t="s">
        <v>102</v>
      </c>
      <c r="U674" s="39">
        <v>1.4970000000000001E-4</v>
      </c>
      <c r="V674" s="39" t="s">
        <v>102</v>
      </c>
      <c r="W674" s="39" t="s">
        <v>102</v>
      </c>
      <c r="X674" s="39">
        <v>1.4970000000000001E-4</v>
      </c>
    </row>
    <row r="675" spans="1:24" x14ac:dyDescent="0.35">
      <c r="A675" s="39" t="s">
        <v>15</v>
      </c>
      <c r="B675" s="39" t="s">
        <v>340</v>
      </c>
      <c r="J675" s="39" t="s">
        <v>102</v>
      </c>
      <c r="K675" s="39" t="s">
        <v>102</v>
      </c>
      <c r="L675" s="39" t="s">
        <v>102</v>
      </c>
      <c r="M675" s="39" t="s">
        <v>102</v>
      </c>
      <c r="N675" s="39" t="s">
        <v>102</v>
      </c>
      <c r="O675" s="39" t="s">
        <v>102</v>
      </c>
      <c r="P675" s="39" t="s">
        <v>102</v>
      </c>
      <c r="Q675" s="39" t="s">
        <v>102</v>
      </c>
      <c r="R675" s="39" t="s">
        <v>102</v>
      </c>
      <c r="S675" s="39" t="s">
        <v>102</v>
      </c>
      <c r="T675" s="39" t="s">
        <v>102</v>
      </c>
      <c r="U675" s="39">
        <v>4.4710000000000001E-3</v>
      </c>
      <c r="V675" s="39" t="s">
        <v>102</v>
      </c>
      <c r="W675" s="39" t="s">
        <v>102</v>
      </c>
      <c r="X675" s="39">
        <v>4.4710000000000001E-3</v>
      </c>
    </row>
    <row r="676" spans="1:24" x14ac:dyDescent="0.35">
      <c r="A676" s="39" t="s">
        <v>15</v>
      </c>
      <c r="B676" s="39" t="s">
        <v>341</v>
      </c>
      <c r="J676" s="39" t="s">
        <v>102</v>
      </c>
      <c r="K676" s="39" t="s">
        <v>102</v>
      </c>
      <c r="L676" s="39" t="s">
        <v>102</v>
      </c>
      <c r="M676" s="39" t="s">
        <v>102</v>
      </c>
      <c r="N676" s="39" t="s">
        <v>102</v>
      </c>
      <c r="O676" s="39" t="s">
        <v>102</v>
      </c>
      <c r="P676" s="39" t="s">
        <v>102</v>
      </c>
      <c r="Q676" s="39" t="s">
        <v>102</v>
      </c>
      <c r="R676" s="39" t="s">
        <v>102</v>
      </c>
      <c r="S676" s="39" t="s">
        <v>102</v>
      </c>
      <c r="T676" s="39" t="s">
        <v>102</v>
      </c>
      <c r="U676" s="39">
        <v>1.4980000000000001E-4</v>
      </c>
      <c r="V676" s="39" t="s">
        <v>102</v>
      </c>
      <c r="W676" s="39" t="s">
        <v>102</v>
      </c>
      <c r="X676" s="39">
        <v>1.4980000000000001E-4</v>
      </c>
    </row>
    <row r="677" spans="1:24" x14ac:dyDescent="0.35">
      <c r="A677" s="39" t="s">
        <v>15</v>
      </c>
      <c r="B677" s="39" t="s">
        <v>342</v>
      </c>
      <c r="J677" s="39" t="s">
        <v>102</v>
      </c>
      <c r="K677" s="39" t="s">
        <v>102</v>
      </c>
      <c r="L677" s="39" t="s">
        <v>102</v>
      </c>
      <c r="M677" s="39" t="s">
        <v>102</v>
      </c>
      <c r="N677" s="39" t="s">
        <v>102</v>
      </c>
      <c r="O677" s="39" t="s">
        <v>102</v>
      </c>
      <c r="P677" s="39" t="s">
        <v>102</v>
      </c>
      <c r="Q677" s="39" t="s">
        <v>102</v>
      </c>
      <c r="R677" s="39" t="s">
        <v>102</v>
      </c>
      <c r="S677" s="39" t="s">
        <v>102</v>
      </c>
      <c r="T677" s="39" t="s">
        <v>102</v>
      </c>
      <c r="U677" s="39">
        <v>1.4980000000000001E-4</v>
      </c>
      <c r="V677" s="39" t="s">
        <v>102</v>
      </c>
      <c r="W677" s="39" t="s">
        <v>102</v>
      </c>
      <c r="X677" s="39">
        <v>1.4980000000000001E-4</v>
      </c>
    </row>
    <row r="678" spans="1:24" x14ac:dyDescent="0.35">
      <c r="A678" s="39" t="s">
        <v>15</v>
      </c>
      <c r="B678" s="39" t="s">
        <v>379</v>
      </c>
      <c r="J678" s="39" t="s">
        <v>102</v>
      </c>
      <c r="K678" s="39" t="s">
        <v>102</v>
      </c>
      <c r="L678" s="39" t="s">
        <v>102</v>
      </c>
      <c r="M678" s="39" t="s">
        <v>102</v>
      </c>
      <c r="N678" s="39" t="s">
        <v>102</v>
      </c>
      <c r="O678" s="39" t="s">
        <v>102</v>
      </c>
      <c r="P678" s="39" t="s">
        <v>102</v>
      </c>
      <c r="Q678" s="39" t="s">
        <v>102</v>
      </c>
      <c r="R678" s="39" t="s">
        <v>102</v>
      </c>
      <c r="S678" s="39" t="s">
        <v>102</v>
      </c>
      <c r="T678" s="39" t="s">
        <v>102</v>
      </c>
      <c r="U678" s="39" t="s">
        <v>102</v>
      </c>
      <c r="V678" s="39" t="s">
        <v>102</v>
      </c>
      <c r="W678" s="39" t="s">
        <v>102</v>
      </c>
      <c r="X678" s="39">
        <v>0</v>
      </c>
    </row>
    <row r="679" spans="1:24" x14ac:dyDescent="0.35">
      <c r="A679" s="39" t="s">
        <v>15</v>
      </c>
      <c r="B679" s="39" t="s">
        <v>380</v>
      </c>
      <c r="J679" s="39" t="s">
        <v>102</v>
      </c>
      <c r="K679" s="39" t="s">
        <v>102</v>
      </c>
      <c r="L679" s="39" t="s">
        <v>102</v>
      </c>
      <c r="M679" s="39" t="s">
        <v>102</v>
      </c>
      <c r="N679" s="39" t="s">
        <v>102</v>
      </c>
      <c r="O679" s="39" t="s">
        <v>102</v>
      </c>
      <c r="P679" s="39" t="s">
        <v>102</v>
      </c>
      <c r="Q679" s="39" t="s">
        <v>102</v>
      </c>
      <c r="R679" s="39" t="s">
        <v>102</v>
      </c>
      <c r="S679" s="39" t="s">
        <v>102</v>
      </c>
      <c r="T679" s="39" t="s">
        <v>102</v>
      </c>
      <c r="U679" s="39" t="s">
        <v>102</v>
      </c>
      <c r="V679" s="39" t="s">
        <v>102</v>
      </c>
      <c r="W679" s="39" t="s">
        <v>102</v>
      </c>
      <c r="X679" s="39">
        <v>0</v>
      </c>
    </row>
    <row r="680" spans="1:24" x14ac:dyDescent="0.35">
      <c r="A680" s="39" t="s">
        <v>15</v>
      </c>
      <c r="B680" s="39" t="s">
        <v>381</v>
      </c>
      <c r="J680" s="39" t="s">
        <v>102</v>
      </c>
      <c r="K680" s="39" t="s">
        <v>102</v>
      </c>
      <c r="L680" s="39" t="s">
        <v>102</v>
      </c>
      <c r="M680" s="39" t="s">
        <v>102</v>
      </c>
      <c r="N680" s="39" t="s">
        <v>102</v>
      </c>
      <c r="O680" s="39" t="s">
        <v>102</v>
      </c>
      <c r="P680" s="39" t="s">
        <v>102</v>
      </c>
      <c r="Q680" s="39" t="s">
        <v>102</v>
      </c>
      <c r="R680" s="39" t="s">
        <v>102</v>
      </c>
      <c r="S680" s="39" t="s">
        <v>102</v>
      </c>
      <c r="T680" s="39" t="s">
        <v>102</v>
      </c>
      <c r="U680" s="39" t="s">
        <v>102</v>
      </c>
      <c r="V680" s="39" t="s">
        <v>102</v>
      </c>
      <c r="W680" s="39" t="s">
        <v>102</v>
      </c>
      <c r="X680" s="39">
        <v>0</v>
      </c>
    </row>
    <row r="681" spans="1:24" x14ac:dyDescent="0.35">
      <c r="A681" s="39" t="s">
        <v>15</v>
      </c>
      <c r="B681" s="39" t="s">
        <v>382</v>
      </c>
      <c r="J681" s="39" t="s">
        <v>102</v>
      </c>
      <c r="K681" s="39" t="s">
        <v>102</v>
      </c>
      <c r="L681" s="39" t="s">
        <v>102</v>
      </c>
      <c r="M681" s="39" t="s">
        <v>102</v>
      </c>
      <c r="N681" s="39" t="s">
        <v>102</v>
      </c>
      <c r="O681" s="39" t="s">
        <v>102</v>
      </c>
      <c r="P681" s="39" t="s">
        <v>102</v>
      </c>
      <c r="Q681" s="39" t="s">
        <v>102</v>
      </c>
      <c r="R681" s="39" t="s">
        <v>102</v>
      </c>
      <c r="S681" s="39" t="s">
        <v>102</v>
      </c>
      <c r="T681" s="39" t="s">
        <v>102</v>
      </c>
      <c r="U681" s="39" t="s">
        <v>102</v>
      </c>
      <c r="V681" s="39" t="s">
        <v>102</v>
      </c>
      <c r="W681" s="39" t="s">
        <v>102</v>
      </c>
      <c r="X681" s="39">
        <v>0</v>
      </c>
    </row>
    <row r="682" spans="1:24" x14ac:dyDescent="0.35">
      <c r="A682" s="39" t="s">
        <v>13</v>
      </c>
      <c r="J682" s="39" t="s">
        <v>102</v>
      </c>
      <c r="K682" s="39" t="s">
        <v>102</v>
      </c>
      <c r="L682" s="39" t="s">
        <v>102</v>
      </c>
      <c r="M682" s="39" t="s">
        <v>102</v>
      </c>
      <c r="N682" s="39" t="s">
        <v>102</v>
      </c>
      <c r="O682" s="39" t="s">
        <v>102</v>
      </c>
      <c r="P682" s="39" t="s">
        <v>102</v>
      </c>
      <c r="Q682" s="39" t="s">
        <v>102</v>
      </c>
      <c r="R682" s="39">
        <v>5.1310000000000001E-2</v>
      </c>
      <c r="S682" s="39">
        <v>1.175</v>
      </c>
      <c r="T682" s="39" t="s">
        <v>102</v>
      </c>
      <c r="U682" s="39">
        <v>8.3479999999999999E-2</v>
      </c>
      <c r="V682" s="39" t="s">
        <v>102</v>
      </c>
      <c r="W682" s="39">
        <v>1.809E-6</v>
      </c>
      <c r="X682" s="39">
        <v>1.309791809</v>
      </c>
    </row>
    <row r="683" spans="1:24" x14ac:dyDescent="0.35">
      <c r="A683" s="39" t="s">
        <v>13</v>
      </c>
      <c r="B683" s="39" t="s">
        <v>383</v>
      </c>
      <c r="J683" s="39" t="s">
        <v>102</v>
      </c>
      <c r="K683" s="39" t="s">
        <v>102</v>
      </c>
      <c r="L683" s="39" t="s">
        <v>102</v>
      </c>
      <c r="M683" s="39" t="s">
        <v>102</v>
      </c>
      <c r="N683" s="39" t="s">
        <v>102</v>
      </c>
      <c r="O683" s="39" t="s">
        <v>102</v>
      </c>
      <c r="P683" s="39" t="s">
        <v>102</v>
      </c>
      <c r="Q683" s="39" t="s">
        <v>102</v>
      </c>
      <c r="R683" s="39">
        <v>1.281E-2</v>
      </c>
      <c r="S683" s="39">
        <v>0.29399999999999998</v>
      </c>
      <c r="T683" s="39">
        <v>-3.27E-7</v>
      </c>
      <c r="U683" s="39">
        <v>1.95E-4</v>
      </c>
      <c r="V683" s="39" t="s">
        <v>102</v>
      </c>
      <c r="W683" s="39" t="s">
        <v>102</v>
      </c>
      <c r="X683" s="39">
        <v>0.30700467300000001</v>
      </c>
    </row>
    <row r="684" spans="1:24" x14ac:dyDescent="0.35">
      <c r="A684" s="39" t="s">
        <v>13</v>
      </c>
      <c r="B684" s="39" t="s">
        <v>383</v>
      </c>
      <c r="C684" s="39" t="s">
        <v>312</v>
      </c>
      <c r="J684" s="39" t="s">
        <v>102</v>
      </c>
      <c r="K684" s="39" t="s">
        <v>102</v>
      </c>
      <c r="L684" s="39" t="s">
        <v>102</v>
      </c>
      <c r="M684" s="39" t="s">
        <v>102</v>
      </c>
      <c r="N684" s="39" t="s">
        <v>102</v>
      </c>
      <c r="O684" s="39" t="s">
        <v>102</v>
      </c>
      <c r="P684" s="39" t="s">
        <v>102</v>
      </c>
      <c r="Q684" s="39" t="s">
        <v>102</v>
      </c>
      <c r="R684" s="39">
        <v>3.026E-3</v>
      </c>
      <c r="S684" s="39" t="s">
        <v>102</v>
      </c>
      <c r="T684" s="39">
        <v>-3.27E-7</v>
      </c>
      <c r="U684" s="39">
        <v>1.95E-4</v>
      </c>
      <c r="V684" s="39" t="s">
        <v>102</v>
      </c>
      <c r="W684" s="39" t="s">
        <v>102</v>
      </c>
      <c r="X684" s="39">
        <v>3.2206729999999999E-3</v>
      </c>
    </row>
    <row r="685" spans="1:24" x14ac:dyDescent="0.35">
      <c r="A685" s="39" t="s">
        <v>13</v>
      </c>
      <c r="B685" s="39" t="s">
        <v>384</v>
      </c>
      <c r="J685" s="39" t="s">
        <v>102</v>
      </c>
      <c r="K685" s="39" t="s">
        <v>102</v>
      </c>
      <c r="L685" s="39" t="s">
        <v>102</v>
      </c>
      <c r="M685" s="39" t="s">
        <v>102</v>
      </c>
      <c r="N685" s="39" t="s">
        <v>102</v>
      </c>
      <c r="O685" s="39" t="s">
        <v>102</v>
      </c>
      <c r="P685" s="39" t="s">
        <v>102</v>
      </c>
      <c r="Q685" s="39" t="s">
        <v>102</v>
      </c>
      <c r="R685" s="39">
        <v>1.3730000000000001E-5</v>
      </c>
      <c r="S685" s="39">
        <v>-1.441E-8</v>
      </c>
      <c r="T685" s="39">
        <v>1.8650000000000001E-7</v>
      </c>
      <c r="U685" s="39">
        <v>2.6599999999999999E-5</v>
      </c>
      <c r="V685" s="39" t="s">
        <v>102</v>
      </c>
      <c r="W685" s="39" t="s">
        <v>102</v>
      </c>
      <c r="X685" s="39">
        <v>4.0502089999999999E-5</v>
      </c>
    </row>
    <row r="686" spans="1:24" x14ac:dyDescent="0.35">
      <c r="A686" s="39" t="s">
        <v>13</v>
      </c>
      <c r="B686" s="39" t="s">
        <v>384</v>
      </c>
      <c r="C686" s="39" t="s">
        <v>312</v>
      </c>
      <c r="J686" s="39" t="s">
        <v>102</v>
      </c>
      <c r="K686" s="39" t="s">
        <v>102</v>
      </c>
      <c r="L686" s="39" t="s">
        <v>102</v>
      </c>
      <c r="M686" s="39" t="s">
        <v>102</v>
      </c>
      <c r="N686" s="39" t="s">
        <v>102</v>
      </c>
      <c r="O686" s="39" t="s">
        <v>102</v>
      </c>
      <c r="P686" s="39" t="s">
        <v>102</v>
      </c>
      <c r="Q686" s="39" t="s">
        <v>102</v>
      </c>
      <c r="R686" s="39">
        <v>1.2999999999999999E-5</v>
      </c>
      <c r="S686" s="39" t="s">
        <v>102</v>
      </c>
      <c r="T686" s="39">
        <v>1.8650000000000001E-7</v>
      </c>
      <c r="U686" s="39">
        <v>2.6599999999999999E-5</v>
      </c>
      <c r="V686" s="39" t="s">
        <v>102</v>
      </c>
      <c r="W686" s="39" t="s">
        <v>102</v>
      </c>
      <c r="X686" s="39">
        <v>3.9786500000000003E-5</v>
      </c>
    </row>
    <row r="687" spans="1:24" x14ac:dyDescent="0.35">
      <c r="A687" s="39" t="s">
        <v>13</v>
      </c>
      <c r="B687" s="39" t="s">
        <v>385</v>
      </c>
      <c r="J687" s="39" t="s">
        <v>102</v>
      </c>
      <c r="K687" s="39" t="s">
        <v>102</v>
      </c>
      <c r="L687" s="39" t="s">
        <v>102</v>
      </c>
      <c r="M687" s="39" t="s">
        <v>102</v>
      </c>
      <c r="N687" s="39" t="s">
        <v>102</v>
      </c>
      <c r="O687" s="39" t="s">
        <v>102</v>
      </c>
      <c r="P687" s="39" t="s">
        <v>102</v>
      </c>
      <c r="Q687" s="39" t="s">
        <v>102</v>
      </c>
      <c r="R687" s="39">
        <v>1.281E-2</v>
      </c>
      <c r="S687" s="39">
        <v>0.29399999999999998</v>
      </c>
      <c r="T687" s="39">
        <v>-2.7469999999999999E-7</v>
      </c>
      <c r="U687" s="39">
        <v>1.8919999999999999E-4</v>
      </c>
      <c r="V687" s="39" t="s">
        <v>102</v>
      </c>
      <c r="W687" s="39" t="s">
        <v>102</v>
      </c>
      <c r="X687" s="39">
        <v>0.3069989253</v>
      </c>
    </row>
    <row r="688" spans="1:24" x14ac:dyDescent="0.35">
      <c r="A688" s="39" t="s">
        <v>13</v>
      </c>
      <c r="B688" s="39" t="s">
        <v>385</v>
      </c>
      <c r="C688" s="39" t="s">
        <v>312</v>
      </c>
      <c r="J688" s="39" t="s">
        <v>102</v>
      </c>
      <c r="K688" s="39" t="s">
        <v>102</v>
      </c>
      <c r="L688" s="39" t="s">
        <v>102</v>
      </c>
      <c r="M688" s="39" t="s">
        <v>102</v>
      </c>
      <c r="N688" s="39" t="s">
        <v>102</v>
      </c>
      <c r="O688" s="39" t="s">
        <v>102</v>
      </c>
      <c r="P688" s="39" t="s">
        <v>102</v>
      </c>
      <c r="Q688" s="39" t="s">
        <v>102</v>
      </c>
      <c r="R688" s="39">
        <v>3.026E-3</v>
      </c>
      <c r="S688" s="39" t="s">
        <v>102</v>
      </c>
      <c r="T688" s="39">
        <v>-2.7469999999999999E-7</v>
      </c>
      <c r="U688" s="39">
        <v>1.8919999999999999E-4</v>
      </c>
      <c r="V688" s="39" t="s">
        <v>102</v>
      </c>
      <c r="W688" s="39" t="s">
        <v>102</v>
      </c>
      <c r="X688" s="39">
        <v>3.2149253000000001E-3</v>
      </c>
    </row>
    <row r="689" spans="1:24" x14ac:dyDescent="0.35">
      <c r="A689" s="39" t="s">
        <v>13</v>
      </c>
      <c r="B689" s="39" t="s">
        <v>386</v>
      </c>
      <c r="J689" s="39" t="s">
        <v>102</v>
      </c>
      <c r="K689" s="39" t="s">
        <v>102</v>
      </c>
      <c r="L689" s="39" t="s">
        <v>102</v>
      </c>
      <c r="M689" s="39" t="s">
        <v>102</v>
      </c>
      <c r="N689" s="39" t="s">
        <v>102</v>
      </c>
      <c r="O689" s="39" t="s">
        <v>102</v>
      </c>
      <c r="P689" s="39" t="s">
        <v>102</v>
      </c>
      <c r="Q689" s="39" t="s">
        <v>102</v>
      </c>
      <c r="R689" s="39">
        <v>1.3730000000000001E-5</v>
      </c>
      <c r="S689" s="39">
        <v>-1.4429999999999999E-8</v>
      </c>
      <c r="T689" s="39">
        <v>1.8379999999999999E-7</v>
      </c>
      <c r="U689" s="39">
        <v>2.6550000000000002E-5</v>
      </c>
      <c r="V689" s="39" t="s">
        <v>102</v>
      </c>
      <c r="W689" s="39" t="s">
        <v>102</v>
      </c>
      <c r="X689" s="39">
        <v>4.0449369999999997E-5</v>
      </c>
    </row>
    <row r="690" spans="1:24" x14ac:dyDescent="0.35">
      <c r="A690" s="39" t="s">
        <v>13</v>
      </c>
      <c r="B690" s="39" t="s">
        <v>386</v>
      </c>
      <c r="C690" s="39" t="s">
        <v>312</v>
      </c>
      <c r="J690" s="39" t="s">
        <v>102</v>
      </c>
      <c r="K690" s="39" t="s">
        <v>102</v>
      </c>
      <c r="L690" s="39" t="s">
        <v>102</v>
      </c>
      <c r="M690" s="39" t="s">
        <v>102</v>
      </c>
      <c r="N690" s="39" t="s">
        <v>102</v>
      </c>
      <c r="O690" s="39" t="s">
        <v>102</v>
      </c>
      <c r="P690" s="39" t="s">
        <v>102</v>
      </c>
      <c r="Q690" s="39" t="s">
        <v>102</v>
      </c>
      <c r="R690" s="39">
        <v>1.2999999999999999E-5</v>
      </c>
      <c r="S690" s="39" t="s">
        <v>102</v>
      </c>
      <c r="T690" s="39">
        <v>1.8379999999999999E-7</v>
      </c>
      <c r="U690" s="39">
        <v>2.6550000000000002E-5</v>
      </c>
      <c r="V690" s="39" t="s">
        <v>102</v>
      </c>
      <c r="W690" s="39" t="s">
        <v>102</v>
      </c>
      <c r="X690" s="39">
        <v>3.9733800000000002E-5</v>
      </c>
    </row>
    <row r="691" spans="1:24" x14ac:dyDescent="0.35">
      <c r="A691" s="39" t="s">
        <v>13</v>
      </c>
      <c r="B691" s="39" t="s">
        <v>327</v>
      </c>
      <c r="J691" s="39" t="s">
        <v>102</v>
      </c>
      <c r="K691" s="39" t="s">
        <v>102</v>
      </c>
      <c r="L691" s="39" t="s">
        <v>102</v>
      </c>
      <c r="M691" s="39" t="s">
        <v>102</v>
      </c>
      <c r="N691" s="39" t="s">
        <v>102</v>
      </c>
      <c r="O691" s="39" t="s">
        <v>102</v>
      </c>
      <c r="P691" s="39" t="s">
        <v>102</v>
      </c>
      <c r="Q691" s="39" t="s">
        <v>102</v>
      </c>
      <c r="R691" s="39" t="s">
        <v>102</v>
      </c>
      <c r="S691" s="39" t="s">
        <v>102</v>
      </c>
      <c r="T691" s="39" t="s">
        <v>102</v>
      </c>
      <c r="U691" s="39" t="s">
        <v>102</v>
      </c>
      <c r="V691" s="39" t="s">
        <v>102</v>
      </c>
      <c r="W691" s="39" t="s">
        <v>102</v>
      </c>
      <c r="X691" s="39">
        <v>0</v>
      </c>
    </row>
    <row r="692" spans="1:24" x14ac:dyDescent="0.35">
      <c r="A692" s="39" t="s">
        <v>13</v>
      </c>
      <c r="B692" s="39" t="s">
        <v>387</v>
      </c>
      <c r="J692" s="39" t="s">
        <v>102</v>
      </c>
      <c r="K692" s="39" t="s">
        <v>102</v>
      </c>
      <c r="L692" s="39" t="s">
        <v>102</v>
      </c>
      <c r="M692" s="39" t="s">
        <v>102</v>
      </c>
      <c r="N692" s="39" t="s">
        <v>102</v>
      </c>
      <c r="O692" s="39" t="s">
        <v>102</v>
      </c>
      <c r="P692" s="39" t="s">
        <v>102</v>
      </c>
      <c r="Q692" s="39" t="s">
        <v>102</v>
      </c>
      <c r="R692" s="39" t="s">
        <v>102</v>
      </c>
      <c r="S692" s="39" t="s">
        <v>102</v>
      </c>
      <c r="T692" s="39" t="s">
        <v>102</v>
      </c>
      <c r="U692" s="39" t="s">
        <v>102</v>
      </c>
      <c r="V692" s="39" t="s">
        <v>102</v>
      </c>
      <c r="W692" s="39" t="s">
        <v>102</v>
      </c>
      <c r="X692" s="39">
        <v>0</v>
      </c>
    </row>
    <row r="693" spans="1:24" x14ac:dyDescent="0.35">
      <c r="A693" s="39" t="s">
        <v>13</v>
      </c>
      <c r="B693" s="39" t="s">
        <v>147</v>
      </c>
      <c r="J693" s="39" t="s">
        <v>102</v>
      </c>
      <c r="K693" s="39" t="s">
        <v>102</v>
      </c>
      <c r="L693" s="39" t="s">
        <v>102</v>
      </c>
      <c r="M693" s="39" t="s">
        <v>102</v>
      </c>
      <c r="N693" s="39" t="s">
        <v>102</v>
      </c>
      <c r="O693" s="39" t="s">
        <v>102</v>
      </c>
      <c r="P693" s="39" t="s">
        <v>102</v>
      </c>
      <c r="Q693" s="39" t="s">
        <v>102</v>
      </c>
      <c r="R693" s="39" t="s">
        <v>102</v>
      </c>
      <c r="S693" s="39" t="s">
        <v>102</v>
      </c>
      <c r="T693" s="39" t="s">
        <v>102</v>
      </c>
      <c r="U693" s="39" t="s">
        <v>102</v>
      </c>
      <c r="V693" s="39" t="s">
        <v>102</v>
      </c>
      <c r="W693" s="39" t="s">
        <v>102</v>
      </c>
      <c r="X693" s="39">
        <v>0</v>
      </c>
    </row>
    <row r="694" spans="1:24" x14ac:dyDescent="0.35">
      <c r="A694" s="39" t="s">
        <v>13</v>
      </c>
      <c r="B694" s="39" t="s">
        <v>337</v>
      </c>
      <c r="J694" s="39" t="s">
        <v>102</v>
      </c>
      <c r="K694" s="39" t="s">
        <v>102</v>
      </c>
      <c r="L694" s="39" t="s">
        <v>102</v>
      </c>
      <c r="M694" s="39" t="s">
        <v>102</v>
      </c>
      <c r="N694" s="39" t="s">
        <v>102</v>
      </c>
      <c r="O694" s="39" t="s">
        <v>102</v>
      </c>
      <c r="P694" s="39" t="s">
        <v>102</v>
      </c>
      <c r="Q694" s="39" t="s">
        <v>102</v>
      </c>
      <c r="R694" s="39" t="s">
        <v>102</v>
      </c>
      <c r="S694" s="39" t="s">
        <v>102</v>
      </c>
      <c r="T694" s="39" t="s">
        <v>102</v>
      </c>
      <c r="U694" s="39">
        <v>5.0150000000000004E-3</v>
      </c>
      <c r="V694" s="39" t="s">
        <v>102</v>
      </c>
      <c r="W694" s="39" t="s">
        <v>102</v>
      </c>
      <c r="X694" s="39">
        <v>5.0150000000000004E-3</v>
      </c>
    </row>
    <row r="695" spans="1:24" x14ac:dyDescent="0.35">
      <c r="A695" s="39" t="s">
        <v>13</v>
      </c>
      <c r="B695" s="39" t="s">
        <v>338</v>
      </c>
      <c r="J695" s="39" t="s">
        <v>102</v>
      </c>
      <c r="K695" s="39" t="s">
        <v>102</v>
      </c>
      <c r="L695" s="39" t="s">
        <v>102</v>
      </c>
      <c r="M695" s="39" t="s">
        <v>102</v>
      </c>
      <c r="N695" s="39" t="s">
        <v>102</v>
      </c>
      <c r="O695" s="39" t="s">
        <v>102</v>
      </c>
      <c r="P695" s="39" t="s">
        <v>102</v>
      </c>
      <c r="Q695" s="39" t="s">
        <v>102</v>
      </c>
      <c r="R695" s="39" t="s">
        <v>102</v>
      </c>
      <c r="S695" s="39" t="s">
        <v>102</v>
      </c>
      <c r="T695" s="39" t="s">
        <v>102</v>
      </c>
      <c r="U695" s="39">
        <v>8.2189999999999997E-4</v>
      </c>
      <c r="V695" s="39" t="s">
        <v>102</v>
      </c>
      <c r="W695" s="39" t="s">
        <v>102</v>
      </c>
      <c r="X695" s="39">
        <v>8.2189999999999997E-4</v>
      </c>
    </row>
    <row r="696" spans="1:24" x14ac:dyDescent="0.35">
      <c r="A696" s="39" t="s">
        <v>13</v>
      </c>
      <c r="B696" s="39" t="s">
        <v>339</v>
      </c>
      <c r="J696" s="39" t="s">
        <v>102</v>
      </c>
      <c r="K696" s="39" t="s">
        <v>102</v>
      </c>
      <c r="L696" s="39" t="s">
        <v>102</v>
      </c>
      <c r="M696" s="39" t="s">
        <v>102</v>
      </c>
      <c r="N696" s="39" t="s">
        <v>102</v>
      </c>
      <c r="O696" s="39" t="s">
        <v>102</v>
      </c>
      <c r="P696" s="39" t="s">
        <v>102</v>
      </c>
      <c r="Q696" s="39" t="s">
        <v>102</v>
      </c>
      <c r="R696" s="39" t="s">
        <v>102</v>
      </c>
      <c r="S696" s="39" t="s">
        <v>102</v>
      </c>
      <c r="T696" s="39" t="s">
        <v>102</v>
      </c>
      <c r="U696" s="39">
        <v>1.5009999999999999E-4</v>
      </c>
      <c r="V696" s="39" t="s">
        <v>102</v>
      </c>
      <c r="W696" s="39" t="s">
        <v>102</v>
      </c>
      <c r="X696" s="39">
        <v>1.5009999999999999E-4</v>
      </c>
    </row>
    <row r="697" spans="1:24" x14ac:dyDescent="0.35">
      <c r="A697" s="39" t="s">
        <v>13</v>
      </c>
      <c r="B697" s="39" t="s">
        <v>388</v>
      </c>
      <c r="J697" s="39" t="s">
        <v>102</v>
      </c>
      <c r="K697" s="39" t="s">
        <v>102</v>
      </c>
      <c r="L697" s="39" t="s">
        <v>102</v>
      </c>
      <c r="M697" s="39" t="s">
        <v>102</v>
      </c>
      <c r="N697" s="39" t="s">
        <v>102</v>
      </c>
      <c r="O697" s="39" t="s">
        <v>102</v>
      </c>
      <c r="P697" s="39" t="s">
        <v>102</v>
      </c>
      <c r="Q697" s="39" t="s">
        <v>102</v>
      </c>
      <c r="R697" s="39" t="s">
        <v>102</v>
      </c>
      <c r="S697" s="39" t="s">
        <v>102</v>
      </c>
      <c r="T697" s="39" t="s">
        <v>102</v>
      </c>
      <c r="U697" s="39">
        <v>1.8759999999999999E-2</v>
      </c>
      <c r="V697" s="39" t="s">
        <v>102</v>
      </c>
      <c r="W697" s="39" t="s">
        <v>102</v>
      </c>
      <c r="X697" s="39">
        <v>1.8759999999999999E-2</v>
      </c>
    </row>
    <row r="698" spans="1:24" x14ac:dyDescent="0.35">
      <c r="A698" s="39" t="s">
        <v>13</v>
      </c>
      <c r="B698" s="39" t="s">
        <v>388</v>
      </c>
      <c r="C698" s="39" t="s">
        <v>152</v>
      </c>
      <c r="J698" s="39" t="s">
        <v>102</v>
      </c>
      <c r="K698" s="39" t="s">
        <v>102</v>
      </c>
      <c r="L698" s="39" t="s">
        <v>102</v>
      </c>
      <c r="M698" s="39" t="s">
        <v>102</v>
      </c>
      <c r="N698" s="39" t="s">
        <v>102</v>
      </c>
      <c r="O698" s="39" t="s">
        <v>102</v>
      </c>
      <c r="P698" s="39" t="s">
        <v>102</v>
      </c>
      <c r="Q698" s="39" t="s">
        <v>102</v>
      </c>
      <c r="R698" s="39" t="s">
        <v>102</v>
      </c>
      <c r="S698" s="39" t="s">
        <v>102</v>
      </c>
      <c r="T698" s="39" t="s">
        <v>102</v>
      </c>
      <c r="U698" s="39">
        <v>8.0880000000000004E-4</v>
      </c>
      <c r="V698" s="39" t="s">
        <v>102</v>
      </c>
      <c r="W698" s="39" t="s">
        <v>102</v>
      </c>
      <c r="X698" s="39">
        <v>8.0880000000000004E-4</v>
      </c>
    </row>
    <row r="699" spans="1:24" x14ac:dyDescent="0.35">
      <c r="A699" s="39" t="s">
        <v>13</v>
      </c>
      <c r="B699" s="39" t="s">
        <v>388</v>
      </c>
      <c r="C699" s="39" t="s">
        <v>321</v>
      </c>
      <c r="J699" s="39" t="s">
        <v>102</v>
      </c>
      <c r="K699" s="39" t="s">
        <v>102</v>
      </c>
      <c r="L699" s="39" t="s">
        <v>102</v>
      </c>
      <c r="M699" s="39" t="s">
        <v>102</v>
      </c>
      <c r="N699" s="39" t="s">
        <v>102</v>
      </c>
      <c r="O699" s="39" t="s">
        <v>102</v>
      </c>
      <c r="P699" s="39" t="s">
        <v>102</v>
      </c>
      <c r="Q699" s="39" t="s">
        <v>102</v>
      </c>
      <c r="R699" s="39" t="s">
        <v>102</v>
      </c>
      <c r="S699" s="39" t="s">
        <v>102</v>
      </c>
      <c r="T699" s="39" t="s">
        <v>102</v>
      </c>
      <c r="U699" s="39">
        <v>5.7060000000000001E-3</v>
      </c>
      <c r="V699" s="39" t="s">
        <v>102</v>
      </c>
      <c r="W699" s="39" t="s">
        <v>102</v>
      </c>
      <c r="X699" s="39">
        <v>5.7060000000000001E-3</v>
      </c>
    </row>
    <row r="700" spans="1:24" x14ac:dyDescent="0.35">
      <c r="A700" s="39" t="s">
        <v>13</v>
      </c>
      <c r="B700" s="39" t="s">
        <v>388</v>
      </c>
      <c r="C700" s="39" t="s">
        <v>322</v>
      </c>
      <c r="J700" s="39" t="s">
        <v>102</v>
      </c>
      <c r="K700" s="39" t="s">
        <v>102</v>
      </c>
      <c r="L700" s="39" t="s">
        <v>102</v>
      </c>
      <c r="M700" s="39" t="s">
        <v>102</v>
      </c>
      <c r="N700" s="39" t="s">
        <v>102</v>
      </c>
      <c r="O700" s="39" t="s">
        <v>102</v>
      </c>
      <c r="P700" s="39" t="s">
        <v>102</v>
      </c>
      <c r="Q700" s="39" t="s">
        <v>102</v>
      </c>
      <c r="R700" s="39" t="s">
        <v>102</v>
      </c>
      <c r="S700" s="39" t="s">
        <v>102</v>
      </c>
      <c r="T700" s="39" t="s">
        <v>102</v>
      </c>
      <c r="U700" s="39">
        <v>1.7589999999999999E-4</v>
      </c>
      <c r="V700" s="39" t="s">
        <v>102</v>
      </c>
      <c r="W700" s="39" t="s">
        <v>102</v>
      </c>
      <c r="X700" s="39">
        <v>1.7589999999999999E-4</v>
      </c>
    </row>
    <row r="701" spans="1:24" x14ac:dyDescent="0.35">
      <c r="A701" s="39" t="s">
        <v>13</v>
      </c>
      <c r="B701" s="39" t="s">
        <v>388</v>
      </c>
      <c r="C701" s="39" t="s">
        <v>323</v>
      </c>
      <c r="J701" s="39" t="s">
        <v>102</v>
      </c>
      <c r="K701" s="39" t="s">
        <v>102</v>
      </c>
      <c r="L701" s="39" t="s">
        <v>102</v>
      </c>
      <c r="M701" s="39" t="s">
        <v>102</v>
      </c>
      <c r="N701" s="39" t="s">
        <v>102</v>
      </c>
      <c r="O701" s="39" t="s">
        <v>102</v>
      </c>
      <c r="P701" s="39" t="s">
        <v>102</v>
      </c>
      <c r="Q701" s="39" t="s">
        <v>102</v>
      </c>
      <c r="R701" s="39" t="s">
        <v>102</v>
      </c>
      <c r="S701" s="39" t="s">
        <v>102</v>
      </c>
      <c r="T701" s="39" t="s">
        <v>102</v>
      </c>
      <c r="U701" s="39">
        <v>1.774E-4</v>
      </c>
      <c r="V701" s="39" t="s">
        <v>102</v>
      </c>
      <c r="W701" s="39" t="s">
        <v>102</v>
      </c>
      <c r="X701" s="39">
        <v>1.774E-4</v>
      </c>
    </row>
    <row r="702" spans="1:24" x14ac:dyDescent="0.35">
      <c r="A702" s="39" t="s">
        <v>13</v>
      </c>
      <c r="B702" s="39" t="s">
        <v>388</v>
      </c>
      <c r="C702" s="39" t="s">
        <v>154</v>
      </c>
      <c r="J702" s="39" t="s">
        <v>102</v>
      </c>
      <c r="K702" s="39" t="s">
        <v>102</v>
      </c>
      <c r="L702" s="39" t="s">
        <v>102</v>
      </c>
      <c r="M702" s="39" t="s">
        <v>102</v>
      </c>
      <c r="N702" s="39" t="s">
        <v>102</v>
      </c>
      <c r="O702" s="39" t="s">
        <v>102</v>
      </c>
      <c r="P702" s="39" t="s">
        <v>102</v>
      </c>
      <c r="Q702" s="39" t="s">
        <v>102</v>
      </c>
      <c r="R702" s="39" t="s">
        <v>102</v>
      </c>
      <c r="S702" s="39" t="s">
        <v>102</v>
      </c>
      <c r="T702" s="39" t="s">
        <v>102</v>
      </c>
      <c r="U702" s="39">
        <v>1.6760000000000001E-4</v>
      </c>
      <c r="V702" s="39" t="s">
        <v>102</v>
      </c>
      <c r="W702" s="39" t="s">
        <v>102</v>
      </c>
      <c r="X702" s="39">
        <v>1.6760000000000001E-4</v>
      </c>
    </row>
    <row r="703" spans="1:24" x14ac:dyDescent="0.35">
      <c r="A703" s="39" t="s">
        <v>13</v>
      </c>
      <c r="B703" s="39" t="s">
        <v>388</v>
      </c>
      <c r="C703" s="39" t="s">
        <v>155</v>
      </c>
      <c r="J703" s="39" t="s">
        <v>102</v>
      </c>
      <c r="K703" s="39" t="s">
        <v>102</v>
      </c>
      <c r="L703" s="39" t="s">
        <v>102</v>
      </c>
      <c r="M703" s="39" t="s">
        <v>102</v>
      </c>
      <c r="N703" s="39" t="s">
        <v>102</v>
      </c>
      <c r="O703" s="39" t="s">
        <v>102</v>
      </c>
      <c r="P703" s="39" t="s">
        <v>102</v>
      </c>
      <c r="Q703" s="39" t="s">
        <v>102</v>
      </c>
      <c r="R703" s="39" t="s">
        <v>102</v>
      </c>
      <c r="S703" s="39" t="s">
        <v>102</v>
      </c>
      <c r="T703" s="39" t="s">
        <v>102</v>
      </c>
      <c r="U703" s="39">
        <v>1.097E-4</v>
      </c>
      <c r="V703" s="39" t="s">
        <v>102</v>
      </c>
      <c r="W703" s="39" t="s">
        <v>102</v>
      </c>
      <c r="X703" s="39">
        <v>1.097E-4</v>
      </c>
    </row>
    <row r="704" spans="1:24" x14ac:dyDescent="0.35">
      <c r="A704" s="39" t="s">
        <v>13</v>
      </c>
      <c r="B704" s="39" t="s">
        <v>388</v>
      </c>
      <c r="C704" s="39" t="s">
        <v>156</v>
      </c>
      <c r="J704" s="39" t="s">
        <v>102</v>
      </c>
      <c r="K704" s="39" t="s">
        <v>102</v>
      </c>
      <c r="L704" s="39" t="s">
        <v>102</v>
      </c>
      <c r="M704" s="39" t="s">
        <v>102</v>
      </c>
      <c r="N704" s="39" t="s">
        <v>102</v>
      </c>
      <c r="O704" s="39" t="s">
        <v>102</v>
      </c>
      <c r="P704" s="39" t="s">
        <v>102</v>
      </c>
      <c r="Q704" s="39" t="s">
        <v>102</v>
      </c>
      <c r="R704" s="39" t="s">
        <v>102</v>
      </c>
      <c r="S704" s="39" t="s">
        <v>102</v>
      </c>
      <c r="T704" s="39" t="s">
        <v>102</v>
      </c>
      <c r="U704" s="39">
        <v>1.674E-4</v>
      </c>
      <c r="V704" s="39" t="s">
        <v>102</v>
      </c>
      <c r="W704" s="39" t="s">
        <v>102</v>
      </c>
      <c r="X704" s="39">
        <v>1.674E-4</v>
      </c>
    </row>
    <row r="705" spans="1:24" x14ac:dyDescent="0.35">
      <c r="A705" s="39" t="s">
        <v>13</v>
      </c>
      <c r="B705" s="39" t="s">
        <v>388</v>
      </c>
      <c r="C705" s="39" t="s">
        <v>157</v>
      </c>
      <c r="J705" s="39" t="s">
        <v>102</v>
      </c>
      <c r="K705" s="39" t="s">
        <v>102</v>
      </c>
      <c r="L705" s="39" t="s">
        <v>102</v>
      </c>
      <c r="M705" s="39" t="s">
        <v>102</v>
      </c>
      <c r="N705" s="39" t="s">
        <v>102</v>
      </c>
      <c r="O705" s="39" t="s">
        <v>102</v>
      </c>
      <c r="P705" s="39" t="s">
        <v>102</v>
      </c>
      <c r="Q705" s="39" t="s">
        <v>102</v>
      </c>
      <c r="R705" s="39" t="s">
        <v>102</v>
      </c>
      <c r="S705" s="39" t="s">
        <v>102</v>
      </c>
      <c r="T705" s="39" t="s">
        <v>102</v>
      </c>
      <c r="U705" s="39">
        <v>1.673E-4</v>
      </c>
      <c r="V705" s="39" t="s">
        <v>102</v>
      </c>
      <c r="W705" s="39" t="s">
        <v>102</v>
      </c>
      <c r="X705" s="39">
        <v>1.673E-4</v>
      </c>
    </row>
    <row r="706" spans="1:24" x14ac:dyDescent="0.35">
      <c r="A706" s="39" t="s">
        <v>13</v>
      </c>
      <c r="B706" s="39" t="s">
        <v>388</v>
      </c>
      <c r="C706" s="39" t="s">
        <v>207</v>
      </c>
      <c r="J706" s="39" t="s">
        <v>102</v>
      </c>
      <c r="K706" s="39" t="s">
        <v>102</v>
      </c>
      <c r="L706" s="39" t="s">
        <v>102</v>
      </c>
      <c r="M706" s="39" t="s">
        <v>102</v>
      </c>
      <c r="N706" s="39" t="s">
        <v>102</v>
      </c>
      <c r="O706" s="39" t="s">
        <v>102</v>
      </c>
      <c r="P706" s="39" t="s">
        <v>102</v>
      </c>
      <c r="Q706" s="39" t="s">
        <v>102</v>
      </c>
      <c r="R706" s="39" t="s">
        <v>102</v>
      </c>
      <c r="S706" s="39" t="s">
        <v>102</v>
      </c>
      <c r="T706" s="39" t="s">
        <v>102</v>
      </c>
      <c r="U706" s="39">
        <v>1.606E-4</v>
      </c>
      <c r="V706" s="39" t="s">
        <v>102</v>
      </c>
      <c r="W706" s="39" t="s">
        <v>102</v>
      </c>
      <c r="X706" s="39">
        <v>1.606E-4</v>
      </c>
    </row>
    <row r="707" spans="1:24" x14ac:dyDescent="0.35">
      <c r="A707" s="39" t="s">
        <v>13</v>
      </c>
      <c r="B707" s="39" t="s">
        <v>388</v>
      </c>
      <c r="C707" s="39" t="s">
        <v>324</v>
      </c>
      <c r="J707" s="39" t="s">
        <v>102</v>
      </c>
      <c r="K707" s="39" t="s">
        <v>102</v>
      </c>
      <c r="L707" s="39" t="s">
        <v>102</v>
      </c>
      <c r="M707" s="39" t="s">
        <v>102</v>
      </c>
      <c r="N707" s="39" t="s">
        <v>102</v>
      </c>
      <c r="O707" s="39" t="s">
        <v>102</v>
      </c>
      <c r="P707" s="39" t="s">
        <v>102</v>
      </c>
      <c r="Q707" s="39" t="s">
        <v>102</v>
      </c>
      <c r="R707" s="39" t="s">
        <v>102</v>
      </c>
      <c r="S707" s="39" t="s">
        <v>102</v>
      </c>
      <c r="T707" s="39" t="s">
        <v>102</v>
      </c>
      <c r="U707" s="39">
        <v>8.3940000000000002E-4</v>
      </c>
      <c r="V707" s="39" t="s">
        <v>102</v>
      </c>
      <c r="W707" s="39" t="s">
        <v>102</v>
      </c>
      <c r="X707" s="39">
        <v>8.3940000000000002E-4</v>
      </c>
    </row>
    <row r="708" spans="1:24" x14ac:dyDescent="0.35">
      <c r="A708" s="39" t="s">
        <v>13</v>
      </c>
      <c r="B708" s="39" t="s">
        <v>388</v>
      </c>
      <c r="C708" s="39" t="s">
        <v>208</v>
      </c>
      <c r="J708" s="39" t="s">
        <v>102</v>
      </c>
      <c r="K708" s="39" t="s">
        <v>102</v>
      </c>
      <c r="L708" s="39" t="s">
        <v>102</v>
      </c>
      <c r="M708" s="39" t="s">
        <v>102</v>
      </c>
      <c r="N708" s="39" t="s">
        <v>102</v>
      </c>
      <c r="O708" s="39" t="s">
        <v>102</v>
      </c>
      <c r="P708" s="39" t="s">
        <v>102</v>
      </c>
      <c r="Q708" s="39" t="s">
        <v>102</v>
      </c>
      <c r="R708" s="39" t="s">
        <v>102</v>
      </c>
      <c r="S708" s="39" t="s">
        <v>102</v>
      </c>
      <c r="T708" s="39" t="s">
        <v>102</v>
      </c>
      <c r="U708" s="39">
        <v>1.7679999999999999E-4</v>
      </c>
      <c r="V708" s="39" t="s">
        <v>102</v>
      </c>
      <c r="W708" s="39" t="s">
        <v>102</v>
      </c>
      <c r="X708" s="39">
        <v>1.7679999999999999E-4</v>
      </c>
    </row>
    <row r="709" spans="1:24" x14ac:dyDescent="0.35">
      <c r="A709" s="39" t="s">
        <v>13</v>
      </c>
      <c r="B709" s="39" t="s">
        <v>388</v>
      </c>
      <c r="C709" s="39" t="s">
        <v>132</v>
      </c>
      <c r="J709" s="39" t="s">
        <v>102</v>
      </c>
      <c r="K709" s="39" t="s">
        <v>102</v>
      </c>
      <c r="L709" s="39" t="s">
        <v>102</v>
      </c>
      <c r="M709" s="39" t="s">
        <v>102</v>
      </c>
      <c r="N709" s="39" t="s">
        <v>102</v>
      </c>
      <c r="O709" s="39" t="s">
        <v>102</v>
      </c>
      <c r="P709" s="39" t="s">
        <v>102</v>
      </c>
      <c r="Q709" s="39" t="s">
        <v>102</v>
      </c>
      <c r="R709" s="39" t="s">
        <v>102</v>
      </c>
      <c r="S709" s="39" t="s">
        <v>102</v>
      </c>
      <c r="T709" s="39" t="s">
        <v>102</v>
      </c>
      <c r="U709" s="39">
        <v>8.1820000000000005E-4</v>
      </c>
      <c r="V709" s="39" t="s">
        <v>102</v>
      </c>
      <c r="W709" s="39" t="s">
        <v>102</v>
      </c>
      <c r="X709" s="39">
        <v>8.1820000000000005E-4</v>
      </c>
    </row>
    <row r="710" spans="1:24" x14ac:dyDescent="0.35">
      <c r="A710" s="39" t="s">
        <v>13</v>
      </c>
      <c r="B710" s="39" t="s">
        <v>388</v>
      </c>
      <c r="C710" s="39" t="s">
        <v>209</v>
      </c>
      <c r="J710" s="39" t="s">
        <v>102</v>
      </c>
      <c r="K710" s="39" t="s">
        <v>102</v>
      </c>
      <c r="L710" s="39" t="s">
        <v>102</v>
      </c>
      <c r="M710" s="39" t="s">
        <v>102</v>
      </c>
      <c r="N710" s="39" t="s">
        <v>102</v>
      </c>
      <c r="O710" s="39" t="s">
        <v>102</v>
      </c>
      <c r="P710" s="39" t="s">
        <v>102</v>
      </c>
      <c r="Q710" s="39" t="s">
        <v>102</v>
      </c>
      <c r="R710" s="39" t="s">
        <v>102</v>
      </c>
      <c r="S710" s="39" t="s">
        <v>102</v>
      </c>
      <c r="T710" s="39" t="s">
        <v>102</v>
      </c>
      <c r="U710" s="39">
        <v>1.7430000000000001E-4</v>
      </c>
      <c r="V710" s="39" t="s">
        <v>102</v>
      </c>
      <c r="W710" s="39" t="s">
        <v>102</v>
      </c>
      <c r="X710" s="39">
        <v>1.7430000000000001E-4</v>
      </c>
    </row>
    <row r="711" spans="1:24" x14ac:dyDescent="0.35">
      <c r="A711" s="39" t="s">
        <v>13</v>
      </c>
      <c r="B711" s="39" t="s">
        <v>388</v>
      </c>
      <c r="C711" s="39" t="s">
        <v>389</v>
      </c>
      <c r="J711" s="39" t="s">
        <v>102</v>
      </c>
      <c r="K711" s="39" t="s">
        <v>102</v>
      </c>
      <c r="L711" s="39" t="s">
        <v>102</v>
      </c>
      <c r="M711" s="39" t="s">
        <v>102</v>
      </c>
      <c r="N711" s="39" t="s">
        <v>102</v>
      </c>
      <c r="O711" s="39" t="s">
        <v>102</v>
      </c>
      <c r="P711" s="39" t="s">
        <v>102</v>
      </c>
      <c r="Q711" s="39" t="s">
        <v>102</v>
      </c>
      <c r="R711" s="39" t="s">
        <v>102</v>
      </c>
      <c r="S711" s="39" t="s">
        <v>102</v>
      </c>
      <c r="T711" s="39" t="s">
        <v>102</v>
      </c>
      <c r="U711" s="39">
        <v>1.6029999999999999E-4</v>
      </c>
      <c r="V711" s="39" t="s">
        <v>102</v>
      </c>
      <c r="W711" s="39" t="s">
        <v>102</v>
      </c>
      <c r="X711" s="39">
        <v>1.6029999999999999E-4</v>
      </c>
    </row>
    <row r="712" spans="1:24" x14ac:dyDescent="0.35">
      <c r="A712" s="39" t="s">
        <v>13</v>
      </c>
      <c r="B712" s="39" t="s">
        <v>388</v>
      </c>
      <c r="C712" s="39" t="s">
        <v>210</v>
      </c>
      <c r="J712" s="39" t="s">
        <v>102</v>
      </c>
      <c r="K712" s="39" t="s">
        <v>102</v>
      </c>
      <c r="L712" s="39" t="s">
        <v>102</v>
      </c>
      <c r="M712" s="39" t="s">
        <v>102</v>
      </c>
      <c r="N712" s="39" t="s">
        <v>102</v>
      </c>
      <c r="O712" s="39" t="s">
        <v>102</v>
      </c>
      <c r="P712" s="39" t="s">
        <v>102</v>
      </c>
      <c r="Q712" s="39" t="s">
        <v>102</v>
      </c>
      <c r="R712" s="39" t="s">
        <v>102</v>
      </c>
      <c r="S712" s="39" t="s">
        <v>102</v>
      </c>
      <c r="T712" s="39" t="s">
        <v>102</v>
      </c>
      <c r="U712" s="39">
        <v>1.771E-4</v>
      </c>
      <c r="V712" s="39" t="s">
        <v>102</v>
      </c>
      <c r="W712" s="39" t="s">
        <v>102</v>
      </c>
      <c r="X712" s="39">
        <v>1.771E-4</v>
      </c>
    </row>
    <row r="713" spans="1:24" x14ac:dyDescent="0.35">
      <c r="A713" s="39" t="s">
        <v>13</v>
      </c>
      <c r="B713" s="39" t="s">
        <v>388</v>
      </c>
      <c r="C713" s="39" t="s">
        <v>325</v>
      </c>
      <c r="J713" s="39" t="s">
        <v>102</v>
      </c>
      <c r="K713" s="39" t="s">
        <v>102</v>
      </c>
      <c r="L713" s="39" t="s">
        <v>102</v>
      </c>
      <c r="M713" s="39" t="s">
        <v>102</v>
      </c>
      <c r="N713" s="39" t="s">
        <v>102</v>
      </c>
      <c r="O713" s="39" t="s">
        <v>102</v>
      </c>
      <c r="P713" s="39" t="s">
        <v>102</v>
      </c>
      <c r="Q713" s="39" t="s">
        <v>102</v>
      </c>
      <c r="R713" s="39" t="s">
        <v>102</v>
      </c>
      <c r="S713" s="39" t="s">
        <v>102</v>
      </c>
      <c r="T713" s="39" t="s">
        <v>102</v>
      </c>
      <c r="U713" s="39">
        <v>5.8240000000000002E-3</v>
      </c>
      <c r="V713" s="39" t="s">
        <v>102</v>
      </c>
      <c r="W713" s="39" t="s">
        <v>102</v>
      </c>
      <c r="X713" s="39">
        <v>5.8240000000000002E-3</v>
      </c>
    </row>
    <row r="714" spans="1:24" x14ac:dyDescent="0.35">
      <c r="A714" s="39" t="s">
        <v>13</v>
      </c>
      <c r="B714" s="39" t="s">
        <v>388</v>
      </c>
      <c r="C714" s="39" t="s">
        <v>211</v>
      </c>
      <c r="J714" s="39" t="s">
        <v>102</v>
      </c>
      <c r="K714" s="39" t="s">
        <v>102</v>
      </c>
      <c r="L714" s="39" t="s">
        <v>102</v>
      </c>
      <c r="M714" s="39" t="s">
        <v>102</v>
      </c>
      <c r="N714" s="39" t="s">
        <v>102</v>
      </c>
      <c r="O714" s="39" t="s">
        <v>102</v>
      </c>
      <c r="P714" s="39" t="s">
        <v>102</v>
      </c>
      <c r="Q714" s="39" t="s">
        <v>102</v>
      </c>
      <c r="R714" s="39" t="s">
        <v>102</v>
      </c>
      <c r="S714" s="39" t="s">
        <v>102</v>
      </c>
      <c r="T714" s="39" t="s">
        <v>102</v>
      </c>
      <c r="U714" s="39">
        <v>4.5970000000000001E-4</v>
      </c>
      <c r="V714" s="39" t="s">
        <v>102</v>
      </c>
      <c r="W714" s="39" t="s">
        <v>102</v>
      </c>
      <c r="X714" s="39">
        <v>4.5970000000000001E-4</v>
      </c>
    </row>
    <row r="715" spans="1:24" x14ac:dyDescent="0.35">
      <c r="A715" s="39" t="s">
        <v>13</v>
      </c>
      <c r="B715" s="39" t="s">
        <v>388</v>
      </c>
      <c r="C715" s="39" t="s">
        <v>212</v>
      </c>
      <c r="J715" s="39" t="s">
        <v>102</v>
      </c>
      <c r="K715" s="39" t="s">
        <v>102</v>
      </c>
      <c r="L715" s="39" t="s">
        <v>102</v>
      </c>
      <c r="M715" s="39" t="s">
        <v>102</v>
      </c>
      <c r="N715" s="39" t="s">
        <v>102</v>
      </c>
      <c r="O715" s="39" t="s">
        <v>102</v>
      </c>
      <c r="P715" s="39" t="s">
        <v>102</v>
      </c>
      <c r="Q715" s="39" t="s">
        <v>102</v>
      </c>
      <c r="R715" s="39" t="s">
        <v>102</v>
      </c>
      <c r="S715" s="39" t="s">
        <v>102</v>
      </c>
      <c r="T715" s="39" t="s">
        <v>102</v>
      </c>
      <c r="U715" s="39">
        <v>4.5879999999999998E-4</v>
      </c>
      <c r="V715" s="39" t="s">
        <v>102</v>
      </c>
      <c r="W715" s="39" t="s">
        <v>102</v>
      </c>
      <c r="X715" s="39">
        <v>4.5879999999999998E-4</v>
      </c>
    </row>
    <row r="716" spans="1:24" x14ac:dyDescent="0.35">
      <c r="A716" s="39" t="s">
        <v>13</v>
      </c>
      <c r="B716" s="39" t="s">
        <v>388</v>
      </c>
      <c r="C716" s="39" t="s">
        <v>213</v>
      </c>
      <c r="J716" s="39" t="s">
        <v>102</v>
      </c>
      <c r="K716" s="39" t="s">
        <v>102</v>
      </c>
      <c r="L716" s="39" t="s">
        <v>102</v>
      </c>
      <c r="M716" s="39" t="s">
        <v>102</v>
      </c>
      <c r="N716" s="39" t="s">
        <v>102</v>
      </c>
      <c r="O716" s="39" t="s">
        <v>102</v>
      </c>
      <c r="P716" s="39" t="s">
        <v>102</v>
      </c>
      <c r="Q716" s="39" t="s">
        <v>102</v>
      </c>
      <c r="R716" s="39" t="s">
        <v>102</v>
      </c>
      <c r="S716" s="39" t="s">
        <v>102</v>
      </c>
      <c r="T716" s="39" t="s">
        <v>102</v>
      </c>
      <c r="U716" s="39">
        <v>4.6139999999999999E-4</v>
      </c>
      <c r="V716" s="39" t="s">
        <v>102</v>
      </c>
      <c r="W716" s="39" t="s">
        <v>102</v>
      </c>
      <c r="X716" s="39">
        <v>4.6139999999999999E-4</v>
      </c>
    </row>
    <row r="717" spans="1:24" x14ac:dyDescent="0.35">
      <c r="A717" s="39" t="s">
        <v>13</v>
      </c>
      <c r="B717" s="39" t="s">
        <v>388</v>
      </c>
      <c r="C717" s="39" t="s">
        <v>390</v>
      </c>
      <c r="J717" s="39" t="s">
        <v>102</v>
      </c>
      <c r="K717" s="39" t="s">
        <v>102</v>
      </c>
      <c r="L717" s="39" t="s">
        <v>102</v>
      </c>
      <c r="M717" s="39" t="s">
        <v>102</v>
      </c>
      <c r="N717" s="39" t="s">
        <v>102</v>
      </c>
      <c r="O717" s="39" t="s">
        <v>102</v>
      </c>
      <c r="P717" s="39" t="s">
        <v>102</v>
      </c>
      <c r="Q717" s="39" t="s">
        <v>102</v>
      </c>
      <c r="R717" s="39" t="s">
        <v>102</v>
      </c>
      <c r="S717" s="39" t="s">
        <v>102</v>
      </c>
      <c r="T717" s="39" t="s">
        <v>102</v>
      </c>
      <c r="U717" s="39">
        <v>1.751E-4</v>
      </c>
      <c r="V717" s="39" t="s">
        <v>102</v>
      </c>
      <c r="W717" s="39" t="s">
        <v>102</v>
      </c>
      <c r="X717" s="39">
        <v>1.751E-4</v>
      </c>
    </row>
    <row r="718" spans="1:24" x14ac:dyDescent="0.35">
      <c r="A718" s="39" t="s">
        <v>13</v>
      </c>
      <c r="B718" s="39" t="s">
        <v>388</v>
      </c>
      <c r="C718" s="39" t="s">
        <v>391</v>
      </c>
      <c r="J718" s="39" t="s">
        <v>102</v>
      </c>
      <c r="K718" s="39" t="s">
        <v>102</v>
      </c>
      <c r="L718" s="39" t="s">
        <v>102</v>
      </c>
      <c r="M718" s="39" t="s">
        <v>102</v>
      </c>
      <c r="N718" s="39" t="s">
        <v>102</v>
      </c>
      <c r="O718" s="39" t="s">
        <v>102</v>
      </c>
      <c r="P718" s="39" t="s">
        <v>102</v>
      </c>
      <c r="Q718" s="39" t="s">
        <v>102</v>
      </c>
      <c r="R718" s="39" t="s">
        <v>102</v>
      </c>
      <c r="S718" s="39" t="s">
        <v>102</v>
      </c>
      <c r="T718" s="39" t="s">
        <v>102</v>
      </c>
      <c r="U718" s="39">
        <v>1.773E-4</v>
      </c>
      <c r="V718" s="39" t="s">
        <v>102</v>
      </c>
      <c r="W718" s="39" t="s">
        <v>102</v>
      </c>
      <c r="X718" s="39">
        <v>1.773E-4</v>
      </c>
    </row>
    <row r="719" spans="1:24" x14ac:dyDescent="0.35">
      <c r="A719" s="39" t="s">
        <v>13</v>
      </c>
      <c r="B719" s="39" t="s">
        <v>388</v>
      </c>
      <c r="C719" s="39" t="s">
        <v>221</v>
      </c>
      <c r="J719" s="39" t="s">
        <v>102</v>
      </c>
      <c r="K719" s="39" t="s">
        <v>102</v>
      </c>
      <c r="L719" s="39" t="s">
        <v>102</v>
      </c>
      <c r="M719" s="39" t="s">
        <v>102</v>
      </c>
      <c r="N719" s="39" t="s">
        <v>102</v>
      </c>
      <c r="O719" s="39" t="s">
        <v>102</v>
      </c>
      <c r="P719" s="39" t="s">
        <v>102</v>
      </c>
      <c r="Q719" s="39" t="s">
        <v>102</v>
      </c>
      <c r="R719" s="39" t="s">
        <v>102</v>
      </c>
      <c r="S719" s="39" t="s">
        <v>102</v>
      </c>
      <c r="T719" s="39" t="s">
        <v>102</v>
      </c>
      <c r="U719" s="39">
        <v>1.886E-4</v>
      </c>
      <c r="V719" s="39" t="s">
        <v>102</v>
      </c>
      <c r="W719" s="39" t="s">
        <v>102</v>
      </c>
      <c r="X719" s="39">
        <v>1.886E-4</v>
      </c>
    </row>
    <row r="720" spans="1:24" x14ac:dyDescent="0.35">
      <c r="A720" s="39" t="s">
        <v>13</v>
      </c>
      <c r="B720" s="39" t="s">
        <v>388</v>
      </c>
      <c r="C720" s="39" t="s">
        <v>392</v>
      </c>
      <c r="J720" s="39" t="s">
        <v>102</v>
      </c>
      <c r="K720" s="39" t="s">
        <v>102</v>
      </c>
      <c r="L720" s="39" t="s">
        <v>102</v>
      </c>
      <c r="M720" s="39" t="s">
        <v>102</v>
      </c>
      <c r="N720" s="39" t="s">
        <v>102</v>
      </c>
      <c r="O720" s="39" t="s">
        <v>102</v>
      </c>
      <c r="P720" s="39" t="s">
        <v>102</v>
      </c>
      <c r="Q720" s="39" t="s">
        <v>102</v>
      </c>
      <c r="R720" s="39" t="s">
        <v>102</v>
      </c>
      <c r="S720" s="39" t="s">
        <v>102</v>
      </c>
      <c r="T720" s="39" t="s">
        <v>102</v>
      </c>
      <c r="U720" s="39">
        <v>1.4970000000000001E-4</v>
      </c>
      <c r="V720" s="39" t="s">
        <v>102</v>
      </c>
      <c r="W720" s="39" t="s">
        <v>102</v>
      </c>
      <c r="X720" s="39">
        <v>1.4970000000000001E-4</v>
      </c>
    </row>
    <row r="721" spans="1:24" x14ac:dyDescent="0.35">
      <c r="A721" s="39" t="s">
        <v>13</v>
      </c>
      <c r="B721" s="39" t="s">
        <v>393</v>
      </c>
      <c r="J721" s="39" t="s">
        <v>102</v>
      </c>
      <c r="K721" s="39" t="s">
        <v>102</v>
      </c>
      <c r="L721" s="39" t="s">
        <v>102</v>
      </c>
      <c r="M721" s="39" t="s">
        <v>102</v>
      </c>
      <c r="N721" s="39" t="s">
        <v>102</v>
      </c>
      <c r="O721" s="39" t="s">
        <v>102</v>
      </c>
      <c r="P721" s="39" t="s">
        <v>102</v>
      </c>
      <c r="Q721" s="39" t="s">
        <v>102</v>
      </c>
      <c r="R721" s="39" t="s">
        <v>102</v>
      </c>
      <c r="S721" s="39" t="s">
        <v>102</v>
      </c>
      <c r="T721" s="39" t="s">
        <v>102</v>
      </c>
      <c r="U721" s="39" t="s">
        <v>102</v>
      </c>
      <c r="V721" s="39" t="s">
        <v>102</v>
      </c>
      <c r="W721" s="39" t="s">
        <v>102</v>
      </c>
      <c r="X721" s="39">
        <v>0</v>
      </c>
    </row>
    <row r="722" spans="1:24" x14ac:dyDescent="0.35">
      <c r="A722" s="39" t="s">
        <v>145</v>
      </c>
      <c r="J722" s="39">
        <v>1.4550000000000001E-4</v>
      </c>
      <c r="K722" s="39" t="s">
        <v>102</v>
      </c>
      <c r="L722" s="39">
        <v>4.7709999999999999</v>
      </c>
      <c r="M722" s="39">
        <v>2.7730000000000001</v>
      </c>
      <c r="N722" s="39">
        <v>-0.21909999999999999</v>
      </c>
      <c r="O722" s="39">
        <v>26.83</v>
      </c>
      <c r="P722" s="39">
        <v>70.62</v>
      </c>
      <c r="Q722" s="39">
        <v>49.24</v>
      </c>
      <c r="R722" s="39">
        <v>85.96</v>
      </c>
      <c r="S722" s="39">
        <v>4.9930000000000003</v>
      </c>
      <c r="T722" s="39">
        <v>0.65090000000000003</v>
      </c>
      <c r="U722" s="39">
        <v>16.64</v>
      </c>
      <c r="V722" s="39">
        <v>3.1210000000000002E-2</v>
      </c>
      <c r="W722" s="39">
        <v>48.7</v>
      </c>
      <c r="X722" s="39">
        <v>310.99015550000001</v>
      </c>
    </row>
    <row r="723" spans="1:24" x14ac:dyDescent="0.35">
      <c r="A723" s="39" t="s">
        <v>145</v>
      </c>
      <c r="B723" s="39" t="s">
        <v>394</v>
      </c>
      <c r="J723" s="39">
        <v>0.34839999999999999</v>
      </c>
      <c r="K723" s="39" t="s">
        <v>102</v>
      </c>
      <c r="L723" s="39">
        <v>0.92490000000000006</v>
      </c>
      <c r="M723" s="39">
        <v>0.50819999999999999</v>
      </c>
      <c r="N723" s="39">
        <v>0.99370000000000003</v>
      </c>
      <c r="O723" s="39">
        <v>13.52</v>
      </c>
      <c r="P723" s="39">
        <v>35.28</v>
      </c>
      <c r="Q723" s="39">
        <v>16.899999999999999</v>
      </c>
      <c r="R723" s="39">
        <v>33.26</v>
      </c>
      <c r="S723" s="39">
        <v>1.929</v>
      </c>
      <c r="T723" s="39">
        <v>0.1066</v>
      </c>
      <c r="U723" s="39">
        <v>6.109</v>
      </c>
      <c r="V723" s="39">
        <v>1.5599999999999999E-2</v>
      </c>
      <c r="W723" s="39">
        <v>24.07</v>
      </c>
      <c r="X723" s="39">
        <v>133.96539999999999</v>
      </c>
    </row>
    <row r="724" spans="1:24" x14ac:dyDescent="0.35">
      <c r="A724" s="39" t="s">
        <v>145</v>
      </c>
      <c r="B724" s="39" t="s">
        <v>394</v>
      </c>
      <c r="C724" s="39" t="s">
        <v>46</v>
      </c>
      <c r="J724" s="39" t="s">
        <v>102</v>
      </c>
      <c r="K724" s="39" t="s">
        <v>102</v>
      </c>
      <c r="L724" s="39" t="s">
        <v>102</v>
      </c>
      <c r="M724" s="39" t="s">
        <v>102</v>
      </c>
      <c r="N724" s="39" t="s">
        <v>102</v>
      </c>
      <c r="O724" s="39" t="s">
        <v>102</v>
      </c>
      <c r="P724" s="39" t="s">
        <v>102</v>
      </c>
      <c r="Q724" s="39" t="s">
        <v>102</v>
      </c>
      <c r="R724" s="39" t="s">
        <v>102</v>
      </c>
      <c r="S724" s="39" t="s">
        <v>102</v>
      </c>
      <c r="T724" s="39">
        <v>-3.1210000000000001E-5</v>
      </c>
      <c r="U724" s="39">
        <v>-5.6329999999999998E-4</v>
      </c>
      <c r="V724" s="39" t="s">
        <v>102</v>
      </c>
      <c r="W724" s="39" t="s">
        <v>102</v>
      </c>
      <c r="X724" s="39">
        <v>-5.9451000000000003E-4</v>
      </c>
    </row>
    <row r="725" spans="1:24" x14ac:dyDescent="0.35">
      <c r="A725" s="39" t="s">
        <v>145</v>
      </c>
      <c r="B725" s="39" t="s">
        <v>394</v>
      </c>
      <c r="C725" s="39" t="s">
        <v>45</v>
      </c>
      <c r="J725" s="39" t="s">
        <v>102</v>
      </c>
      <c r="K725" s="39" t="s">
        <v>102</v>
      </c>
      <c r="L725" s="39" t="s">
        <v>102</v>
      </c>
      <c r="M725" s="39" t="s">
        <v>102</v>
      </c>
      <c r="N725" s="39" t="s">
        <v>102</v>
      </c>
      <c r="O725" s="39" t="s">
        <v>102</v>
      </c>
      <c r="P725" s="39" t="s">
        <v>102</v>
      </c>
      <c r="Q725" s="39">
        <v>3.2610000000000001E-4</v>
      </c>
      <c r="R725" s="39" t="s">
        <v>102</v>
      </c>
      <c r="S725" s="39" t="s">
        <v>102</v>
      </c>
      <c r="T725" s="39" t="s">
        <v>102</v>
      </c>
      <c r="U725" s="39" t="s">
        <v>102</v>
      </c>
      <c r="V725" s="39" t="s">
        <v>102</v>
      </c>
      <c r="W725" s="39" t="s">
        <v>102</v>
      </c>
      <c r="X725" s="39">
        <v>3.2610000000000001E-4</v>
      </c>
    </row>
    <row r="726" spans="1:24" x14ac:dyDescent="0.35">
      <c r="A726" s="39" t="s">
        <v>145</v>
      </c>
      <c r="B726" s="39" t="s">
        <v>394</v>
      </c>
      <c r="C726" s="39" t="s">
        <v>44</v>
      </c>
      <c r="J726" s="39" t="s">
        <v>102</v>
      </c>
      <c r="K726" s="39" t="s">
        <v>102</v>
      </c>
      <c r="L726" s="39" t="s">
        <v>102</v>
      </c>
      <c r="M726" s="39" t="s">
        <v>102</v>
      </c>
      <c r="N726" s="39" t="s">
        <v>102</v>
      </c>
      <c r="O726" s="39" t="s">
        <v>102</v>
      </c>
      <c r="P726" s="39" t="s">
        <v>102</v>
      </c>
      <c r="Q726" s="39" t="s">
        <v>102</v>
      </c>
      <c r="R726" s="39" t="s">
        <v>102</v>
      </c>
      <c r="S726" s="39" t="s">
        <v>102</v>
      </c>
      <c r="T726" s="39" t="s">
        <v>102</v>
      </c>
      <c r="U726" s="39">
        <v>6.842E-3</v>
      </c>
      <c r="V726" s="39">
        <v>1.5820000000000001E-2</v>
      </c>
      <c r="W726" s="39" t="s">
        <v>102</v>
      </c>
      <c r="X726" s="39">
        <v>2.2662000000000002E-2</v>
      </c>
    </row>
    <row r="727" spans="1:24" x14ac:dyDescent="0.35">
      <c r="A727" s="39" t="s">
        <v>145</v>
      </c>
      <c r="B727" s="39" t="s">
        <v>394</v>
      </c>
      <c r="C727" s="39" t="s">
        <v>38</v>
      </c>
      <c r="J727" s="39" t="s">
        <v>102</v>
      </c>
      <c r="K727" s="39" t="s">
        <v>102</v>
      </c>
      <c r="L727" s="39" t="s">
        <v>102</v>
      </c>
      <c r="M727" s="39" t="s">
        <v>102</v>
      </c>
      <c r="N727" s="39" t="s">
        <v>102</v>
      </c>
      <c r="O727" s="39" t="s">
        <v>102</v>
      </c>
      <c r="P727" s="39" t="s">
        <v>102</v>
      </c>
      <c r="Q727" s="39" t="s">
        <v>102</v>
      </c>
      <c r="R727" s="39">
        <v>0.40589999999999998</v>
      </c>
      <c r="S727" s="39" t="s">
        <v>102</v>
      </c>
      <c r="T727" s="39" t="s">
        <v>102</v>
      </c>
      <c r="U727" s="39" t="s">
        <v>102</v>
      </c>
      <c r="V727" s="39" t="s">
        <v>102</v>
      </c>
      <c r="W727" s="39" t="s">
        <v>102</v>
      </c>
      <c r="X727" s="39">
        <v>0.40589999999999998</v>
      </c>
    </row>
    <row r="728" spans="1:24" x14ac:dyDescent="0.35">
      <c r="A728" s="39" t="s">
        <v>145</v>
      </c>
      <c r="B728" s="39" t="s">
        <v>394</v>
      </c>
      <c r="C728" s="39" t="s">
        <v>40</v>
      </c>
      <c r="J728" s="39" t="s">
        <v>102</v>
      </c>
      <c r="K728" s="39" t="s">
        <v>102</v>
      </c>
      <c r="L728" s="39" t="s">
        <v>102</v>
      </c>
      <c r="M728" s="39" t="s">
        <v>102</v>
      </c>
      <c r="N728" s="39" t="s">
        <v>102</v>
      </c>
      <c r="O728" s="39" t="s">
        <v>102</v>
      </c>
      <c r="P728" s="39" t="s">
        <v>102</v>
      </c>
      <c r="Q728" s="39" t="s">
        <v>102</v>
      </c>
      <c r="R728" s="39">
        <v>2.0289999999999999E-10</v>
      </c>
      <c r="S728" s="39" t="s">
        <v>102</v>
      </c>
      <c r="T728" s="39">
        <v>-5.1919999999999998E-5</v>
      </c>
      <c r="U728" s="39">
        <v>0.151</v>
      </c>
      <c r="V728" s="39" t="s">
        <v>102</v>
      </c>
      <c r="W728" s="39">
        <v>-1.397E-5</v>
      </c>
      <c r="X728" s="39">
        <v>0.15093411020290001</v>
      </c>
    </row>
    <row r="729" spans="1:24" x14ac:dyDescent="0.35">
      <c r="A729" s="39" t="s">
        <v>145</v>
      </c>
      <c r="B729" s="39" t="s">
        <v>394</v>
      </c>
      <c r="C729" s="39" t="s">
        <v>40</v>
      </c>
      <c r="D729" s="39" t="s">
        <v>395</v>
      </c>
      <c r="J729" s="39" t="s">
        <v>102</v>
      </c>
      <c r="K729" s="39" t="s">
        <v>102</v>
      </c>
      <c r="L729" s="39" t="s">
        <v>102</v>
      </c>
      <c r="M729" s="39" t="s">
        <v>102</v>
      </c>
      <c r="N729" s="39" t="s">
        <v>102</v>
      </c>
      <c r="O729" s="39" t="s">
        <v>102</v>
      </c>
      <c r="P729" s="39" t="s">
        <v>102</v>
      </c>
      <c r="Q729" s="39" t="s">
        <v>102</v>
      </c>
      <c r="R729" s="39" t="s">
        <v>102</v>
      </c>
      <c r="S729" s="39" t="s">
        <v>102</v>
      </c>
      <c r="T729" s="39">
        <v>-3.8449999999999999E-5</v>
      </c>
      <c r="U729" s="39">
        <v>8.2170000000000003E-3</v>
      </c>
      <c r="V729" s="39" t="s">
        <v>102</v>
      </c>
      <c r="W729" s="39" t="s">
        <v>102</v>
      </c>
      <c r="X729" s="39">
        <v>8.1785499999999997E-3</v>
      </c>
    </row>
    <row r="730" spans="1:24" x14ac:dyDescent="0.35">
      <c r="A730" s="39" t="s">
        <v>145</v>
      </c>
      <c r="B730" s="39" t="s">
        <v>394</v>
      </c>
      <c r="C730" s="39" t="s">
        <v>41</v>
      </c>
      <c r="J730" s="39" t="s">
        <v>102</v>
      </c>
      <c r="K730" s="39" t="s">
        <v>102</v>
      </c>
      <c r="L730" s="39" t="s">
        <v>102</v>
      </c>
      <c r="M730" s="39" t="s">
        <v>102</v>
      </c>
      <c r="N730" s="39" t="s">
        <v>102</v>
      </c>
      <c r="O730" s="39" t="s">
        <v>102</v>
      </c>
      <c r="P730" s="39" t="s">
        <v>102</v>
      </c>
      <c r="Q730" s="39" t="s">
        <v>102</v>
      </c>
      <c r="R730" s="39">
        <v>2.079E-10</v>
      </c>
      <c r="S730" s="39" t="s">
        <v>102</v>
      </c>
      <c r="T730" s="39">
        <v>-5.1870000000000003E-5</v>
      </c>
      <c r="U730" s="39">
        <v>0.1479</v>
      </c>
      <c r="V730" s="39" t="s">
        <v>102</v>
      </c>
      <c r="W730" s="39">
        <v>-1.419E-5</v>
      </c>
      <c r="X730" s="39">
        <v>0.1478339402079</v>
      </c>
    </row>
    <row r="731" spans="1:24" x14ac:dyDescent="0.35">
      <c r="A731" s="39" t="s">
        <v>145</v>
      </c>
      <c r="B731" s="39" t="s">
        <v>394</v>
      </c>
      <c r="C731" s="39" t="s">
        <v>41</v>
      </c>
      <c r="D731" s="39" t="s">
        <v>395</v>
      </c>
      <c r="J731" s="39" t="s">
        <v>102</v>
      </c>
      <c r="K731" s="39" t="s">
        <v>102</v>
      </c>
      <c r="L731" s="39" t="s">
        <v>102</v>
      </c>
      <c r="M731" s="39" t="s">
        <v>102</v>
      </c>
      <c r="N731" s="39" t="s">
        <v>102</v>
      </c>
      <c r="O731" s="39" t="s">
        <v>102</v>
      </c>
      <c r="P731" s="39" t="s">
        <v>102</v>
      </c>
      <c r="Q731" s="39" t="s">
        <v>102</v>
      </c>
      <c r="R731" s="39" t="s">
        <v>102</v>
      </c>
      <c r="S731" s="39" t="s">
        <v>102</v>
      </c>
      <c r="T731" s="39">
        <v>-3.8470000000000003E-5</v>
      </c>
      <c r="U731" s="39">
        <v>8.2179999999999996E-3</v>
      </c>
      <c r="V731" s="39" t="s">
        <v>102</v>
      </c>
      <c r="W731" s="39" t="s">
        <v>102</v>
      </c>
      <c r="X731" s="39">
        <v>8.1795300000000008E-3</v>
      </c>
    </row>
    <row r="732" spans="1:24" x14ac:dyDescent="0.35">
      <c r="A732" s="39" t="s">
        <v>145</v>
      </c>
      <c r="B732" s="39" t="s">
        <v>394</v>
      </c>
      <c r="C732" s="39" t="s">
        <v>22</v>
      </c>
      <c r="J732" s="39" t="s">
        <v>102</v>
      </c>
      <c r="K732" s="39" t="s">
        <v>102</v>
      </c>
      <c r="L732" s="39" t="s">
        <v>102</v>
      </c>
      <c r="M732" s="39" t="s">
        <v>102</v>
      </c>
      <c r="N732" s="39" t="s">
        <v>102</v>
      </c>
      <c r="O732" s="39" t="s">
        <v>102</v>
      </c>
      <c r="P732" s="39" t="s">
        <v>102</v>
      </c>
      <c r="Q732" s="39">
        <v>3.044</v>
      </c>
      <c r="R732" s="39" t="s">
        <v>102</v>
      </c>
      <c r="S732" s="39" t="s">
        <v>102</v>
      </c>
      <c r="T732" s="39">
        <v>0.33460000000000001</v>
      </c>
      <c r="U732" s="39">
        <v>0.51459999999999995</v>
      </c>
      <c r="V732" s="39" t="s">
        <v>102</v>
      </c>
      <c r="W732" s="39">
        <v>6.3749999999999996E-3</v>
      </c>
      <c r="X732" s="39">
        <v>3.899575</v>
      </c>
    </row>
    <row r="733" spans="1:24" x14ac:dyDescent="0.35">
      <c r="A733" s="39" t="s">
        <v>145</v>
      </c>
      <c r="B733" s="39" t="s">
        <v>394</v>
      </c>
      <c r="C733" s="39" t="s">
        <v>22</v>
      </c>
      <c r="D733" s="39" t="s">
        <v>396</v>
      </c>
      <c r="J733" s="39" t="s">
        <v>102</v>
      </c>
      <c r="K733" s="39" t="s">
        <v>102</v>
      </c>
      <c r="L733" s="39" t="s">
        <v>102</v>
      </c>
      <c r="M733" s="39" t="s">
        <v>102</v>
      </c>
      <c r="N733" s="39" t="s">
        <v>102</v>
      </c>
      <c r="O733" s="39" t="s">
        <v>102</v>
      </c>
      <c r="P733" s="39" t="s">
        <v>102</v>
      </c>
      <c r="Q733" s="39" t="s">
        <v>102</v>
      </c>
      <c r="R733" s="39" t="s">
        <v>102</v>
      </c>
      <c r="S733" s="39" t="s">
        <v>102</v>
      </c>
      <c r="T733" s="39">
        <v>4.3320000000000001E-4</v>
      </c>
      <c r="U733" s="39">
        <v>1.213E-2</v>
      </c>
      <c r="V733" s="39" t="s">
        <v>102</v>
      </c>
      <c r="W733" s="39" t="s">
        <v>102</v>
      </c>
      <c r="X733" s="39">
        <v>1.25632E-2</v>
      </c>
    </row>
    <row r="734" spans="1:24" x14ac:dyDescent="0.35">
      <c r="A734" s="39" t="s">
        <v>145</v>
      </c>
      <c r="B734" s="39" t="s">
        <v>394</v>
      </c>
      <c r="C734" s="39" t="s">
        <v>22</v>
      </c>
      <c r="D734" s="39" t="s">
        <v>397</v>
      </c>
      <c r="J734" s="39" t="s">
        <v>102</v>
      </c>
      <c r="K734" s="39" t="s">
        <v>102</v>
      </c>
      <c r="L734" s="39" t="s">
        <v>102</v>
      </c>
      <c r="M734" s="39" t="s">
        <v>102</v>
      </c>
      <c r="N734" s="39" t="s">
        <v>102</v>
      </c>
      <c r="O734" s="39" t="s">
        <v>102</v>
      </c>
      <c r="P734" s="39" t="s">
        <v>102</v>
      </c>
      <c r="Q734" s="39">
        <v>0.7611</v>
      </c>
      <c r="R734" s="39" t="s">
        <v>102</v>
      </c>
      <c r="S734" s="39" t="s">
        <v>102</v>
      </c>
      <c r="T734" s="39">
        <v>0.1079</v>
      </c>
      <c r="U734" s="39">
        <v>0.16120000000000001</v>
      </c>
      <c r="V734" s="39" t="s">
        <v>102</v>
      </c>
      <c r="W734" s="39">
        <v>3.2629999999999998E-3</v>
      </c>
      <c r="X734" s="39">
        <v>1.033463</v>
      </c>
    </row>
    <row r="735" spans="1:24" x14ac:dyDescent="0.35">
      <c r="A735" s="39" t="s">
        <v>145</v>
      </c>
      <c r="B735" s="39" t="s">
        <v>394</v>
      </c>
      <c r="C735" s="39" t="s">
        <v>22</v>
      </c>
      <c r="D735" s="39" t="s">
        <v>398</v>
      </c>
      <c r="J735" s="39" t="s">
        <v>102</v>
      </c>
      <c r="K735" s="39" t="s">
        <v>102</v>
      </c>
      <c r="L735" s="39" t="s">
        <v>102</v>
      </c>
      <c r="M735" s="39" t="s">
        <v>102</v>
      </c>
      <c r="N735" s="39" t="s">
        <v>102</v>
      </c>
      <c r="O735" s="39" t="s">
        <v>102</v>
      </c>
      <c r="P735" s="39" t="s">
        <v>102</v>
      </c>
      <c r="Q735" s="39">
        <v>1.649</v>
      </c>
      <c r="R735" s="39" t="s">
        <v>102</v>
      </c>
      <c r="S735" s="39" t="s">
        <v>102</v>
      </c>
      <c r="T735" s="39">
        <v>0.2263</v>
      </c>
      <c r="U735" s="39">
        <v>0.3412</v>
      </c>
      <c r="V735" s="39" t="s">
        <v>102</v>
      </c>
      <c r="W735" s="39">
        <v>3.104E-3</v>
      </c>
      <c r="X735" s="39">
        <v>2.2196039999999999</v>
      </c>
    </row>
    <row r="736" spans="1:24" x14ac:dyDescent="0.35">
      <c r="A736" s="39" t="s">
        <v>145</v>
      </c>
      <c r="B736" s="39" t="s">
        <v>394</v>
      </c>
      <c r="C736" s="39" t="s">
        <v>47</v>
      </c>
      <c r="J736" s="39" t="s">
        <v>102</v>
      </c>
      <c r="K736" s="39" t="s">
        <v>102</v>
      </c>
      <c r="L736" s="39" t="s">
        <v>102</v>
      </c>
      <c r="M736" s="39" t="s">
        <v>102</v>
      </c>
      <c r="N736" s="39" t="s">
        <v>102</v>
      </c>
      <c r="O736" s="39" t="s">
        <v>102</v>
      </c>
      <c r="P736" s="39" t="s">
        <v>102</v>
      </c>
      <c r="Q736" s="39" t="s">
        <v>102</v>
      </c>
      <c r="R736" s="39" t="s">
        <v>102</v>
      </c>
      <c r="S736" s="39" t="s">
        <v>102</v>
      </c>
      <c r="T736" s="39" t="s">
        <v>102</v>
      </c>
      <c r="U736" s="39" t="s">
        <v>102</v>
      </c>
      <c r="V736" s="39" t="s">
        <v>102</v>
      </c>
      <c r="W736" s="39" t="s">
        <v>102</v>
      </c>
      <c r="X736" s="39">
        <v>0</v>
      </c>
    </row>
    <row r="737" spans="1:24" x14ac:dyDescent="0.35">
      <c r="A737" s="39" t="s">
        <v>145</v>
      </c>
      <c r="B737" s="39" t="s">
        <v>394</v>
      </c>
      <c r="C737" s="39" t="s">
        <v>42</v>
      </c>
      <c r="J737" s="39" t="s">
        <v>102</v>
      </c>
      <c r="K737" s="39" t="s">
        <v>102</v>
      </c>
      <c r="L737" s="39" t="s">
        <v>102</v>
      </c>
      <c r="M737" s="39" t="s">
        <v>102</v>
      </c>
      <c r="N737" s="39" t="s">
        <v>102</v>
      </c>
      <c r="O737" s="39" t="s">
        <v>102</v>
      </c>
      <c r="P737" s="39" t="s">
        <v>102</v>
      </c>
      <c r="Q737" s="39">
        <v>1.4350000000000001</v>
      </c>
      <c r="R737" s="39" t="s">
        <v>102</v>
      </c>
      <c r="S737" s="39" t="s">
        <v>102</v>
      </c>
      <c r="T737" s="39">
        <v>0.30249999999999999</v>
      </c>
      <c r="U737" s="39">
        <v>0.12239999999999999</v>
      </c>
      <c r="V737" s="39" t="s">
        <v>102</v>
      </c>
      <c r="W737" s="39">
        <v>2.8119999999999998E-3</v>
      </c>
      <c r="X737" s="39">
        <v>1.8627119999999999</v>
      </c>
    </row>
    <row r="738" spans="1:24" x14ac:dyDescent="0.35">
      <c r="A738" s="39" t="s">
        <v>145</v>
      </c>
      <c r="B738" s="39" t="s">
        <v>394</v>
      </c>
      <c r="C738" s="39" t="s">
        <v>399</v>
      </c>
      <c r="J738" s="39">
        <v>-9.9239999999999995E-2</v>
      </c>
      <c r="K738" s="39" t="s">
        <v>102</v>
      </c>
      <c r="L738" s="39" t="s">
        <v>102</v>
      </c>
      <c r="M738" s="39" t="s">
        <v>102</v>
      </c>
      <c r="N738" s="39" t="s">
        <v>102</v>
      </c>
      <c r="O738" s="39" t="s">
        <v>102</v>
      </c>
      <c r="P738" s="39" t="s">
        <v>102</v>
      </c>
      <c r="Q738" s="39">
        <v>9.955E-2</v>
      </c>
      <c r="R738" s="39" t="s">
        <v>102</v>
      </c>
      <c r="S738" s="39" t="s">
        <v>102</v>
      </c>
      <c r="T738" s="39" t="s">
        <v>102</v>
      </c>
      <c r="U738" s="39" t="s">
        <v>102</v>
      </c>
      <c r="V738" s="39" t="s">
        <v>102</v>
      </c>
      <c r="W738" s="39">
        <v>2.7379999999999999E-6</v>
      </c>
      <c r="X738" s="39">
        <v>3.12738000000005E-4</v>
      </c>
    </row>
    <row r="739" spans="1:24" x14ac:dyDescent="0.35">
      <c r="A739" s="39" t="s">
        <v>145</v>
      </c>
      <c r="B739" s="39" t="s">
        <v>394</v>
      </c>
      <c r="C739" s="39" t="s">
        <v>43</v>
      </c>
      <c r="J739" s="39" t="s">
        <v>102</v>
      </c>
      <c r="K739" s="39" t="s">
        <v>102</v>
      </c>
      <c r="L739" s="39" t="s">
        <v>102</v>
      </c>
      <c r="M739" s="39" t="s">
        <v>102</v>
      </c>
      <c r="N739" s="39" t="s">
        <v>102</v>
      </c>
      <c r="O739" s="39" t="s">
        <v>102</v>
      </c>
      <c r="P739" s="39" t="s">
        <v>102</v>
      </c>
      <c r="Q739" s="39">
        <v>2.3010000000000001E-3</v>
      </c>
      <c r="R739" s="39">
        <v>3.0620000000000001E-2</v>
      </c>
      <c r="S739" s="39" t="s">
        <v>102</v>
      </c>
      <c r="T739" s="39">
        <v>5.3949999999999996E-3</v>
      </c>
      <c r="U739" s="39" t="s">
        <v>102</v>
      </c>
      <c r="V739" s="39" t="s">
        <v>102</v>
      </c>
      <c r="W739" s="39">
        <v>6.8290000000000003E-2</v>
      </c>
      <c r="X739" s="39">
        <v>0.10660600000000001</v>
      </c>
    </row>
    <row r="740" spans="1:24" x14ac:dyDescent="0.35">
      <c r="A740" s="39" t="s">
        <v>145</v>
      </c>
      <c r="B740" s="39" t="s">
        <v>394</v>
      </c>
      <c r="C740" s="39" t="s">
        <v>43</v>
      </c>
      <c r="D740" s="39" t="s">
        <v>400</v>
      </c>
      <c r="J740" s="39" t="s">
        <v>102</v>
      </c>
      <c r="K740" s="39" t="s">
        <v>102</v>
      </c>
      <c r="L740" s="39" t="s">
        <v>102</v>
      </c>
      <c r="M740" s="39" t="s">
        <v>102</v>
      </c>
      <c r="N740" s="39" t="s">
        <v>102</v>
      </c>
      <c r="O740" s="39" t="s">
        <v>102</v>
      </c>
      <c r="P740" s="39" t="s">
        <v>102</v>
      </c>
      <c r="Q740" s="39">
        <v>-2.705E-5</v>
      </c>
      <c r="R740" s="39" t="s">
        <v>102</v>
      </c>
      <c r="S740" s="39" t="s">
        <v>102</v>
      </c>
      <c r="T740" s="39" t="s">
        <v>102</v>
      </c>
      <c r="U740" s="39" t="s">
        <v>102</v>
      </c>
      <c r="V740" s="39" t="s">
        <v>102</v>
      </c>
      <c r="W740" s="39">
        <v>4.7419999999999997E-8</v>
      </c>
      <c r="X740" s="39">
        <v>-2.700258E-5</v>
      </c>
    </row>
    <row r="741" spans="1:24" x14ac:dyDescent="0.35">
      <c r="A741" s="39" t="s">
        <v>145</v>
      </c>
      <c r="B741" s="39" t="s">
        <v>394</v>
      </c>
      <c r="C741" s="39" t="s">
        <v>43</v>
      </c>
      <c r="D741" s="39" t="s">
        <v>401</v>
      </c>
      <c r="J741" s="39" t="s">
        <v>102</v>
      </c>
      <c r="K741" s="39" t="s">
        <v>102</v>
      </c>
      <c r="L741" s="39" t="s">
        <v>102</v>
      </c>
      <c r="M741" s="39" t="s">
        <v>102</v>
      </c>
      <c r="N741" s="39" t="s">
        <v>102</v>
      </c>
      <c r="O741" s="39" t="s">
        <v>102</v>
      </c>
      <c r="P741" s="39" t="s">
        <v>102</v>
      </c>
      <c r="Q741" s="39">
        <v>6.2180000000000002E-7</v>
      </c>
      <c r="R741" s="39" t="s">
        <v>102</v>
      </c>
      <c r="S741" s="39" t="s">
        <v>102</v>
      </c>
      <c r="T741" s="39" t="s">
        <v>102</v>
      </c>
      <c r="U741" s="39" t="s">
        <v>102</v>
      </c>
      <c r="V741" s="39" t="s">
        <v>102</v>
      </c>
      <c r="W741" s="39">
        <v>4.7419999999999997E-8</v>
      </c>
      <c r="X741" s="39">
        <v>6.6922000000000001E-7</v>
      </c>
    </row>
    <row r="742" spans="1:24" x14ac:dyDescent="0.35">
      <c r="A742" s="39" t="s">
        <v>145</v>
      </c>
      <c r="B742" s="39" t="s">
        <v>394</v>
      </c>
      <c r="C742" s="39" t="s">
        <v>43</v>
      </c>
      <c r="D742" s="39" t="s">
        <v>402</v>
      </c>
      <c r="J742" s="39" t="s">
        <v>102</v>
      </c>
      <c r="K742" s="39" t="s">
        <v>102</v>
      </c>
      <c r="L742" s="39" t="s">
        <v>102</v>
      </c>
      <c r="M742" s="39" t="s">
        <v>102</v>
      </c>
      <c r="N742" s="39" t="s">
        <v>102</v>
      </c>
      <c r="O742" s="39" t="s">
        <v>102</v>
      </c>
      <c r="P742" s="39" t="s">
        <v>102</v>
      </c>
      <c r="Q742" s="39">
        <v>2.2439999999999999E-3</v>
      </c>
      <c r="R742" s="39" t="s">
        <v>102</v>
      </c>
      <c r="S742" s="39" t="s">
        <v>102</v>
      </c>
      <c r="T742" s="39">
        <v>7.515E-3</v>
      </c>
      <c r="U742" s="39" t="s">
        <v>102</v>
      </c>
      <c r="V742" s="39" t="s">
        <v>102</v>
      </c>
      <c r="W742" s="39">
        <v>6.8210000000000007E-2</v>
      </c>
      <c r="X742" s="39">
        <v>7.7968999999999997E-2</v>
      </c>
    </row>
    <row r="743" spans="1:24" x14ac:dyDescent="0.35">
      <c r="A743" s="39" t="s">
        <v>145</v>
      </c>
      <c r="B743" s="39" t="s">
        <v>394</v>
      </c>
      <c r="C743" s="39" t="s">
        <v>43</v>
      </c>
      <c r="D743" s="39" t="s">
        <v>403</v>
      </c>
      <c r="J743" s="39" t="s">
        <v>102</v>
      </c>
      <c r="K743" s="39" t="s">
        <v>102</v>
      </c>
      <c r="L743" s="39" t="s">
        <v>102</v>
      </c>
      <c r="M743" s="39" t="s">
        <v>102</v>
      </c>
      <c r="N743" s="39" t="s">
        <v>102</v>
      </c>
      <c r="O743" s="39" t="s">
        <v>102</v>
      </c>
      <c r="P743" s="39" t="s">
        <v>102</v>
      </c>
      <c r="Q743" s="39">
        <v>8.2990000000000003E-5</v>
      </c>
      <c r="R743" s="39" t="s">
        <v>102</v>
      </c>
      <c r="S743" s="39" t="s">
        <v>102</v>
      </c>
      <c r="T743" s="39">
        <v>2.1540000000000001E-7</v>
      </c>
      <c r="U743" s="39" t="s">
        <v>102</v>
      </c>
      <c r="V743" s="39" t="s">
        <v>102</v>
      </c>
      <c r="W743" s="39">
        <v>8.4820000000000004E-5</v>
      </c>
      <c r="X743" s="39">
        <v>1.6802540000000001E-4</v>
      </c>
    </row>
    <row r="744" spans="1:24" x14ac:dyDescent="0.35">
      <c r="A744" s="39" t="s">
        <v>145</v>
      </c>
      <c r="B744" s="39" t="s">
        <v>394</v>
      </c>
      <c r="C744" s="39" t="s">
        <v>43</v>
      </c>
      <c r="D744" s="39" t="s">
        <v>404</v>
      </c>
      <c r="J744" s="39" t="s">
        <v>102</v>
      </c>
      <c r="K744" s="39" t="s">
        <v>102</v>
      </c>
      <c r="L744" s="39" t="s">
        <v>102</v>
      </c>
      <c r="M744" s="39" t="s">
        <v>102</v>
      </c>
      <c r="N744" s="39" t="s">
        <v>102</v>
      </c>
      <c r="O744" s="39" t="s">
        <v>102</v>
      </c>
      <c r="P744" s="39" t="s">
        <v>102</v>
      </c>
      <c r="Q744" s="39" t="s">
        <v>102</v>
      </c>
      <c r="R744" s="39">
        <v>5.6309999999999997E-3</v>
      </c>
      <c r="S744" s="39" t="s">
        <v>102</v>
      </c>
      <c r="T744" s="39">
        <v>-2.1189999999999998E-3</v>
      </c>
      <c r="U744" s="39" t="s">
        <v>102</v>
      </c>
      <c r="V744" s="39" t="s">
        <v>102</v>
      </c>
      <c r="W744" s="39" t="s">
        <v>102</v>
      </c>
      <c r="X744" s="39">
        <v>3.5119999999999999E-3</v>
      </c>
    </row>
    <row r="745" spans="1:24" x14ac:dyDescent="0.35">
      <c r="A745" s="39" t="s">
        <v>145</v>
      </c>
      <c r="B745" s="39" t="s">
        <v>394</v>
      </c>
      <c r="C745" s="39" t="s">
        <v>43</v>
      </c>
      <c r="D745" s="39" t="s">
        <v>405</v>
      </c>
      <c r="J745" s="39" t="s">
        <v>102</v>
      </c>
      <c r="K745" s="39" t="s">
        <v>102</v>
      </c>
      <c r="L745" s="39" t="s">
        <v>102</v>
      </c>
      <c r="M745" s="39" t="s">
        <v>102</v>
      </c>
      <c r="N745" s="39" t="s">
        <v>102</v>
      </c>
      <c r="O745" s="39" t="s">
        <v>102</v>
      </c>
      <c r="P745" s="39" t="s">
        <v>102</v>
      </c>
      <c r="Q745" s="39" t="s">
        <v>102</v>
      </c>
      <c r="R745" s="39">
        <v>3.3380000000000001E-6</v>
      </c>
      <c r="S745" s="39" t="s">
        <v>102</v>
      </c>
      <c r="T745" s="39">
        <v>-7.8889999999999998E-7</v>
      </c>
      <c r="U745" s="39" t="s">
        <v>102</v>
      </c>
      <c r="V745" s="39" t="s">
        <v>102</v>
      </c>
      <c r="W745" s="39" t="s">
        <v>102</v>
      </c>
      <c r="X745" s="39">
        <v>2.5490999999999999E-6</v>
      </c>
    </row>
    <row r="746" spans="1:24" x14ac:dyDescent="0.35">
      <c r="A746" s="39" t="s">
        <v>145</v>
      </c>
      <c r="B746" s="39" t="s">
        <v>394</v>
      </c>
      <c r="C746" s="39" t="s">
        <v>43</v>
      </c>
      <c r="D746" s="39" t="s">
        <v>406</v>
      </c>
      <c r="J746" s="39" t="s">
        <v>102</v>
      </c>
      <c r="K746" s="39" t="s">
        <v>102</v>
      </c>
      <c r="L746" s="39" t="s">
        <v>102</v>
      </c>
      <c r="M746" s="39" t="s">
        <v>102</v>
      </c>
      <c r="N746" s="39" t="s">
        <v>102</v>
      </c>
      <c r="O746" s="39" t="s">
        <v>102</v>
      </c>
      <c r="P746" s="39" t="s">
        <v>102</v>
      </c>
      <c r="Q746" s="39" t="s">
        <v>102</v>
      </c>
      <c r="R746" s="39">
        <v>2.5000000000000001E-2</v>
      </c>
      <c r="S746" s="39" t="s">
        <v>102</v>
      </c>
      <c r="T746" s="39" t="s">
        <v>102</v>
      </c>
      <c r="U746" s="39" t="s">
        <v>102</v>
      </c>
      <c r="V746" s="39" t="s">
        <v>102</v>
      </c>
      <c r="W746" s="39" t="s">
        <v>102</v>
      </c>
      <c r="X746" s="39">
        <v>2.5000000000000001E-2</v>
      </c>
    </row>
    <row r="747" spans="1:24" x14ac:dyDescent="0.35">
      <c r="A747" s="39" t="s">
        <v>145</v>
      </c>
      <c r="B747" s="39" t="s">
        <v>394</v>
      </c>
      <c r="C747" s="39" t="s">
        <v>43</v>
      </c>
      <c r="D747" s="39" t="s">
        <v>407</v>
      </c>
      <c r="J747" s="39" t="s">
        <v>102</v>
      </c>
      <c r="K747" s="39" t="s">
        <v>102</v>
      </c>
      <c r="L747" s="39" t="s">
        <v>102</v>
      </c>
      <c r="M747" s="39" t="s">
        <v>102</v>
      </c>
      <c r="N747" s="39" t="s">
        <v>102</v>
      </c>
      <c r="O747" s="39" t="s">
        <v>102</v>
      </c>
      <c r="P747" s="39" t="s">
        <v>102</v>
      </c>
      <c r="Q747" s="39" t="s">
        <v>102</v>
      </c>
      <c r="R747" s="39">
        <v>-1.1620000000000001E-5</v>
      </c>
      <c r="S747" s="39" t="s">
        <v>102</v>
      </c>
      <c r="T747" s="39" t="s">
        <v>102</v>
      </c>
      <c r="U747" s="39" t="s">
        <v>102</v>
      </c>
      <c r="V747" s="39" t="s">
        <v>102</v>
      </c>
      <c r="W747" s="39" t="s">
        <v>102</v>
      </c>
      <c r="X747" s="39">
        <v>-1.1620000000000001E-5</v>
      </c>
    </row>
    <row r="748" spans="1:24" x14ac:dyDescent="0.35">
      <c r="A748" s="39" t="s">
        <v>145</v>
      </c>
      <c r="B748" s="39" t="s">
        <v>394</v>
      </c>
      <c r="C748" s="39" t="s">
        <v>39</v>
      </c>
      <c r="J748" s="39">
        <v>0.441</v>
      </c>
      <c r="K748" s="39" t="s">
        <v>102</v>
      </c>
      <c r="L748" s="39" t="s">
        <v>102</v>
      </c>
      <c r="M748" s="39" t="s">
        <v>102</v>
      </c>
      <c r="N748" s="39" t="s">
        <v>102</v>
      </c>
      <c r="O748" s="39" t="s">
        <v>102</v>
      </c>
      <c r="P748" s="39" t="s">
        <v>102</v>
      </c>
      <c r="Q748" s="39">
        <v>4.2289999999999998E-4</v>
      </c>
      <c r="R748" s="39" t="s">
        <v>102</v>
      </c>
      <c r="S748" s="39" t="s">
        <v>102</v>
      </c>
      <c r="T748" s="39">
        <v>-1.061E-2</v>
      </c>
      <c r="U748" s="39" t="s">
        <v>102</v>
      </c>
      <c r="V748" s="39" t="s">
        <v>102</v>
      </c>
      <c r="W748" s="39">
        <v>-0.1094</v>
      </c>
      <c r="X748" s="39">
        <v>0.3214129</v>
      </c>
    </row>
    <row r="749" spans="1:24" x14ac:dyDescent="0.35">
      <c r="A749" s="39" t="s">
        <v>145</v>
      </c>
      <c r="B749" s="39" t="s">
        <v>394</v>
      </c>
      <c r="C749" s="39" t="s">
        <v>21</v>
      </c>
      <c r="J749" s="39" t="s">
        <v>102</v>
      </c>
      <c r="K749" s="39" t="s">
        <v>102</v>
      </c>
      <c r="L749" s="39">
        <v>0.92490000000000006</v>
      </c>
      <c r="M749" s="39">
        <v>0.50819999999999999</v>
      </c>
      <c r="N749" s="39">
        <v>0.99109999999999998</v>
      </c>
      <c r="O749" s="39">
        <v>13.52</v>
      </c>
      <c r="P749" s="39">
        <v>35.28</v>
      </c>
      <c r="Q749" s="39">
        <v>12.32</v>
      </c>
      <c r="R749" s="39">
        <v>32.78</v>
      </c>
      <c r="S749" s="39">
        <v>1.929</v>
      </c>
      <c r="T749" s="39">
        <v>-0.52500000000000002</v>
      </c>
      <c r="U749" s="39">
        <v>5.1369999999999996</v>
      </c>
      <c r="V749" s="39" t="s">
        <v>102</v>
      </c>
      <c r="W749" s="39">
        <v>24.1</v>
      </c>
      <c r="X749" s="39">
        <v>126.9652</v>
      </c>
    </row>
    <row r="750" spans="1:24" x14ac:dyDescent="0.35">
      <c r="A750" s="39" t="s">
        <v>145</v>
      </c>
      <c r="B750" s="39" t="s">
        <v>394</v>
      </c>
      <c r="C750" s="39" t="s">
        <v>21</v>
      </c>
      <c r="D750" s="39" t="s">
        <v>24</v>
      </c>
      <c r="J750" s="39" t="s">
        <v>102</v>
      </c>
      <c r="K750" s="39" t="s">
        <v>102</v>
      </c>
      <c r="L750" s="39" t="s">
        <v>102</v>
      </c>
      <c r="M750" s="39" t="s">
        <v>102</v>
      </c>
      <c r="N750" s="39" t="s">
        <v>102</v>
      </c>
      <c r="O750" s="39" t="s">
        <v>102</v>
      </c>
      <c r="P750" s="39" t="s">
        <v>102</v>
      </c>
      <c r="Q750" s="39" t="s">
        <v>102</v>
      </c>
      <c r="R750" s="39">
        <v>1.4319999999999999</v>
      </c>
      <c r="S750" s="39" t="s">
        <v>102</v>
      </c>
      <c r="T750" s="39">
        <v>-0.28899999999999998</v>
      </c>
      <c r="U750" s="39">
        <v>9.4200000000000006E-2</v>
      </c>
      <c r="V750" s="39" t="s">
        <v>102</v>
      </c>
      <c r="W750" s="39">
        <v>0.38279999999999997</v>
      </c>
      <c r="X750" s="39">
        <v>1.62</v>
      </c>
    </row>
    <row r="751" spans="1:24" x14ac:dyDescent="0.35">
      <c r="A751" s="39" t="s">
        <v>145</v>
      </c>
      <c r="B751" s="39" t="s">
        <v>394</v>
      </c>
      <c r="C751" s="39" t="s">
        <v>21</v>
      </c>
      <c r="D751" s="39" t="s">
        <v>24</v>
      </c>
      <c r="E751" s="39" t="s">
        <v>408</v>
      </c>
      <c r="J751" s="39" t="s">
        <v>102</v>
      </c>
      <c r="K751" s="39" t="s">
        <v>102</v>
      </c>
      <c r="L751" s="39" t="s">
        <v>102</v>
      </c>
      <c r="M751" s="39" t="s">
        <v>102</v>
      </c>
      <c r="N751" s="39" t="s">
        <v>102</v>
      </c>
      <c r="O751" s="39" t="s">
        <v>102</v>
      </c>
      <c r="P751" s="39" t="s">
        <v>102</v>
      </c>
      <c r="Q751" s="39" t="s">
        <v>102</v>
      </c>
      <c r="R751" s="39" t="s">
        <v>102</v>
      </c>
      <c r="S751" s="39" t="s">
        <v>102</v>
      </c>
      <c r="T751" s="39">
        <v>2.0560000000000001E-4</v>
      </c>
      <c r="U751" s="39">
        <v>3.9759999999999997E-2</v>
      </c>
      <c r="V751" s="39" t="s">
        <v>102</v>
      </c>
      <c r="W751" s="39">
        <v>0.2238</v>
      </c>
      <c r="X751" s="39">
        <v>0.26376559999999999</v>
      </c>
    </row>
    <row r="752" spans="1:24" x14ac:dyDescent="0.35">
      <c r="A752" s="39" t="s">
        <v>145</v>
      </c>
      <c r="B752" s="39" t="s">
        <v>394</v>
      </c>
      <c r="C752" s="39" t="s">
        <v>21</v>
      </c>
      <c r="D752" s="39" t="s">
        <v>24</v>
      </c>
      <c r="E752" s="39" t="s">
        <v>409</v>
      </c>
      <c r="J752" s="39" t="s">
        <v>102</v>
      </c>
      <c r="K752" s="39" t="s">
        <v>102</v>
      </c>
      <c r="L752" s="39" t="s">
        <v>102</v>
      </c>
      <c r="M752" s="39" t="s">
        <v>102</v>
      </c>
      <c r="N752" s="39" t="s">
        <v>102</v>
      </c>
      <c r="O752" s="39" t="s">
        <v>102</v>
      </c>
      <c r="P752" s="39" t="s">
        <v>102</v>
      </c>
      <c r="Q752" s="39" t="s">
        <v>102</v>
      </c>
      <c r="R752" s="39">
        <v>0.81759999999999999</v>
      </c>
      <c r="S752" s="39" t="s">
        <v>102</v>
      </c>
      <c r="T752" s="39">
        <v>-2.8779999999999999E-5</v>
      </c>
      <c r="U752" s="39">
        <v>3.4340000000000002E-2</v>
      </c>
      <c r="V752" s="39" t="s">
        <v>102</v>
      </c>
      <c r="W752" s="39" t="s">
        <v>102</v>
      </c>
      <c r="X752" s="39">
        <v>0.85191121999999997</v>
      </c>
    </row>
    <row r="753" spans="1:24" x14ac:dyDescent="0.35">
      <c r="A753" s="39" t="s">
        <v>145</v>
      </c>
      <c r="B753" s="39" t="s">
        <v>394</v>
      </c>
      <c r="C753" s="39" t="s">
        <v>21</v>
      </c>
      <c r="D753" s="39" t="s">
        <v>29</v>
      </c>
      <c r="J753" s="39" t="s">
        <v>102</v>
      </c>
      <c r="K753" s="39" t="s">
        <v>102</v>
      </c>
      <c r="L753" s="39" t="s">
        <v>102</v>
      </c>
      <c r="M753" s="39" t="s">
        <v>102</v>
      </c>
      <c r="N753" s="39" t="s">
        <v>102</v>
      </c>
      <c r="O753" s="39" t="s">
        <v>102</v>
      </c>
      <c r="P753" s="39" t="s">
        <v>102</v>
      </c>
      <c r="Q753" s="39" t="s">
        <v>102</v>
      </c>
      <c r="R753" s="39" t="s">
        <v>102</v>
      </c>
      <c r="S753" s="39" t="s">
        <v>102</v>
      </c>
      <c r="T753" s="39">
        <v>-3.1280000000000001E-4</v>
      </c>
      <c r="U753" s="39">
        <v>0.90500000000000003</v>
      </c>
      <c r="V753" s="39" t="s">
        <v>102</v>
      </c>
      <c r="W753" s="39" t="s">
        <v>102</v>
      </c>
      <c r="X753" s="39">
        <v>0.90468720000000002</v>
      </c>
    </row>
    <row r="754" spans="1:24" x14ac:dyDescent="0.35">
      <c r="A754" s="39" t="s">
        <v>145</v>
      </c>
      <c r="B754" s="39" t="s">
        <v>394</v>
      </c>
      <c r="C754" s="39" t="s">
        <v>21</v>
      </c>
      <c r="D754" s="39" t="s">
        <v>29</v>
      </c>
      <c r="E754" s="39" t="s">
        <v>319</v>
      </c>
      <c r="J754" s="39" t="s">
        <v>102</v>
      </c>
      <c r="K754" s="39" t="s">
        <v>102</v>
      </c>
      <c r="L754" s="39" t="s">
        <v>102</v>
      </c>
      <c r="M754" s="39" t="s">
        <v>102</v>
      </c>
      <c r="N754" s="39" t="s">
        <v>102</v>
      </c>
      <c r="O754" s="39" t="s">
        <v>102</v>
      </c>
      <c r="P754" s="39" t="s">
        <v>102</v>
      </c>
      <c r="Q754" s="39" t="s">
        <v>102</v>
      </c>
      <c r="R754" s="39" t="s">
        <v>102</v>
      </c>
      <c r="S754" s="39" t="s">
        <v>102</v>
      </c>
      <c r="T754" s="39" t="s">
        <v>102</v>
      </c>
      <c r="U754" s="39">
        <v>2.1860000000000001E-2</v>
      </c>
      <c r="V754" s="39" t="s">
        <v>102</v>
      </c>
      <c r="W754" s="39" t="s">
        <v>102</v>
      </c>
      <c r="X754" s="39">
        <v>2.1860000000000001E-2</v>
      </c>
    </row>
    <row r="755" spans="1:24" x14ac:dyDescent="0.35">
      <c r="A755" s="39" t="s">
        <v>145</v>
      </c>
      <c r="B755" s="39" t="s">
        <v>394</v>
      </c>
      <c r="C755" s="39" t="s">
        <v>21</v>
      </c>
      <c r="D755" s="39" t="s">
        <v>29</v>
      </c>
      <c r="E755" s="39" t="s">
        <v>323</v>
      </c>
      <c r="J755" s="39" t="s">
        <v>102</v>
      </c>
      <c r="K755" s="39" t="s">
        <v>102</v>
      </c>
      <c r="L755" s="39" t="s">
        <v>102</v>
      </c>
      <c r="M755" s="39" t="s">
        <v>102</v>
      </c>
      <c r="N755" s="39" t="s">
        <v>102</v>
      </c>
      <c r="O755" s="39" t="s">
        <v>102</v>
      </c>
      <c r="P755" s="39" t="s">
        <v>102</v>
      </c>
      <c r="Q755" s="39" t="s">
        <v>102</v>
      </c>
      <c r="R755" s="39" t="s">
        <v>102</v>
      </c>
      <c r="S755" s="39" t="s">
        <v>102</v>
      </c>
      <c r="T755" s="39" t="s">
        <v>102</v>
      </c>
      <c r="U755" s="39">
        <v>5.6660000000000002E-2</v>
      </c>
      <c r="V755" s="39" t="s">
        <v>102</v>
      </c>
      <c r="W755" s="39" t="s">
        <v>102</v>
      </c>
      <c r="X755" s="39">
        <v>5.6660000000000002E-2</v>
      </c>
    </row>
    <row r="756" spans="1:24" x14ac:dyDescent="0.35">
      <c r="A756" s="39" t="s">
        <v>145</v>
      </c>
      <c r="B756" s="39" t="s">
        <v>394</v>
      </c>
      <c r="C756" s="39" t="s">
        <v>21</v>
      </c>
      <c r="D756" s="39" t="s">
        <v>29</v>
      </c>
      <c r="E756" s="39" t="s">
        <v>410</v>
      </c>
      <c r="J756" s="39" t="s">
        <v>102</v>
      </c>
      <c r="K756" s="39" t="s">
        <v>102</v>
      </c>
      <c r="L756" s="39" t="s">
        <v>102</v>
      </c>
      <c r="M756" s="39" t="s">
        <v>102</v>
      </c>
      <c r="N756" s="39" t="s">
        <v>102</v>
      </c>
      <c r="O756" s="39" t="s">
        <v>102</v>
      </c>
      <c r="P756" s="39" t="s">
        <v>102</v>
      </c>
      <c r="Q756" s="39" t="s">
        <v>102</v>
      </c>
      <c r="R756" s="39" t="s">
        <v>102</v>
      </c>
      <c r="S756" s="39" t="s">
        <v>102</v>
      </c>
      <c r="T756" s="39" t="s">
        <v>102</v>
      </c>
      <c r="U756" s="39">
        <v>2.094E-2</v>
      </c>
      <c r="V756" s="39" t="s">
        <v>102</v>
      </c>
      <c r="W756" s="39" t="s">
        <v>102</v>
      </c>
      <c r="X756" s="39">
        <v>2.094E-2</v>
      </c>
    </row>
    <row r="757" spans="1:24" x14ac:dyDescent="0.35">
      <c r="A757" s="39" t="s">
        <v>145</v>
      </c>
      <c r="B757" s="39" t="s">
        <v>394</v>
      </c>
      <c r="C757" s="39" t="s">
        <v>21</v>
      </c>
      <c r="D757" s="39" t="s">
        <v>29</v>
      </c>
      <c r="E757" s="39" t="s">
        <v>411</v>
      </c>
      <c r="J757" s="39" t="s">
        <v>102</v>
      </c>
      <c r="K757" s="39" t="s">
        <v>102</v>
      </c>
      <c r="L757" s="39" t="s">
        <v>102</v>
      </c>
      <c r="M757" s="39" t="s">
        <v>102</v>
      </c>
      <c r="N757" s="39" t="s">
        <v>102</v>
      </c>
      <c r="O757" s="39" t="s">
        <v>102</v>
      </c>
      <c r="P757" s="39" t="s">
        <v>102</v>
      </c>
      <c r="Q757" s="39" t="s">
        <v>102</v>
      </c>
      <c r="R757" s="39" t="s">
        <v>102</v>
      </c>
      <c r="S757" s="39" t="s">
        <v>102</v>
      </c>
      <c r="T757" s="39" t="s">
        <v>102</v>
      </c>
      <c r="U757" s="39">
        <v>1.8780000000000002E-2</v>
      </c>
      <c r="V757" s="39" t="s">
        <v>102</v>
      </c>
      <c r="W757" s="39" t="s">
        <v>102</v>
      </c>
      <c r="X757" s="39">
        <v>1.8780000000000002E-2</v>
      </c>
    </row>
    <row r="758" spans="1:24" x14ac:dyDescent="0.35">
      <c r="A758" s="39" t="s">
        <v>145</v>
      </c>
      <c r="B758" s="39" t="s">
        <v>394</v>
      </c>
      <c r="C758" s="39" t="s">
        <v>21</v>
      </c>
      <c r="D758" s="39" t="s">
        <v>27</v>
      </c>
      <c r="J758" s="39" t="s">
        <v>102</v>
      </c>
      <c r="K758" s="39" t="s">
        <v>102</v>
      </c>
      <c r="L758" s="39" t="s">
        <v>102</v>
      </c>
      <c r="M758" s="39" t="s">
        <v>102</v>
      </c>
      <c r="N758" s="39" t="s">
        <v>102</v>
      </c>
      <c r="O758" s="39" t="s">
        <v>102</v>
      </c>
      <c r="P758" s="39" t="s">
        <v>102</v>
      </c>
      <c r="Q758" s="39" t="s">
        <v>102</v>
      </c>
      <c r="R758" s="39">
        <v>1.7979999999999999E-2</v>
      </c>
      <c r="S758" s="39" t="s">
        <v>102</v>
      </c>
      <c r="T758" s="39">
        <v>3.0139999999999997E-8</v>
      </c>
      <c r="U758" s="39">
        <v>2.5579999999999999E-3</v>
      </c>
      <c r="V758" s="39" t="s">
        <v>102</v>
      </c>
      <c r="W758" s="39" t="s">
        <v>102</v>
      </c>
      <c r="X758" s="39">
        <v>2.053803014E-2</v>
      </c>
    </row>
    <row r="759" spans="1:24" x14ac:dyDescent="0.35">
      <c r="A759" s="39" t="s">
        <v>145</v>
      </c>
      <c r="B759" s="39" t="s">
        <v>394</v>
      </c>
      <c r="C759" s="39" t="s">
        <v>21</v>
      </c>
      <c r="D759" s="39" t="s">
        <v>27</v>
      </c>
      <c r="E759" s="39" t="s">
        <v>412</v>
      </c>
      <c r="J759" s="39" t="s">
        <v>102</v>
      </c>
      <c r="K759" s="39" t="s">
        <v>102</v>
      </c>
      <c r="L759" s="39" t="s">
        <v>102</v>
      </c>
      <c r="M759" s="39" t="s">
        <v>102</v>
      </c>
      <c r="N759" s="39" t="s">
        <v>102</v>
      </c>
      <c r="O759" s="39" t="s">
        <v>102</v>
      </c>
      <c r="P759" s="39" t="s">
        <v>102</v>
      </c>
      <c r="Q759" s="39" t="s">
        <v>102</v>
      </c>
      <c r="R759" s="39">
        <v>1.678E-3</v>
      </c>
      <c r="S759" s="39" t="s">
        <v>102</v>
      </c>
      <c r="T759" s="39">
        <v>3.0139999999999997E-8</v>
      </c>
      <c r="U759" s="39">
        <v>2.3749999999999999E-3</v>
      </c>
      <c r="V759" s="39" t="s">
        <v>102</v>
      </c>
      <c r="W759" s="39" t="s">
        <v>102</v>
      </c>
      <c r="X759" s="39">
        <v>4.0530301400000003E-3</v>
      </c>
    </row>
    <row r="760" spans="1:24" x14ac:dyDescent="0.35">
      <c r="A760" s="39" t="s">
        <v>145</v>
      </c>
      <c r="B760" s="39" t="s">
        <v>394</v>
      </c>
      <c r="C760" s="39" t="s">
        <v>21</v>
      </c>
      <c r="D760" s="39" t="s">
        <v>23</v>
      </c>
      <c r="J760" s="39" t="s">
        <v>102</v>
      </c>
      <c r="K760" s="39" t="s">
        <v>102</v>
      </c>
      <c r="L760" s="39" t="s">
        <v>102</v>
      </c>
      <c r="M760" s="39" t="s">
        <v>102</v>
      </c>
      <c r="N760" s="39" t="s">
        <v>102</v>
      </c>
      <c r="O760" s="39" t="s">
        <v>102</v>
      </c>
      <c r="P760" s="39" t="s">
        <v>102</v>
      </c>
      <c r="Q760" s="39" t="s">
        <v>102</v>
      </c>
      <c r="R760" s="39">
        <v>31.33</v>
      </c>
      <c r="S760" s="39" t="s">
        <v>102</v>
      </c>
      <c r="T760" s="39">
        <v>-0.66720000000000002</v>
      </c>
      <c r="U760" s="39">
        <v>0.75990000000000002</v>
      </c>
      <c r="V760" s="39" t="s">
        <v>102</v>
      </c>
      <c r="W760" s="39">
        <v>23.71</v>
      </c>
      <c r="X760" s="39">
        <v>55.1327</v>
      </c>
    </row>
    <row r="761" spans="1:24" x14ac:dyDescent="0.35">
      <c r="A761" s="39" t="s">
        <v>145</v>
      </c>
      <c r="B761" s="39" t="s">
        <v>394</v>
      </c>
      <c r="C761" s="39" t="s">
        <v>21</v>
      </c>
      <c r="D761" s="39" t="s">
        <v>23</v>
      </c>
      <c r="E761" s="39" t="s">
        <v>413</v>
      </c>
      <c r="J761" s="39" t="s">
        <v>102</v>
      </c>
      <c r="K761" s="39" t="s">
        <v>102</v>
      </c>
      <c r="L761" s="39" t="s">
        <v>102</v>
      </c>
      <c r="M761" s="39" t="s">
        <v>102</v>
      </c>
      <c r="N761" s="39" t="s">
        <v>102</v>
      </c>
      <c r="O761" s="39" t="s">
        <v>102</v>
      </c>
      <c r="P761" s="39" t="s">
        <v>102</v>
      </c>
      <c r="Q761" s="39" t="s">
        <v>102</v>
      </c>
      <c r="R761" s="39" t="s">
        <v>170</v>
      </c>
      <c r="S761" s="39" t="s">
        <v>102</v>
      </c>
      <c r="T761" s="39" t="s">
        <v>102</v>
      </c>
      <c r="U761" s="39" t="s">
        <v>102</v>
      </c>
      <c r="V761" s="39" t="s">
        <v>102</v>
      </c>
      <c r="W761" s="39" t="s">
        <v>102</v>
      </c>
      <c r="X761" s="39">
        <v>0</v>
      </c>
    </row>
    <row r="762" spans="1:24" x14ac:dyDescent="0.35">
      <c r="A762" s="39" t="s">
        <v>145</v>
      </c>
      <c r="B762" s="39" t="s">
        <v>394</v>
      </c>
      <c r="C762" s="39" t="s">
        <v>21</v>
      </c>
      <c r="D762" s="39" t="s">
        <v>23</v>
      </c>
      <c r="E762" s="39" t="s">
        <v>414</v>
      </c>
      <c r="J762" s="39" t="s">
        <v>102</v>
      </c>
      <c r="K762" s="39" t="s">
        <v>102</v>
      </c>
      <c r="L762" s="39" t="s">
        <v>102</v>
      </c>
      <c r="M762" s="39" t="s">
        <v>102</v>
      </c>
      <c r="N762" s="39" t="s">
        <v>102</v>
      </c>
      <c r="O762" s="39" t="s">
        <v>102</v>
      </c>
      <c r="P762" s="39" t="s">
        <v>102</v>
      </c>
      <c r="Q762" s="39" t="s">
        <v>102</v>
      </c>
      <c r="R762" s="39">
        <v>1.748</v>
      </c>
      <c r="S762" s="39" t="s">
        <v>102</v>
      </c>
      <c r="T762" s="39" t="s">
        <v>102</v>
      </c>
      <c r="U762" s="39" t="s">
        <v>102</v>
      </c>
      <c r="V762" s="39" t="s">
        <v>102</v>
      </c>
      <c r="W762" s="39" t="s">
        <v>102</v>
      </c>
      <c r="X762" s="39">
        <v>1.748</v>
      </c>
    </row>
    <row r="763" spans="1:24" x14ac:dyDescent="0.35">
      <c r="A763" s="39" t="s">
        <v>145</v>
      </c>
      <c r="B763" s="39" t="s">
        <v>394</v>
      </c>
      <c r="C763" s="39" t="s">
        <v>21</v>
      </c>
      <c r="D763" s="39" t="s">
        <v>23</v>
      </c>
      <c r="E763" s="39" t="s">
        <v>415</v>
      </c>
      <c r="J763" s="39" t="s">
        <v>102</v>
      </c>
      <c r="K763" s="39" t="s">
        <v>102</v>
      </c>
      <c r="L763" s="39" t="s">
        <v>102</v>
      </c>
      <c r="M763" s="39" t="s">
        <v>102</v>
      </c>
      <c r="N763" s="39" t="s">
        <v>102</v>
      </c>
      <c r="O763" s="39" t="s">
        <v>102</v>
      </c>
      <c r="P763" s="39" t="s">
        <v>102</v>
      </c>
      <c r="Q763" s="39" t="s">
        <v>102</v>
      </c>
      <c r="R763" s="39">
        <v>4.5059999999999996E-3</v>
      </c>
      <c r="S763" s="39" t="s">
        <v>102</v>
      </c>
      <c r="T763" s="39" t="s">
        <v>102</v>
      </c>
      <c r="U763" s="39" t="s">
        <v>102</v>
      </c>
      <c r="V763" s="39" t="s">
        <v>102</v>
      </c>
      <c r="W763" s="39" t="s">
        <v>102</v>
      </c>
      <c r="X763" s="39">
        <v>4.5059999999999996E-3</v>
      </c>
    </row>
    <row r="764" spans="1:24" x14ac:dyDescent="0.35">
      <c r="A764" s="39" t="s">
        <v>145</v>
      </c>
      <c r="B764" s="39" t="s">
        <v>394</v>
      </c>
      <c r="C764" s="39" t="s">
        <v>21</v>
      </c>
      <c r="D764" s="39" t="s">
        <v>23</v>
      </c>
      <c r="E764" s="39" t="s">
        <v>416</v>
      </c>
      <c r="J764" s="39" t="s">
        <v>102</v>
      </c>
      <c r="K764" s="39" t="s">
        <v>102</v>
      </c>
      <c r="L764" s="39" t="s">
        <v>102</v>
      </c>
      <c r="M764" s="39" t="s">
        <v>102</v>
      </c>
      <c r="N764" s="39" t="s">
        <v>102</v>
      </c>
      <c r="O764" s="39" t="s">
        <v>102</v>
      </c>
      <c r="P764" s="39" t="s">
        <v>102</v>
      </c>
      <c r="Q764" s="39" t="s">
        <v>102</v>
      </c>
      <c r="R764" s="39">
        <v>4.516E-3</v>
      </c>
      <c r="S764" s="39" t="s">
        <v>102</v>
      </c>
      <c r="T764" s="39" t="s">
        <v>102</v>
      </c>
      <c r="U764" s="39" t="s">
        <v>102</v>
      </c>
      <c r="V764" s="39" t="s">
        <v>102</v>
      </c>
      <c r="W764" s="39" t="s">
        <v>102</v>
      </c>
      <c r="X764" s="39">
        <v>4.516E-3</v>
      </c>
    </row>
    <row r="765" spans="1:24" x14ac:dyDescent="0.35">
      <c r="A765" s="39" t="s">
        <v>145</v>
      </c>
      <c r="B765" s="39" t="s">
        <v>394</v>
      </c>
      <c r="C765" s="39" t="s">
        <v>21</v>
      </c>
      <c r="D765" s="39" t="s">
        <v>23</v>
      </c>
      <c r="E765" s="39" t="s">
        <v>417</v>
      </c>
      <c r="J765" s="39" t="s">
        <v>102</v>
      </c>
      <c r="K765" s="39" t="s">
        <v>102</v>
      </c>
      <c r="L765" s="39" t="s">
        <v>102</v>
      </c>
      <c r="M765" s="39" t="s">
        <v>102</v>
      </c>
      <c r="N765" s="39" t="s">
        <v>102</v>
      </c>
      <c r="O765" s="39" t="s">
        <v>102</v>
      </c>
      <c r="P765" s="39" t="s">
        <v>102</v>
      </c>
      <c r="Q765" s="39" t="s">
        <v>102</v>
      </c>
      <c r="R765" s="39">
        <v>2.5859999999999999</v>
      </c>
      <c r="S765" s="39" t="s">
        <v>102</v>
      </c>
      <c r="T765" s="39" t="s">
        <v>102</v>
      </c>
      <c r="U765" s="39" t="s">
        <v>102</v>
      </c>
      <c r="V765" s="39" t="s">
        <v>102</v>
      </c>
      <c r="W765" s="39" t="s">
        <v>102</v>
      </c>
      <c r="X765" s="39">
        <v>2.5859999999999999</v>
      </c>
    </row>
    <row r="766" spans="1:24" x14ac:dyDescent="0.35">
      <c r="A766" s="39" t="s">
        <v>145</v>
      </c>
      <c r="B766" s="39" t="s">
        <v>394</v>
      </c>
      <c r="C766" s="39" t="s">
        <v>21</v>
      </c>
      <c r="D766" s="39" t="s">
        <v>23</v>
      </c>
      <c r="E766" s="39" t="s">
        <v>418</v>
      </c>
      <c r="J766" s="39" t="s">
        <v>102</v>
      </c>
      <c r="K766" s="39" t="s">
        <v>102</v>
      </c>
      <c r="L766" s="39" t="s">
        <v>102</v>
      </c>
      <c r="M766" s="39" t="s">
        <v>102</v>
      </c>
      <c r="N766" s="39" t="s">
        <v>102</v>
      </c>
      <c r="O766" s="39" t="s">
        <v>102</v>
      </c>
      <c r="P766" s="39" t="s">
        <v>102</v>
      </c>
      <c r="Q766" s="39" t="s">
        <v>102</v>
      </c>
      <c r="R766" s="39" t="s">
        <v>170</v>
      </c>
      <c r="S766" s="39" t="s">
        <v>102</v>
      </c>
      <c r="T766" s="39" t="s">
        <v>102</v>
      </c>
      <c r="U766" s="39" t="s">
        <v>102</v>
      </c>
      <c r="V766" s="39" t="s">
        <v>102</v>
      </c>
      <c r="W766" s="39" t="s">
        <v>102</v>
      </c>
      <c r="X766" s="39">
        <v>0</v>
      </c>
    </row>
    <row r="767" spans="1:24" x14ac:dyDescent="0.35">
      <c r="A767" s="39" t="s">
        <v>145</v>
      </c>
      <c r="B767" s="39" t="s">
        <v>394</v>
      </c>
      <c r="C767" s="39" t="s">
        <v>21</v>
      </c>
      <c r="D767" s="39" t="s">
        <v>23</v>
      </c>
      <c r="E767" s="39" t="s">
        <v>419</v>
      </c>
      <c r="J767" s="39" t="s">
        <v>102</v>
      </c>
      <c r="K767" s="39" t="s">
        <v>102</v>
      </c>
      <c r="L767" s="39" t="s">
        <v>102</v>
      </c>
      <c r="M767" s="39" t="s">
        <v>102</v>
      </c>
      <c r="N767" s="39" t="s">
        <v>102</v>
      </c>
      <c r="O767" s="39" t="s">
        <v>102</v>
      </c>
      <c r="P767" s="39" t="s">
        <v>102</v>
      </c>
      <c r="Q767" s="39" t="s">
        <v>102</v>
      </c>
      <c r="R767" s="39" t="s">
        <v>170</v>
      </c>
      <c r="S767" s="39" t="s">
        <v>102</v>
      </c>
      <c r="T767" s="39" t="s">
        <v>102</v>
      </c>
      <c r="U767" s="39" t="s">
        <v>102</v>
      </c>
      <c r="V767" s="39" t="s">
        <v>102</v>
      </c>
      <c r="W767" s="39" t="s">
        <v>102</v>
      </c>
      <c r="X767" s="39">
        <v>0</v>
      </c>
    </row>
    <row r="768" spans="1:24" x14ac:dyDescent="0.35">
      <c r="A768" s="39" t="s">
        <v>145</v>
      </c>
      <c r="B768" s="39" t="s">
        <v>394</v>
      </c>
      <c r="C768" s="39" t="s">
        <v>21</v>
      </c>
      <c r="D768" s="39" t="s">
        <v>23</v>
      </c>
      <c r="E768" s="39" t="s">
        <v>420</v>
      </c>
      <c r="J768" s="39" t="s">
        <v>102</v>
      </c>
      <c r="K768" s="39" t="s">
        <v>102</v>
      </c>
      <c r="L768" s="39" t="s">
        <v>102</v>
      </c>
      <c r="M768" s="39" t="s">
        <v>102</v>
      </c>
      <c r="N768" s="39" t="s">
        <v>102</v>
      </c>
      <c r="O768" s="39" t="s">
        <v>102</v>
      </c>
      <c r="P768" s="39" t="s">
        <v>102</v>
      </c>
      <c r="Q768" s="39" t="s">
        <v>102</v>
      </c>
      <c r="R768" s="39" t="s">
        <v>170</v>
      </c>
      <c r="S768" s="39" t="s">
        <v>102</v>
      </c>
      <c r="T768" s="39" t="s">
        <v>102</v>
      </c>
      <c r="U768" s="39" t="s">
        <v>102</v>
      </c>
      <c r="V768" s="39" t="s">
        <v>102</v>
      </c>
      <c r="W768" s="39" t="s">
        <v>102</v>
      </c>
      <c r="X768" s="39">
        <v>0</v>
      </c>
    </row>
    <row r="769" spans="1:24" x14ac:dyDescent="0.35">
      <c r="A769" s="39" t="s">
        <v>145</v>
      </c>
      <c r="B769" s="39" t="s">
        <v>394</v>
      </c>
      <c r="C769" s="39" t="s">
        <v>21</v>
      </c>
      <c r="D769" s="39" t="s">
        <v>23</v>
      </c>
      <c r="E769" s="39" t="s">
        <v>421</v>
      </c>
      <c r="J769" s="39" t="s">
        <v>102</v>
      </c>
      <c r="K769" s="39" t="s">
        <v>102</v>
      </c>
      <c r="L769" s="39" t="s">
        <v>102</v>
      </c>
      <c r="M769" s="39" t="s">
        <v>102</v>
      </c>
      <c r="N769" s="39" t="s">
        <v>102</v>
      </c>
      <c r="O769" s="39" t="s">
        <v>102</v>
      </c>
      <c r="P769" s="39" t="s">
        <v>102</v>
      </c>
      <c r="Q769" s="39" t="s">
        <v>102</v>
      </c>
      <c r="R769" s="39">
        <v>15.56</v>
      </c>
      <c r="S769" s="39" t="s">
        <v>102</v>
      </c>
      <c r="T769" s="39" t="s">
        <v>102</v>
      </c>
      <c r="U769" s="39" t="s">
        <v>102</v>
      </c>
      <c r="V769" s="39" t="s">
        <v>102</v>
      </c>
      <c r="W769" s="39" t="s">
        <v>102</v>
      </c>
      <c r="X769" s="39">
        <v>15.56</v>
      </c>
    </row>
    <row r="770" spans="1:24" x14ac:dyDescent="0.35">
      <c r="A770" s="39" t="s">
        <v>145</v>
      </c>
      <c r="B770" s="39" t="s">
        <v>394</v>
      </c>
      <c r="C770" s="39" t="s">
        <v>21</v>
      </c>
      <c r="D770" s="39" t="s">
        <v>23</v>
      </c>
      <c r="E770" s="39" t="s">
        <v>422</v>
      </c>
      <c r="J770" s="39" t="s">
        <v>102</v>
      </c>
      <c r="K770" s="39" t="s">
        <v>102</v>
      </c>
      <c r="L770" s="39" t="s">
        <v>102</v>
      </c>
      <c r="M770" s="39" t="s">
        <v>102</v>
      </c>
      <c r="N770" s="39" t="s">
        <v>102</v>
      </c>
      <c r="O770" s="39" t="s">
        <v>102</v>
      </c>
      <c r="P770" s="39" t="s">
        <v>102</v>
      </c>
      <c r="Q770" s="39" t="s">
        <v>102</v>
      </c>
      <c r="R770" s="39" t="s">
        <v>170</v>
      </c>
      <c r="S770" s="39" t="s">
        <v>102</v>
      </c>
      <c r="T770" s="39" t="s">
        <v>102</v>
      </c>
      <c r="U770" s="39" t="s">
        <v>102</v>
      </c>
      <c r="V770" s="39" t="s">
        <v>102</v>
      </c>
      <c r="W770" s="39" t="s">
        <v>102</v>
      </c>
      <c r="X770" s="39">
        <v>0</v>
      </c>
    </row>
    <row r="771" spans="1:24" x14ac:dyDescent="0.35">
      <c r="A771" s="39" t="s">
        <v>145</v>
      </c>
      <c r="B771" s="39" t="s">
        <v>394</v>
      </c>
      <c r="C771" s="39" t="s">
        <v>21</v>
      </c>
      <c r="D771" s="39" t="s">
        <v>23</v>
      </c>
      <c r="E771" s="39" t="s">
        <v>423</v>
      </c>
      <c r="J771" s="39" t="s">
        <v>102</v>
      </c>
      <c r="K771" s="39" t="s">
        <v>102</v>
      </c>
      <c r="L771" s="39" t="s">
        <v>102</v>
      </c>
      <c r="M771" s="39" t="s">
        <v>102</v>
      </c>
      <c r="N771" s="39" t="s">
        <v>102</v>
      </c>
      <c r="O771" s="39" t="s">
        <v>102</v>
      </c>
      <c r="P771" s="39" t="s">
        <v>102</v>
      </c>
      <c r="Q771" s="39" t="s">
        <v>102</v>
      </c>
      <c r="R771" s="39">
        <v>-3.712E-3</v>
      </c>
      <c r="S771" s="39" t="s">
        <v>102</v>
      </c>
      <c r="T771" s="39" t="s">
        <v>102</v>
      </c>
      <c r="U771" s="39" t="s">
        <v>102</v>
      </c>
      <c r="V771" s="39" t="s">
        <v>102</v>
      </c>
      <c r="W771" s="39" t="s">
        <v>102</v>
      </c>
      <c r="X771" s="39">
        <v>-3.712E-3</v>
      </c>
    </row>
    <row r="772" spans="1:24" x14ac:dyDescent="0.35">
      <c r="A772" s="39" t="s">
        <v>145</v>
      </c>
      <c r="B772" s="39" t="s">
        <v>394</v>
      </c>
      <c r="C772" s="39" t="s">
        <v>21</v>
      </c>
      <c r="D772" s="39" t="s">
        <v>23</v>
      </c>
      <c r="E772" s="39" t="s">
        <v>424</v>
      </c>
      <c r="J772" s="39" t="s">
        <v>102</v>
      </c>
      <c r="K772" s="39" t="s">
        <v>102</v>
      </c>
      <c r="L772" s="39" t="s">
        <v>102</v>
      </c>
      <c r="M772" s="39" t="s">
        <v>102</v>
      </c>
      <c r="N772" s="39" t="s">
        <v>102</v>
      </c>
      <c r="O772" s="39" t="s">
        <v>102</v>
      </c>
      <c r="P772" s="39" t="s">
        <v>102</v>
      </c>
      <c r="Q772" s="39" t="s">
        <v>102</v>
      </c>
      <c r="R772" s="39">
        <v>3.7740000000000002E-6</v>
      </c>
      <c r="S772" s="39" t="s">
        <v>102</v>
      </c>
      <c r="T772" s="39" t="s">
        <v>102</v>
      </c>
      <c r="U772" s="39" t="s">
        <v>102</v>
      </c>
      <c r="V772" s="39" t="s">
        <v>102</v>
      </c>
      <c r="W772" s="39" t="s">
        <v>102</v>
      </c>
      <c r="X772" s="39">
        <v>3.7740000000000002E-6</v>
      </c>
    </row>
    <row r="773" spans="1:24" x14ac:dyDescent="0.35">
      <c r="A773" s="39" t="s">
        <v>145</v>
      </c>
      <c r="B773" s="39" t="s">
        <v>394</v>
      </c>
      <c r="C773" s="39" t="s">
        <v>21</v>
      </c>
      <c r="D773" s="39" t="s">
        <v>23</v>
      </c>
      <c r="E773" s="39" t="s">
        <v>425</v>
      </c>
      <c r="J773" s="39" t="s">
        <v>102</v>
      </c>
      <c r="K773" s="39" t="s">
        <v>102</v>
      </c>
      <c r="L773" s="39" t="s">
        <v>102</v>
      </c>
      <c r="M773" s="39" t="s">
        <v>102</v>
      </c>
      <c r="N773" s="39" t="s">
        <v>102</v>
      </c>
      <c r="O773" s="39" t="s">
        <v>102</v>
      </c>
      <c r="P773" s="39" t="s">
        <v>102</v>
      </c>
      <c r="Q773" s="39" t="s">
        <v>102</v>
      </c>
      <c r="R773" s="39">
        <v>2.7800000000000001E-5</v>
      </c>
      <c r="S773" s="39" t="s">
        <v>102</v>
      </c>
      <c r="T773" s="39" t="s">
        <v>102</v>
      </c>
      <c r="U773" s="39" t="s">
        <v>102</v>
      </c>
      <c r="V773" s="39" t="s">
        <v>102</v>
      </c>
      <c r="W773" s="39" t="s">
        <v>102</v>
      </c>
      <c r="X773" s="39">
        <v>2.7800000000000001E-5</v>
      </c>
    </row>
    <row r="774" spans="1:24" x14ac:dyDescent="0.35">
      <c r="A774" s="39" t="s">
        <v>145</v>
      </c>
      <c r="B774" s="39" t="s">
        <v>394</v>
      </c>
      <c r="C774" s="39" t="s">
        <v>21</v>
      </c>
      <c r="D774" s="39" t="s">
        <v>23</v>
      </c>
      <c r="E774" s="39" t="s">
        <v>426</v>
      </c>
      <c r="J774" s="39" t="s">
        <v>102</v>
      </c>
      <c r="K774" s="39" t="s">
        <v>102</v>
      </c>
      <c r="L774" s="39" t="s">
        <v>102</v>
      </c>
      <c r="M774" s="39" t="s">
        <v>102</v>
      </c>
      <c r="N774" s="39" t="s">
        <v>102</v>
      </c>
      <c r="O774" s="39" t="s">
        <v>102</v>
      </c>
      <c r="P774" s="39" t="s">
        <v>102</v>
      </c>
      <c r="Q774" s="39" t="s">
        <v>102</v>
      </c>
      <c r="R774" s="39">
        <v>1.673E-3</v>
      </c>
      <c r="S774" s="39" t="s">
        <v>102</v>
      </c>
      <c r="T774" s="39">
        <v>1.136E-7</v>
      </c>
      <c r="U774" s="39">
        <v>2.117E-3</v>
      </c>
      <c r="V774" s="39" t="s">
        <v>102</v>
      </c>
      <c r="W774" s="39" t="s">
        <v>102</v>
      </c>
      <c r="X774" s="39">
        <v>3.7901136000000001E-3</v>
      </c>
    </row>
    <row r="775" spans="1:24" x14ac:dyDescent="0.35">
      <c r="A775" s="39" t="s">
        <v>145</v>
      </c>
      <c r="B775" s="39" t="s">
        <v>394</v>
      </c>
      <c r="C775" s="39" t="s">
        <v>21</v>
      </c>
      <c r="D775" s="39" t="s">
        <v>23</v>
      </c>
      <c r="E775" s="39" t="s">
        <v>335</v>
      </c>
      <c r="J775" s="39" t="s">
        <v>102</v>
      </c>
      <c r="K775" s="39" t="s">
        <v>102</v>
      </c>
      <c r="L775" s="39" t="s">
        <v>102</v>
      </c>
      <c r="M775" s="39" t="s">
        <v>102</v>
      </c>
      <c r="N775" s="39" t="s">
        <v>102</v>
      </c>
      <c r="O775" s="39" t="s">
        <v>102</v>
      </c>
      <c r="P775" s="39" t="s">
        <v>102</v>
      </c>
      <c r="Q775" s="39" t="s">
        <v>102</v>
      </c>
      <c r="R775" s="39" t="s">
        <v>102</v>
      </c>
      <c r="S775" s="39" t="s">
        <v>102</v>
      </c>
      <c r="T775" s="39" t="s">
        <v>102</v>
      </c>
      <c r="U775" s="39">
        <v>1.3979999999999999E-2</v>
      </c>
      <c r="V775" s="39" t="s">
        <v>102</v>
      </c>
      <c r="W775" s="39" t="s">
        <v>102</v>
      </c>
      <c r="X775" s="39">
        <v>1.3979999999999999E-2</v>
      </c>
    </row>
    <row r="776" spans="1:24" x14ac:dyDescent="0.35">
      <c r="A776" s="39" t="s">
        <v>145</v>
      </c>
      <c r="B776" s="39" t="s">
        <v>394</v>
      </c>
      <c r="C776" s="39" t="s">
        <v>21</v>
      </c>
      <c r="D776" s="39" t="s">
        <v>23</v>
      </c>
      <c r="E776" s="39" t="s">
        <v>427</v>
      </c>
      <c r="J776" s="39" t="s">
        <v>102</v>
      </c>
      <c r="K776" s="39" t="s">
        <v>102</v>
      </c>
      <c r="L776" s="39" t="s">
        <v>102</v>
      </c>
      <c r="M776" s="39" t="s">
        <v>102</v>
      </c>
      <c r="N776" s="39" t="s">
        <v>102</v>
      </c>
      <c r="O776" s="39" t="s">
        <v>102</v>
      </c>
      <c r="P776" s="39" t="s">
        <v>102</v>
      </c>
      <c r="Q776" s="39" t="s">
        <v>102</v>
      </c>
      <c r="R776" s="39">
        <v>0.63490000000000002</v>
      </c>
      <c r="S776" s="39" t="s">
        <v>102</v>
      </c>
      <c r="T776" s="39">
        <v>-1.5829999999999999E-5</v>
      </c>
      <c r="U776" s="39">
        <v>2.8639999999999999E-2</v>
      </c>
      <c r="V776" s="39" t="s">
        <v>102</v>
      </c>
      <c r="W776" s="39" t="s">
        <v>102</v>
      </c>
      <c r="X776" s="39">
        <v>0.66352416999999997</v>
      </c>
    </row>
    <row r="777" spans="1:24" x14ac:dyDescent="0.35">
      <c r="A777" s="39" t="s">
        <v>145</v>
      </c>
      <c r="B777" s="39" t="s">
        <v>394</v>
      </c>
      <c r="C777" s="39" t="s">
        <v>21</v>
      </c>
      <c r="D777" s="39" t="s">
        <v>23</v>
      </c>
      <c r="E777" s="39" t="s">
        <v>428</v>
      </c>
      <c r="J777" s="39" t="s">
        <v>102</v>
      </c>
      <c r="K777" s="39" t="s">
        <v>102</v>
      </c>
      <c r="L777" s="39" t="s">
        <v>102</v>
      </c>
      <c r="M777" s="39" t="s">
        <v>102</v>
      </c>
      <c r="N777" s="39" t="s">
        <v>102</v>
      </c>
      <c r="O777" s="39" t="s">
        <v>102</v>
      </c>
      <c r="P777" s="39" t="s">
        <v>102</v>
      </c>
      <c r="Q777" s="39" t="s">
        <v>102</v>
      </c>
      <c r="R777" s="39">
        <v>1.6789999999999999E-3</v>
      </c>
      <c r="S777" s="39" t="s">
        <v>102</v>
      </c>
      <c r="T777" s="39">
        <v>2.1620000000000001E-8</v>
      </c>
      <c r="U777" s="39">
        <v>2.3739999999999998E-3</v>
      </c>
      <c r="V777" s="39" t="s">
        <v>102</v>
      </c>
      <c r="W777" s="39" t="s">
        <v>102</v>
      </c>
      <c r="X777" s="39">
        <v>4.0530216199999997E-3</v>
      </c>
    </row>
    <row r="778" spans="1:24" x14ac:dyDescent="0.35">
      <c r="A778" s="39" t="s">
        <v>145</v>
      </c>
      <c r="B778" s="39" t="s">
        <v>394</v>
      </c>
      <c r="C778" s="39" t="s">
        <v>21</v>
      </c>
      <c r="D778" s="39" t="s">
        <v>23</v>
      </c>
      <c r="E778" s="39" t="s">
        <v>429</v>
      </c>
      <c r="J778" s="39" t="s">
        <v>102</v>
      </c>
      <c r="K778" s="39" t="s">
        <v>102</v>
      </c>
      <c r="L778" s="39" t="s">
        <v>102</v>
      </c>
      <c r="M778" s="39" t="s">
        <v>102</v>
      </c>
      <c r="N778" s="39" t="s">
        <v>102</v>
      </c>
      <c r="O778" s="39" t="s">
        <v>102</v>
      </c>
      <c r="P778" s="39" t="s">
        <v>102</v>
      </c>
      <c r="Q778" s="39" t="s">
        <v>102</v>
      </c>
      <c r="R778" s="39">
        <v>1.6770000000000001E-3</v>
      </c>
      <c r="S778" s="39" t="s">
        <v>102</v>
      </c>
      <c r="T778" s="39">
        <v>1.251E-7</v>
      </c>
      <c r="U778" s="39">
        <v>2.117E-3</v>
      </c>
      <c r="V778" s="39" t="s">
        <v>102</v>
      </c>
      <c r="W778" s="39" t="s">
        <v>102</v>
      </c>
      <c r="X778" s="39">
        <v>3.7941250999999998E-3</v>
      </c>
    </row>
    <row r="779" spans="1:24" x14ac:dyDescent="0.35">
      <c r="A779" s="39" t="s">
        <v>145</v>
      </c>
      <c r="B779" s="39" t="s">
        <v>394</v>
      </c>
      <c r="C779" s="39" t="s">
        <v>21</v>
      </c>
      <c r="D779" s="39" t="s">
        <v>23</v>
      </c>
      <c r="E779" s="39" t="s">
        <v>430</v>
      </c>
      <c r="J779" s="39" t="s">
        <v>102</v>
      </c>
      <c r="K779" s="39" t="s">
        <v>102</v>
      </c>
      <c r="L779" s="39" t="s">
        <v>102</v>
      </c>
      <c r="M779" s="39" t="s">
        <v>102</v>
      </c>
      <c r="N779" s="39" t="s">
        <v>102</v>
      </c>
      <c r="O779" s="39" t="s">
        <v>102</v>
      </c>
      <c r="P779" s="39" t="s">
        <v>102</v>
      </c>
      <c r="Q779" s="39" t="s">
        <v>102</v>
      </c>
      <c r="R779" s="39">
        <v>1.671</v>
      </c>
      <c r="S779" s="39" t="s">
        <v>102</v>
      </c>
      <c r="T779" s="39">
        <v>-5.5260000000000003E-5</v>
      </c>
      <c r="U779" s="39">
        <v>8.9020000000000002E-2</v>
      </c>
      <c r="V779" s="39" t="s">
        <v>102</v>
      </c>
      <c r="W779" s="39" t="s">
        <v>102</v>
      </c>
      <c r="X779" s="39">
        <v>1.75996474</v>
      </c>
    </row>
    <row r="780" spans="1:24" x14ac:dyDescent="0.35">
      <c r="A780" s="39" t="s">
        <v>145</v>
      </c>
      <c r="B780" s="39" t="s">
        <v>394</v>
      </c>
      <c r="C780" s="39" t="s">
        <v>21</v>
      </c>
      <c r="D780" s="39" t="s">
        <v>23</v>
      </c>
      <c r="E780" s="39" t="s">
        <v>431</v>
      </c>
      <c r="J780" s="39" t="s">
        <v>102</v>
      </c>
      <c r="K780" s="39" t="s">
        <v>102</v>
      </c>
      <c r="L780" s="39" t="s">
        <v>102</v>
      </c>
      <c r="M780" s="39" t="s">
        <v>102</v>
      </c>
      <c r="N780" s="39" t="s">
        <v>102</v>
      </c>
      <c r="O780" s="39" t="s">
        <v>102</v>
      </c>
      <c r="P780" s="39" t="s">
        <v>102</v>
      </c>
      <c r="Q780" s="39" t="s">
        <v>102</v>
      </c>
      <c r="R780" s="39">
        <v>0.55049999999999999</v>
      </c>
      <c r="S780" s="39" t="s">
        <v>102</v>
      </c>
      <c r="T780" s="39">
        <v>-3.7969999999999997E-5</v>
      </c>
      <c r="U780" s="39">
        <v>2.75E-2</v>
      </c>
      <c r="V780" s="39" t="s">
        <v>102</v>
      </c>
      <c r="W780" s="39" t="s">
        <v>102</v>
      </c>
      <c r="X780" s="39">
        <v>0.57796203000000002</v>
      </c>
    </row>
    <row r="781" spans="1:24" x14ac:dyDescent="0.35">
      <c r="A781" s="39" t="s">
        <v>145</v>
      </c>
      <c r="B781" s="39" t="s">
        <v>394</v>
      </c>
      <c r="C781" s="39" t="s">
        <v>21</v>
      </c>
      <c r="D781" s="39" t="s">
        <v>23</v>
      </c>
      <c r="E781" s="39" t="s">
        <v>432</v>
      </c>
      <c r="J781" s="39" t="s">
        <v>102</v>
      </c>
      <c r="K781" s="39" t="s">
        <v>102</v>
      </c>
      <c r="L781" s="39" t="s">
        <v>102</v>
      </c>
      <c r="M781" s="39" t="s">
        <v>102</v>
      </c>
      <c r="N781" s="39" t="s">
        <v>102</v>
      </c>
      <c r="O781" s="39" t="s">
        <v>102</v>
      </c>
      <c r="P781" s="39" t="s">
        <v>102</v>
      </c>
      <c r="Q781" s="39" t="s">
        <v>102</v>
      </c>
      <c r="R781" s="39">
        <v>1.6930000000000001E-3</v>
      </c>
      <c r="S781" s="39" t="s">
        <v>102</v>
      </c>
      <c r="T781" s="39">
        <v>-2.194E-8</v>
      </c>
      <c r="U781" s="39">
        <v>2.2269999999999998E-3</v>
      </c>
      <c r="V781" s="39" t="s">
        <v>102</v>
      </c>
      <c r="W781" s="39" t="s">
        <v>102</v>
      </c>
      <c r="X781" s="39">
        <v>3.9199780599999999E-3</v>
      </c>
    </row>
    <row r="782" spans="1:24" x14ac:dyDescent="0.35">
      <c r="A782" s="39" t="s">
        <v>145</v>
      </c>
      <c r="B782" s="39" t="s">
        <v>394</v>
      </c>
      <c r="C782" s="39" t="s">
        <v>21</v>
      </c>
      <c r="D782" s="39" t="s">
        <v>23</v>
      </c>
      <c r="E782" s="39" t="s">
        <v>433</v>
      </c>
      <c r="J782" s="39" t="s">
        <v>102</v>
      </c>
      <c r="K782" s="39" t="s">
        <v>102</v>
      </c>
      <c r="L782" s="39" t="s">
        <v>102</v>
      </c>
      <c r="M782" s="39" t="s">
        <v>102</v>
      </c>
      <c r="N782" s="39" t="s">
        <v>102</v>
      </c>
      <c r="O782" s="39" t="s">
        <v>102</v>
      </c>
      <c r="P782" s="39" t="s">
        <v>102</v>
      </c>
      <c r="Q782" s="39" t="s">
        <v>102</v>
      </c>
      <c r="R782" s="39">
        <v>1.7619999999999999E-3</v>
      </c>
      <c r="S782" s="39" t="s">
        <v>102</v>
      </c>
      <c r="T782" s="39">
        <v>-2.133E-8</v>
      </c>
      <c r="U782" s="39">
        <v>2.2269999999999998E-3</v>
      </c>
      <c r="V782" s="39" t="s">
        <v>102</v>
      </c>
      <c r="W782" s="39" t="s">
        <v>102</v>
      </c>
      <c r="X782" s="39">
        <v>3.9889786699999997E-3</v>
      </c>
    </row>
    <row r="783" spans="1:24" x14ac:dyDescent="0.35">
      <c r="A783" s="39" t="s">
        <v>145</v>
      </c>
      <c r="B783" s="39" t="s">
        <v>394</v>
      </c>
      <c r="C783" s="39" t="s">
        <v>21</v>
      </c>
      <c r="D783" s="39" t="s">
        <v>23</v>
      </c>
      <c r="E783" s="39" t="s">
        <v>434</v>
      </c>
      <c r="J783" s="39" t="s">
        <v>102</v>
      </c>
      <c r="K783" s="39" t="s">
        <v>102</v>
      </c>
      <c r="L783" s="39" t="s">
        <v>102</v>
      </c>
      <c r="M783" s="39" t="s">
        <v>102</v>
      </c>
      <c r="N783" s="39" t="s">
        <v>102</v>
      </c>
      <c r="O783" s="39" t="s">
        <v>102</v>
      </c>
      <c r="P783" s="39" t="s">
        <v>102</v>
      </c>
      <c r="Q783" s="39" t="s">
        <v>102</v>
      </c>
      <c r="R783" s="39">
        <v>0.59370000000000001</v>
      </c>
      <c r="S783" s="39" t="s">
        <v>102</v>
      </c>
      <c r="T783" s="39">
        <v>-1.3449999999999999E-4</v>
      </c>
      <c r="U783" s="39">
        <v>2.7629999999999998E-2</v>
      </c>
      <c r="V783" s="39" t="s">
        <v>102</v>
      </c>
      <c r="W783" s="39" t="s">
        <v>102</v>
      </c>
      <c r="X783" s="39">
        <v>0.62119550000000001</v>
      </c>
    </row>
    <row r="784" spans="1:24" x14ac:dyDescent="0.35">
      <c r="A784" s="39" t="s">
        <v>145</v>
      </c>
      <c r="B784" s="39" t="s">
        <v>394</v>
      </c>
      <c r="C784" s="39" t="s">
        <v>21</v>
      </c>
      <c r="D784" s="39" t="s">
        <v>23</v>
      </c>
      <c r="E784" s="39" t="s">
        <v>435</v>
      </c>
      <c r="J784" s="39" t="s">
        <v>102</v>
      </c>
      <c r="K784" s="39" t="s">
        <v>102</v>
      </c>
      <c r="L784" s="39" t="s">
        <v>102</v>
      </c>
      <c r="M784" s="39" t="s">
        <v>102</v>
      </c>
      <c r="N784" s="39" t="s">
        <v>102</v>
      </c>
      <c r="O784" s="39" t="s">
        <v>102</v>
      </c>
      <c r="P784" s="39" t="s">
        <v>102</v>
      </c>
      <c r="Q784" s="39" t="s">
        <v>102</v>
      </c>
      <c r="R784" s="39">
        <v>1.0580000000000001</v>
      </c>
      <c r="S784" s="39" t="s">
        <v>102</v>
      </c>
      <c r="T784" s="39">
        <v>-3.3909999999999999E-5</v>
      </c>
      <c r="U784" s="39">
        <v>5.3100000000000001E-2</v>
      </c>
      <c r="V784" s="39" t="s">
        <v>102</v>
      </c>
      <c r="W784" s="39" t="s">
        <v>102</v>
      </c>
      <c r="X784" s="39">
        <v>1.11106609</v>
      </c>
    </row>
    <row r="785" spans="1:24" x14ac:dyDescent="0.35">
      <c r="A785" s="39" t="s">
        <v>145</v>
      </c>
      <c r="B785" s="39" t="s">
        <v>394</v>
      </c>
      <c r="C785" s="39" t="s">
        <v>21</v>
      </c>
      <c r="D785" s="39" t="s">
        <v>23</v>
      </c>
      <c r="E785" s="39" t="s">
        <v>436</v>
      </c>
      <c r="J785" s="39" t="s">
        <v>102</v>
      </c>
      <c r="K785" s="39" t="s">
        <v>102</v>
      </c>
      <c r="L785" s="39" t="s">
        <v>102</v>
      </c>
      <c r="M785" s="39" t="s">
        <v>102</v>
      </c>
      <c r="N785" s="39" t="s">
        <v>102</v>
      </c>
      <c r="O785" s="39" t="s">
        <v>102</v>
      </c>
      <c r="P785" s="39" t="s">
        <v>102</v>
      </c>
      <c r="Q785" s="39" t="s">
        <v>102</v>
      </c>
      <c r="R785" s="39">
        <v>2.706</v>
      </c>
      <c r="S785" s="39" t="s">
        <v>102</v>
      </c>
      <c r="T785" s="39">
        <v>2.9480000000000001E-3</v>
      </c>
      <c r="U785" s="39">
        <v>0.35610000000000003</v>
      </c>
      <c r="V785" s="39" t="s">
        <v>102</v>
      </c>
      <c r="W785" s="39">
        <v>0.26619999999999999</v>
      </c>
      <c r="X785" s="39">
        <v>3.331248</v>
      </c>
    </row>
    <row r="786" spans="1:24" x14ac:dyDescent="0.35">
      <c r="A786" s="39" t="s">
        <v>145</v>
      </c>
      <c r="B786" s="39" t="s">
        <v>394</v>
      </c>
      <c r="C786" s="39" t="s">
        <v>21</v>
      </c>
      <c r="D786" s="39" t="s">
        <v>23</v>
      </c>
      <c r="E786" s="39" t="s">
        <v>436</v>
      </c>
      <c r="F786" s="39" t="s">
        <v>323</v>
      </c>
      <c r="J786" s="39" t="s">
        <v>102</v>
      </c>
      <c r="K786" s="39" t="s">
        <v>102</v>
      </c>
      <c r="L786" s="39" t="s">
        <v>102</v>
      </c>
      <c r="M786" s="39" t="s">
        <v>102</v>
      </c>
      <c r="N786" s="39" t="s">
        <v>102</v>
      </c>
      <c r="O786" s="39" t="s">
        <v>102</v>
      </c>
      <c r="P786" s="39" t="s">
        <v>102</v>
      </c>
      <c r="Q786" s="39" t="s">
        <v>102</v>
      </c>
      <c r="R786" s="39" t="s">
        <v>102</v>
      </c>
      <c r="S786" s="39" t="s">
        <v>102</v>
      </c>
      <c r="T786" s="39" t="s">
        <v>102</v>
      </c>
      <c r="U786" s="39">
        <v>4.8550000000000003E-2</v>
      </c>
      <c r="V786" s="39" t="s">
        <v>102</v>
      </c>
      <c r="W786" s="39" t="s">
        <v>102</v>
      </c>
      <c r="X786" s="39">
        <v>4.8550000000000003E-2</v>
      </c>
    </row>
    <row r="787" spans="1:24" x14ac:dyDescent="0.35">
      <c r="A787" s="39" t="s">
        <v>145</v>
      </c>
      <c r="B787" s="39" t="s">
        <v>394</v>
      </c>
      <c r="C787" s="39" t="s">
        <v>21</v>
      </c>
      <c r="D787" s="39" t="s">
        <v>23</v>
      </c>
      <c r="E787" s="39" t="s">
        <v>436</v>
      </c>
      <c r="F787" s="39" t="s">
        <v>103</v>
      </c>
      <c r="J787" s="39" t="s">
        <v>102</v>
      </c>
      <c r="K787" s="39" t="s">
        <v>102</v>
      </c>
      <c r="L787" s="39" t="s">
        <v>102</v>
      </c>
      <c r="M787" s="39" t="s">
        <v>102</v>
      </c>
      <c r="N787" s="39" t="s">
        <v>102</v>
      </c>
      <c r="O787" s="39" t="s">
        <v>102</v>
      </c>
      <c r="P787" s="39" t="s">
        <v>102</v>
      </c>
      <c r="Q787" s="39" t="s">
        <v>102</v>
      </c>
      <c r="R787" s="39">
        <v>-1.6580000000000001E-2</v>
      </c>
      <c r="S787" s="39" t="s">
        <v>102</v>
      </c>
      <c r="T787" s="39" t="s">
        <v>102</v>
      </c>
      <c r="U787" s="39" t="s">
        <v>102</v>
      </c>
      <c r="V787" s="39" t="s">
        <v>102</v>
      </c>
      <c r="W787" s="39" t="s">
        <v>102</v>
      </c>
      <c r="X787" s="39">
        <v>-1.6580000000000001E-2</v>
      </c>
    </row>
    <row r="788" spans="1:24" x14ac:dyDescent="0.35">
      <c r="A788" s="39" t="s">
        <v>145</v>
      </c>
      <c r="B788" s="39" t="s">
        <v>394</v>
      </c>
      <c r="C788" s="39" t="s">
        <v>21</v>
      </c>
      <c r="D788" s="39" t="s">
        <v>23</v>
      </c>
      <c r="E788" s="39" t="s">
        <v>436</v>
      </c>
      <c r="F788" s="39" t="s">
        <v>437</v>
      </c>
      <c r="J788" s="39" t="s">
        <v>102</v>
      </c>
      <c r="K788" s="39" t="s">
        <v>102</v>
      </c>
      <c r="L788" s="39" t="s">
        <v>102</v>
      </c>
      <c r="M788" s="39" t="s">
        <v>102</v>
      </c>
      <c r="N788" s="39" t="s">
        <v>102</v>
      </c>
      <c r="O788" s="39" t="s">
        <v>102</v>
      </c>
      <c r="P788" s="39" t="s">
        <v>102</v>
      </c>
      <c r="Q788" s="39" t="s">
        <v>102</v>
      </c>
      <c r="R788" s="39" t="s">
        <v>102</v>
      </c>
      <c r="S788" s="39" t="s">
        <v>102</v>
      </c>
      <c r="T788" s="39">
        <v>1.1360000000000001E-3</v>
      </c>
      <c r="U788" s="39">
        <v>5.7579999999999999E-2</v>
      </c>
      <c r="V788" s="39" t="s">
        <v>102</v>
      </c>
      <c r="W788" s="39" t="s">
        <v>102</v>
      </c>
      <c r="X788" s="39">
        <v>5.8715999999999997E-2</v>
      </c>
    </row>
    <row r="789" spans="1:24" x14ac:dyDescent="0.35">
      <c r="A789" s="39" t="s">
        <v>145</v>
      </c>
      <c r="B789" s="39" t="s">
        <v>394</v>
      </c>
      <c r="C789" s="39" t="s">
        <v>21</v>
      </c>
      <c r="D789" s="39" t="s">
        <v>23</v>
      </c>
      <c r="E789" s="39" t="s">
        <v>436</v>
      </c>
      <c r="F789" s="39" t="s">
        <v>438</v>
      </c>
      <c r="J789" s="39" t="s">
        <v>102</v>
      </c>
      <c r="K789" s="39" t="s">
        <v>102</v>
      </c>
      <c r="L789" s="39" t="s">
        <v>102</v>
      </c>
      <c r="M789" s="39" t="s">
        <v>102</v>
      </c>
      <c r="N789" s="39" t="s">
        <v>102</v>
      </c>
      <c r="O789" s="39" t="s">
        <v>102</v>
      </c>
      <c r="P789" s="39" t="s">
        <v>102</v>
      </c>
      <c r="Q789" s="39" t="s">
        <v>102</v>
      </c>
      <c r="R789" s="39" t="s">
        <v>102</v>
      </c>
      <c r="S789" s="39" t="s">
        <v>102</v>
      </c>
      <c r="T789" s="39">
        <v>-4.8569999999999997E-5</v>
      </c>
      <c r="U789" s="39">
        <v>3.0210000000000001E-2</v>
      </c>
      <c r="V789" s="39" t="s">
        <v>102</v>
      </c>
      <c r="W789" s="39" t="s">
        <v>102</v>
      </c>
      <c r="X789" s="39">
        <v>3.0161429999999999E-2</v>
      </c>
    </row>
    <row r="790" spans="1:24" x14ac:dyDescent="0.35">
      <c r="A790" s="39" t="s">
        <v>145</v>
      </c>
      <c r="B790" s="39" t="s">
        <v>394</v>
      </c>
      <c r="C790" s="39" t="s">
        <v>21</v>
      </c>
      <c r="D790" s="39" t="s">
        <v>34</v>
      </c>
      <c r="J790" s="39" t="s">
        <v>102</v>
      </c>
      <c r="K790" s="39" t="s">
        <v>102</v>
      </c>
      <c r="L790" s="39" t="s">
        <v>102</v>
      </c>
      <c r="M790" s="39" t="s">
        <v>102</v>
      </c>
      <c r="N790" s="39" t="s">
        <v>102</v>
      </c>
      <c r="O790" s="39" t="s">
        <v>102</v>
      </c>
      <c r="P790" s="39" t="s">
        <v>102</v>
      </c>
      <c r="Q790" s="39" t="s">
        <v>102</v>
      </c>
      <c r="R790" s="39" t="s">
        <v>102</v>
      </c>
      <c r="S790" s="39" t="s">
        <v>102</v>
      </c>
      <c r="T790" s="39">
        <v>4.718E-3</v>
      </c>
      <c r="U790" s="39">
        <v>0.43390000000000001</v>
      </c>
      <c r="V790" s="39" t="s">
        <v>102</v>
      </c>
      <c r="W790" s="39" t="s">
        <v>102</v>
      </c>
      <c r="X790" s="39">
        <v>0.43861800000000001</v>
      </c>
    </row>
    <row r="791" spans="1:24" x14ac:dyDescent="0.35">
      <c r="A791" s="39" t="s">
        <v>145</v>
      </c>
      <c r="B791" s="39" t="s">
        <v>394</v>
      </c>
      <c r="C791" s="39" t="s">
        <v>21</v>
      </c>
      <c r="D791" s="39" t="s">
        <v>34</v>
      </c>
      <c r="E791" s="39" t="s">
        <v>439</v>
      </c>
      <c r="J791" s="39" t="s">
        <v>102</v>
      </c>
      <c r="K791" s="39" t="s">
        <v>102</v>
      </c>
      <c r="L791" s="39" t="s">
        <v>102</v>
      </c>
      <c r="M791" s="39" t="s">
        <v>102</v>
      </c>
      <c r="N791" s="39" t="s">
        <v>102</v>
      </c>
      <c r="O791" s="39" t="s">
        <v>102</v>
      </c>
      <c r="P791" s="39" t="s">
        <v>102</v>
      </c>
      <c r="Q791" s="39" t="s">
        <v>102</v>
      </c>
      <c r="R791" s="39" t="s">
        <v>102</v>
      </c>
      <c r="S791" s="39" t="s">
        <v>102</v>
      </c>
      <c r="T791" s="39">
        <v>1.853E-7</v>
      </c>
      <c r="U791" s="39">
        <v>4.9680000000000002E-3</v>
      </c>
      <c r="V791" s="39" t="s">
        <v>102</v>
      </c>
      <c r="W791" s="39" t="s">
        <v>102</v>
      </c>
      <c r="X791" s="39">
        <v>4.9681852999999996E-3</v>
      </c>
    </row>
    <row r="792" spans="1:24" x14ac:dyDescent="0.35">
      <c r="A792" s="39" t="s">
        <v>145</v>
      </c>
      <c r="B792" s="39" t="s">
        <v>394</v>
      </c>
      <c r="C792" s="39" t="s">
        <v>21</v>
      </c>
      <c r="D792" s="39" t="s">
        <v>34</v>
      </c>
      <c r="E792" s="39" t="s">
        <v>440</v>
      </c>
      <c r="J792" s="39" t="s">
        <v>102</v>
      </c>
      <c r="K792" s="39" t="s">
        <v>102</v>
      </c>
      <c r="L792" s="39" t="s">
        <v>102</v>
      </c>
      <c r="M792" s="39" t="s">
        <v>102</v>
      </c>
      <c r="N792" s="39" t="s">
        <v>102</v>
      </c>
      <c r="O792" s="39" t="s">
        <v>102</v>
      </c>
      <c r="P792" s="39" t="s">
        <v>102</v>
      </c>
      <c r="Q792" s="39" t="s">
        <v>102</v>
      </c>
      <c r="R792" s="39" t="s">
        <v>102</v>
      </c>
      <c r="S792" s="39" t="s">
        <v>102</v>
      </c>
      <c r="T792" s="39">
        <v>2.3609999999999998E-3</v>
      </c>
      <c r="U792" s="39">
        <v>0.153</v>
      </c>
      <c r="V792" s="39" t="s">
        <v>102</v>
      </c>
      <c r="W792" s="39" t="s">
        <v>102</v>
      </c>
      <c r="X792" s="39">
        <v>0.155361</v>
      </c>
    </row>
    <row r="793" spans="1:24" x14ac:dyDescent="0.35">
      <c r="A793" s="39" t="s">
        <v>145</v>
      </c>
      <c r="B793" s="39" t="s">
        <v>394</v>
      </c>
      <c r="C793" s="39" t="s">
        <v>21</v>
      </c>
      <c r="D793" s="39" t="s">
        <v>34</v>
      </c>
      <c r="E793" s="39" t="s">
        <v>441</v>
      </c>
      <c r="J793" s="39" t="s">
        <v>102</v>
      </c>
      <c r="K793" s="39" t="s">
        <v>102</v>
      </c>
      <c r="L793" s="39" t="s">
        <v>102</v>
      </c>
      <c r="M793" s="39" t="s">
        <v>102</v>
      </c>
      <c r="N793" s="39" t="s">
        <v>102</v>
      </c>
      <c r="O793" s="39" t="s">
        <v>102</v>
      </c>
      <c r="P793" s="39" t="s">
        <v>102</v>
      </c>
      <c r="Q793" s="39" t="s">
        <v>102</v>
      </c>
      <c r="R793" s="39" t="s">
        <v>102</v>
      </c>
      <c r="S793" s="39" t="s">
        <v>102</v>
      </c>
      <c r="T793" s="39">
        <v>2.3609999999999998E-3</v>
      </c>
      <c r="U793" s="39">
        <v>0.153</v>
      </c>
      <c r="V793" s="39" t="s">
        <v>102</v>
      </c>
      <c r="W793" s="39" t="s">
        <v>102</v>
      </c>
      <c r="X793" s="39">
        <v>0.155361</v>
      </c>
    </row>
    <row r="794" spans="1:24" x14ac:dyDescent="0.35">
      <c r="A794" s="39" t="s">
        <v>145</v>
      </c>
      <c r="B794" s="39" t="s">
        <v>394</v>
      </c>
      <c r="C794" s="39" t="s">
        <v>21</v>
      </c>
      <c r="D794" s="39" t="s">
        <v>34</v>
      </c>
      <c r="E794" s="39" t="s">
        <v>442</v>
      </c>
      <c r="J794" s="39" t="s">
        <v>102</v>
      </c>
      <c r="K794" s="39" t="s">
        <v>102</v>
      </c>
      <c r="L794" s="39" t="s">
        <v>102</v>
      </c>
      <c r="M794" s="39" t="s">
        <v>102</v>
      </c>
      <c r="N794" s="39" t="s">
        <v>102</v>
      </c>
      <c r="O794" s="39" t="s">
        <v>102</v>
      </c>
      <c r="P794" s="39" t="s">
        <v>102</v>
      </c>
      <c r="Q794" s="39" t="s">
        <v>102</v>
      </c>
      <c r="R794" s="39" t="s">
        <v>102</v>
      </c>
      <c r="S794" s="39" t="s">
        <v>102</v>
      </c>
      <c r="T794" s="39" t="s">
        <v>102</v>
      </c>
      <c r="U794" s="39">
        <v>1.0870000000000001E-3</v>
      </c>
      <c r="V794" s="39" t="s">
        <v>102</v>
      </c>
      <c r="W794" s="39" t="s">
        <v>102</v>
      </c>
      <c r="X794" s="39">
        <v>1.0870000000000001E-3</v>
      </c>
    </row>
    <row r="795" spans="1:24" x14ac:dyDescent="0.35">
      <c r="A795" s="39" t="s">
        <v>145</v>
      </c>
      <c r="B795" s="39" t="s">
        <v>394</v>
      </c>
      <c r="C795" s="39" t="s">
        <v>21</v>
      </c>
      <c r="D795" s="39" t="s">
        <v>26</v>
      </c>
      <c r="J795" s="39" t="s">
        <v>102</v>
      </c>
      <c r="K795" s="39" t="s">
        <v>102</v>
      </c>
      <c r="L795" s="39" t="s">
        <v>102</v>
      </c>
      <c r="M795" s="39" t="s">
        <v>102</v>
      </c>
      <c r="N795" s="39" t="s">
        <v>102</v>
      </c>
      <c r="O795" s="39">
        <v>13.52</v>
      </c>
      <c r="P795" s="39">
        <v>35.28</v>
      </c>
      <c r="Q795" s="39">
        <v>8.5299999999999994</v>
      </c>
      <c r="R795" s="39" t="s">
        <v>102</v>
      </c>
      <c r="S795" s="39" t="s">
        <v>102</v>
      </c>
      <c r="T795" s="39">
        <v>0.2341</v>
      </c>
      <c r="U795" s="39">
        <v>0.54679999999999995</v>
      </c>
      <c r="V795" s="39" t="s">
        <v>102</v>
      </c>
      <c r="W795" s="39">
        <v>7.175E-3</v>
      </c>
      <c r="X795" s="39">
        <v>58.118074999999997</v>
      </c>
    </row>
    <row r="796" spans="1:24" x14ac:dyDescent="0.35">
      <c r="A796" s="39" t="s">
        <v>145</v>
      </c>
      <c r="B796" s="39" t="s">
        <v>394</v>
      </c>
      <c r="C796" s="39" t="s">
        <v>21</v>
      </c>
      <c r="D796" s="39" t="s">
        <v>26</v>
      </c>
      <c r="E796" s="39" t="s">
        <v>443</v>
      </c>
      <c r="J796" s="39" t="s">
        <v>102</v>
      </c>
      <c r="K796" s="39" t="s">
        <v>102</v>
      </c>
      <c r="L796" s="39" t="s">
        <v>102</v>
      </c>
      <c r="M796" s="39" t="s">
        <v>102</v>
      </c>
      <c r="N796" s="39" t="s">
        <v>102</v>
      </c>
      <c r="O796" s="39" t="s">
        <v>102</v>
      </c>
      <c r="P796" s="39" t="s">
        <v>102</v>
      </c>
      <c r="Q796" s="39">
        <v>5.1180000000000002E-7</v>
      </c>
      <c r="R796" s="39" t="s">
        <v>102</v>
      </c>
      <c r="S796" s="39" t="s">
        <v>102</v>
      </c>
      <c r="T796" s="39" t="s">
        <v>102</v>
      </c>
      <c r="U796" s="39" t="s">
        <v>102</v>
      </c>
      <c r="V796" s="39" t="s">
        <v>102</v>
      </c>
      <c r="W796" s="39">
        <v>2.0349999999999999E-7</v>
      </c>
      <c r="X796" s="39">
        <v>7.1529999999999995E-7</v>
      </c>
    </row>
    <row r="797" spans="1:24" x14ac:dyDescent="0.35">
      <c r="A797" s="39" t="s">
        <v>145</v>
      </c>
      <c r="B797" s="39" t="s">
        <v>394</v>
      </c>
      <c r="C797" s="39" t="s">
        <v>21</v>
      </c>
      <c r="D797" s="39" t="s">
        <v>26</v>
      </c>
      <c r="E797" s="39" t="s">
        <v>444</v>
      </c>
      <c r="J797" s="39" t="s">
        <v>102</v>
      </c>
      <c r="K797" s="39" t="s">
        <v>102</v>
      </c>
      <c r="L797" s="39" t="s">
        <v>102</v>
      </c>
      <c r="M797" s="39" t="s">
        <v>102</v>
      </c>
      <c r="N797" s="39" t="s">
        <v>102</v>
      </c>
      <c r="O797" s="39" t="s">
        <v>102</v>
      </c>
      <c r="P797" s="39" t="s">
        <v>102</v>
      </c>
      <c r="Q797" s="39" t="s">
        <v>102</v>
      </c>
      <c r="R797" s="39" t="s">
        <v>102</v>
      </c>
      <c r="S797" s="39" t="s">
        <v>102</v>
      </c>
      <c r="T797" s="39" t="s">
        <v>102</v>
      </c>
      <c r="U797" s="39" t="s">
        <v>170</v>
      </c>
      <c r="V797" s="39" t="s">
        <v>102</v>
      </c>
      <c r="W797" s="39" t="s">
        <v>102</v>
      </c>
      <c r="X797" s="39">
        <v>0</v>
      </c>
    </row>
    <row r="798" spans="1:24" x14ac:dyDescent="0.35">
      <c r="A798" s="39" t="s">
        <v>145</v>
      </c>
      <c r="B798" s="39" t="s">
        <v>394</v>
      </c>
      <c r="C798" s="39" t="s">
        <v>21</v>
      </c>
      <c r="D798" s="39" t="s">
        <v>26</v>
      </c>
      <c r="E798" s="39" t="s">
        <v>445</v>
      </c>
      <c r="J798" s="39" t="s">
        <v>102</v>
      </c>
      <c r="K798" s="39" t="s">
        <v>102</v>
      </c>
      <c r="L798" s="39" t="s">
        <v>102</v>
      </c>
      <c r="M798" s="39" t="s">
        <v>102</v>
      </c>
      <c r="N798" s="39" t="s">
        <v>102</v>
      </c>
      <c r="O798" s="39" t="s">
        <v>102</v>
      </c>
      <c r="P798" s="39" t="s">
        <v>102</v>
      </c>
      <c r="Q798" s="39" t="s">
        <v>102</v>
      </c>
      <c r="R798" s="39" t="s">
        <v>102</v>
      </c>
      <c r="S798" s="39" t="s">
        <v>102</v>
      </c>
      <c r="T798" s="39" t="s">
        <v>102</v>
      </c>
      <c r="U798" s="39" t="s">
        <v>170</v>
      </c>
      <c r="V798" s="39" t="s">
        <v>102</v>
      </c>
      <c r="W798" s="39" t="s">
        <v>102</v>
      </c>
      <c r="X798" s="39">
        <v>0</v>
      </c>
    </row>
    <row r="799" spans="1:24" x14ac:dyDescent="0.35">
      <c r="A799" s="39" t="s">
        <v>145</v>
      </c>
      <c r="B799" s="39" t="s">
        <v>394</v>
      </c>
      <c r="C799" s="39" t="s">
        <v>21</v>
      </c>
      <c r="D799" s="39" t="s">
        <v>26</v>
      </c>
      <c r="E799" s="39" t="s">
        <v>446</v>
      </c>
      <c r="J799" s="39" t="s">
        <v>102</v>
      </c>
      <c r="K799" s="39" t="s">
        <v>102</v>
      </c>
      <c r="L799" s="39" t="s">
        <v>102</v>
      </c>
      <c r="M799" s="39" t="s">
        <v>102</v>
      </c>
      <c r="N799" s="39" t="s">
        <v>102</v>
      </c>
      <c r="O799" s="39" t="s">
        <v>102</v>
      </c>
      <c r="P799" s="39" t="s">
        <v>102</v>
      </c>
      <c r="Q799" s="39" t="s">
        <v>102</v>
      </c>
      <c r="R799" s="39" t="s">
        <v>102</v>
      </c>
      <c r="S799" s="39" t="s">
        <v>102</v>
      </c>
      <c r="T799" s="39" t="s">
        <v>102</v>
      </c>
      <c r="U799" s="39" t="s">
        <v>170</v>
      </c>
      <c r="V799" s="39" t="s">
        <v>102</v>
      </c>
      <c r="W799" s="39" t="s">
        <v>102</v>
      </c>
      <c r="X799" s="39">
        <v>0</v>
      </c>
    </row>
    <row r="800" spans="1:24" x14ac:dyDescent="0.35">
      <c r="A800" s="39" t="s">
        <v>145</v>
      </c>
      <c r="B800" s="39" t="s">
        <v>394</v>
      </c>
      <c r="C800" s="39" t="s">
        <v>21</v>
      </c>
      <c r="D800" s="39" t="s">
        <v>26</v>
      </c>
      <c r="E800" s="39" t="s">
        <v>447</v>
      </c>
      <c r="J800" s="39" t="s">
        <v>102</v>
      </c>
      <c r="K800" s="39" t="s">
        <v>102</v>
      </c>
      <c r="L800" s="39" t="s">
        <v>102</v>
      </c>
      <c r="M800" s="39" t="s">
        <v>102</v>
      </c>
      <c r="N800" s="39" t="s">
        <v>102</v>
      </c>
      <c r="O800" s="39" t="s">
        <v>102</v>
      </c>
      <c r="P800" s="39">
        <v>7.3819999999999997</v>
      </c>
      <c r="Q800" s="39">
        <v>-6.847E-4</v>
      </c>
      <c r="R800" s="39" t="s">
        <v>102</v>
      </c>
      <c r="S800" s="39" t="s">
        <v>102</v>
      </c>
      <c r="T800" s="39" t="s">
        <v>102</v>
      </c>
      <c r="U800" s="39" t="s">
        <v>102</v>
      </c>
      <c r="V800" s="39" t="s">
        <v>102</v>
      </c>
      <c r="W800" s="39">
        <v>4.3679999999999999E-7</v>
      </c>
      <c r="X800" s="39">
        <v>7.3813157368000004</v>
      </c>
    </row>
    <row r="801" spans="1:24" x14ac:dyDescent="0.35">
      <c r="A801" s="39" t="s">
        <v>145</v>
      </c>
      <c r="B801" s="39" t="s">
        <v>394</v>
      </c>
      <c r="C801" s="39" t="s">
        <v>21</v>
      </c>
      <c r="D801" s="39" t="s">
        <v>26</v>
      </c>
      <c r="E801" s="39" t="s">
        <v>448</v>
      </c>
      <c r="J801" s="39" t="s">
        <v>102</v>
      </c>
      <c r="K801" s="39" t="s">
        <v>102</v>
      </c>
      <c r="L801" s="39" t="s">
        <v>102</v>
      </c>
      <c r="M801" s="39" t="s">
        <v>102</v>
      </c>
      <c r="N801" s="39" t="s">
        <v>102</v>
      </c>
      <c r="O801" s="39" t="s">
        <v>102</v>
      </c>
      <c r="P801" s="39">
        <v>7.3819999999999997</v>
      </c>
      <c r="Q801" s="39">
        <v>-6.7969999999999999E-4</v>
      </c>
      <c r="R801" s="39" t="s">
        <v>102</v>
      </c>
      <c r="S801" s="39" t="s">
        <v>102</v>
      </c>
      <c r="T801" s="39" t="s">
        <v>102</v>
      </c>
      <c r="U801" s="39" t="s">
        <v>102</v>
      </c>
      <c r="V801" s="39" t="s">
        <v>102</v>
      </c>
      <c r="W801" s="39">
        <v>4.3679999999999999E-7</v>
      </c>
      <c r="X801" s="39">
        <v>7.3813207368000002</v>
      </c>
    </row>
    <row r="802" spans="1:24" x14ac:dyDescent="0.35">
      <c r="A802" s="39" t="s">
        <v>145</v>
      </c>
      <c r="B802" s="39" t="s">
        <v>394</v>
      </c>
      <c r="C802" s="39" t="s">
        <v>21</v>
      </c>
      <c r="D802" s="39" t="s">
        <v>26</v>
      </c>
      <c r="E802" s="39" t="s">
        <v>449</v>
      </c>
      <c r="J802" s="39" t="s">
        <v>102</v>
      </c>
      <c r="K802" s="39" t="s">
        <v>102</v>
      </c>
      <c r="L802" s="39" t="s">
        <v>102</v>
      </c>
      <c r="M802" s="39" t="s">
        <v>102</v>
      </c>
      <c r="N802" s="39" t="s">
        <v>102</v>
      </c>
      <c r="O802" s="39" t="s">
        <v>102</v>
      </c>
      <c r="P802" s="39">
        <v>7.3819999999999997</v>
      </c>
      <c r="Q802" s="39">
        <v>-6.8409999999999999E-4</v>
      </c>
      <c r="R802" s="39" t="s">
        <v>102</v>
      </c>
      <c r="S802" s="39" t="s">
        <v>102</v>
      </c>
      <c r="T802" s="39" t="s">
        <v>102</v>
      </c>
      <c r="U802" s="39" t="s">
        <v>102</v>
      </c>
      <c r="V802" s="39" t="s">
        <v>102</v>
      </c>
      <c r="W802" s="39">
        <v>4.3679999999999999E-7</v>
      </c>
      <c r="X802" s="39">
        <v>7.3813163368000003</v>
      </c>
    </row>
    <row r="803" spans="1:24" x14ac:dyDescent="0.35">
      <c r="A803" s="39" t="s">
        <v>145</v>
      </c>
      <c r="B803" s="39" t="s">
        <v>394</v>
      </c>
      <c r="C803" s="39" t="s">
        <v>21</v>
      </c>
      <c r="D803" s="39" t="s">
        <v>26</v>
      </c>
      <c r="E803" s="39" t="s">
        <v>450</v>
      </c>
      <c r="J803" s="39" t="s">
        <v>102</v>
      </c>
      <c r="K803" s="39" t="s">
        <v>102</v>
      </c>
      <c r="L803" s="39" t="s">
        <v>102</v>
      </c>
      <c r="M803" s="39" t="s">
        <v>102</v>
      </c>
      <c r="N803" s="39" t="s">
        <v>102</v>
      </c>
      <c r="O803" s="39" t="s">
        <v>102</v>
      </c>
      <c r="P803" s="39">
        <v>7.3819999999999997</v>
      </c>
      <c r="Q803" s="39">
        <v>-6.824E-4</v>
      </c>
      <c r="R803" s="39" t="s">
        <v>102</v>
      </c>
      <c r="S803" s="39" t="s">
        <v>102</v>
      </c>
      <c r="T803" s="39" t="s">
        <v>102</v>
      </c>
      <c r="U803" s="39" t="s">
        <v>102</v>
      </c>
      <c r="V803" s="39" t="s">
        <v>102</v>
      </c>
      <c r="W803" s="39">
        <v>4.3679999999999999E-7</v>
      </c>
      <c r="X803" s="39">
        <v>7.3813180367999998</v>
      </c>
    </row>
    <row r="804" spans="1:24" x14ac:dyDescent="0.35">
      <c r="A804" s="39" t="s">
        <v>145</v>
      </c>
      <c r="B804" s="39" t="s">
        <v>394</v>
      </c>
      <c r="C804" s="39" t="s">
        <v>21</v>
      </c>
      <c r="D804" s="39" t="s">
        <v>26</v>
      </c>
      <c r="E804" s="39" t="s">
        <v>451</v>
      </c>
      <c r="J804" s="39" t="s">
        <v>102</v>
      </c>
      <c r="K804" s="39" t="s">
        <v>102</v>
      </c>
      <c r="L804" s="39" t="s">
        <v>102</v>
      </c>
      <c r="M804" s="39" t="s">
        <v>102</v>
      </c>
      <c r="N804" s="39" t="s">
        <v>102</v>
      </c>
      <c r="O804" s="39" t="s">
        <v>102</v>
      </c>
      <c r="P804" s="39" t="s">
        <v>102</v>
      </c>
      <c r="Q804" s="39" t="s">
        <v>102</v>
      </c>
      <c r="R804" s="39" t="s">
        <v>102</v>
      </c>
      <c r="S804" s="39" t="s">
        <v>102</v>
      </c>
      <c r="T804" s="39" t="s">
        <v>102</v>
      </c>
      <c r="U804" s="39" t="s">
        <v>170</v>
      </c>
      <c r="V804" s="39" t="s">
        <v>102</v>
      </c>
      <c r="W804" s="39" t="s">
        <v>102</v>
      </c>
      <c r="X804" s="39">
        <v>0</v>
      </c>
    </row>
    <row r="805" spans="1:24" x14ac:dyDescent="0.35">
      <c r="A805" s="39" t="s">
        <v>145</v>
      </c>
      <c r="B805" s="39" t="s">
        <v>394</v>
      </c>
      <c r="C805" s="39" t="s">
        <v>21</v>
      </c>
      <c r="D805" s="39" t="s">
        <v>26</v>
      </c>
      <c r="E805" s="39" t="s">
        <v>452</v>
      </c>
      <c r="J805" s="39" t="s">
        <v>102</v>
      </c>
      <c r="K805" s="39" t="s">
        <v>102</v>
      </c>
      <c r="L805" s="39" t="s">
        <v>102</v>
      </c>
      <c r="M805" s="39" t="s">
        <v>102</v>
      </c>
      <c r="N805" s="39" t="s">
        <v>102</v>
      </c>
      <c r="O805" s="39" t="s">
        <v>102</v>
      </c>
      <c r="P805" s="39" t="s">
        <v>102</v>
      </c>
      <c r="Q805" s="39">
        <v>0.65880000000000005</v>
      </c>
      <c r="R805" s="39" t="s">
        <v>102</v>
      </c>
      <c r="S805" s="39" t="s">
        <v>102</v>
      </c>
      <c r="T805" s="39">
        <v>5.672E-2</v>
      </c>
      <c r="U805" s="39">
        <v>0.1096</v>
      </c>
      <c r="V805" s="39" t="s">
        <v>102</v>
      </c>
      <c r="W805" s="39">
        <v>1.181E-3</v>
      </c>
      <c r="X805" s="39">
        <v>0.82630099999999995</v>
      </c>
    </row>
    <row r="806" spans="1:24" x14ac:dyDescent="0.35">
      <c r="A806" s="39" t="s">
        <v>145</v>
      </c>
      <c r="B806" s="39" t="s">
        <v>394</v>
      </c>
      <c r="C806" s="39" t="s">
        <v>21</v>
      </c>
      <c r="D806" s="39" t="s">
        <v>26</v>
      </c>
      <c r="E806" s="39" t="s">
        <v>453</v>
      </c>
      <c r="J806" s="39" t="s">
        <v>102</v>
      </c>
      <c r="K806" s="39" t="s">
        <v>102</v>
      </c>
      <c r="L806" s="39" t="s">
        <v>102</v>
      </c>
      <c r="M806" s="39" t="s">
        <v>102</v>
      </c>
      <c r="N806" s="39" t="s">
        <v>102</v>
      </c>
      <c r="O806" s="39" t="s">
        <v>102</v>
      </c>
      <c r="P806" s="39" t="s">
        <v>102</v>
      </c>
      <c r="Q806" s="39">
        <v>-8.844E-5</v>
      </c>
      <c r="R806" s="39" t="s">
        <v>102</v>
      </c>
      <c r="S806" s="39" t="s">
        <v>102</v>
      </c>
      <c r="T806" s="39">
        <v>-1.494E-4</v>
      </c>
      <c r="U806" s="39">
        <v>1.8370000000000001E-3</v>
      </c>
      <c r="V806" s="39" t="s">
        <v>102</v>
      </c>
      <c r="W806" s="39">
        <v>9.8599999999999998E-5</v>
      </c>
      <c r="X806" s="39">
        <v>1.69776E-3</v>
      </c>
    </row>
    <row r="807" spans="1:24" x14ac:dyDescent="0.35">
      <c r="A807" s="39" t="s">
        <v>145</v>
      </c>
      <c r="B807" s="39" t="s">
        <v>394</v>
      </c>
      <c r="C807" s="39" t="s">
        <v>21</v>
      </c>
      <c r="D807" s="39" t="s">
        <v>26</v>
      </c>
      <c r="E807" s="39" t="s">
        <v>454</v>
      </c>
      <c r="J807" s="39" t="s">
        <v>102</v>
      </c>
      <c r="K807" s="39" t="s">
        <v>102</v>
      </c>
      <c r="L807" s="39" t="s">
        <v>102</v>
      </c>
      <c r="M807" s="39" t="s">
        <v>102</v>
      </c>
      <c r="N807" s="39" t="s">
        <v>102</v>
      </c>
      <c r="O807" s="39" t="s">
        <v>102</v>
      </c>
      <c r="P807" s="39" t="s">
        <v>102</v>
      </c>
      <c r="Q807" s="39">
        <v>-1.3980000000000001E-4</v>
      </c>
      <c r="R807" s="39" t="s">
        <v>102</v>
      </c>
      <c r="S807" s="39" t="s">
        <v>102</v>
      </c>
      <c r="T807" s="39">
        <v>-1.494E-4</v>
      </c>
      <c r="U807" s="39">
        <v>1.8370000000000001E-3</v>
      </c>
      <c r="V807" s="39" t="s">
        <v>102</v>
      </c>
      <c r="W807" s="39">
        <v>9.8549999999999997E-5</v>
      </c>
      <c r="X807" s="39">
        <v>1.64635E-3</v>
      </c>
    </row>
    <row r="808" spans="1:24" x14ac:dyDescent="0.35">
      <c r="A808" s="39" t="s">
        <v>145</v>
      </c>
      <c r="B808" s="39" t="s">
        <v>394</v>
      </c>
      <c r="C808" s="39" t="s">
        <v>21</v>
      </c>
      <c r="D808" s="39" t="s">
        <v>26</v>
      </c>
      <c r="E808" s="39" t="s">
        <v>455</v>
      </c>
      <c r="J808" s="39" t="s">
        <v>102</v>
      </c>
      <c r="K808" s="39" t="s">
        <v>102</v>
      </c>
      <c r="L808" s="39" t="s">
        <v>102</v>
      </c>
      <c r="M808" s="39" t="s">
        <v>102</v>
      </c>
      <c r="N808" s="39" t="s">
        <v>102</v>
      </c>
      <c r="O808" s="39" t="s">
        <v>102</v>
      </c>
      <c r="P808" s="39" t="s">
        <v>102</v>
      </c>
      <c r="Q808" s="39">
        <v>-1.306E-4</v>
      </c>
      <c r="R808" s="39" t="s">
        <v>102</v>
      </c>
      <c r="S808" s="39" t="s">
        <v>102</v>
      </c>
      <c r="T808" s="39">
        <v>-2.4489999999999999E-4</v>
      </c>
      <c r="U808" s="39">
        <v>1.8829999999999999E-3</v>
      </c>
      <c r="V808" s="39" t="s">
        <v>102</v>
      </c>
      <c r="W808" s="39">
        <v>8.6829999999999994E-5</v>
      </c>
      <c r="X808" s="39">
        <v>1.5943299999999999E-3</v>
      </c>
    </row>
    <row r="809" spans="1:24" x14ac:dyDescent="0.35">
      <c r="A809" s="39" t="s">
        <v>145</v>
      </c>
      <c r="B809" s="39" t="s">
        <v>394</v>
      </c>
      <c r="C809" s="39" t="s">
        <v>21</v>
      </c>
      <c r="D809" s="39" t="s">
        <v>26</v>
      </c>
      <c r="E809" s="39" t="s">
        <v>456</v>
      </c>
      <c r="J809" s="39" t="s">
        <v>102</v>
      </c>
      <c r="K809" s="39" t="s">
        <v>102</v>
      </c>
      <c r="L809" s="39" t="s">
        <v>102</v>
      </c>
      <c r="M809" s="39" t="s">
        <v>102</v>
      </c>
      <c r="N809" s="39" t="s">
        <v>102</v>
      </c>
      <c r="O809" s="39" t="s">
        <v>102</v>
      </c>
      <c r="P809" s="39" t="s">
        <v>102</v>
      </c>
      <c r="Q809" s="39">
        <v>-1.6899999999999999E-4</v>
      </c>
      <c r="R809" s="39" t="s">
        <v>102</v>
      </c>
      <c r="S809" s="39" t="s">
        <v>102</v>
      </c>
      <c r="T809" s="39">
        <v>-2.7549999999999997E-4</v>
      </c>
      <c r="U809" s="39">
        <v>2.7430000000000002E-3</v>
      </c>
      <c r="V809" s="39" t="s">
        <v>102</v>
      </c>
      <c r="W809" s="39">
        <v>9.2629999999999999E-5</v>
      </c>
      <c r="X809" s="39">
        <v>2.39113E-3</v>
      </c>
    </row>
    <row r="810" spans="1:24" x14ac:dyDescent="0.35">
      <c r="A810" s="39" t="s">
        <v>145</v>
      </c>
      <c r="B810" s="39" t="s">
        <v>394</v>
      </c>
      <c r="C810" s="39" t="s">
        <v>21</v>
      </c>
      <c r="D810" s="39" t="s">
        <v>26</v>
      </c>
      <c r="E810" s="39" t="s">
        <v>457</v>
      </c>
      <c r="J810" s="39" t="s">
        <v>102</v>
      </c>
      <c r="K810" s="39" t="s">
        <v>102</v>
      </c>
      <c r="L810" s="39" t="s">
        <v>102</v>
      </c>
      <c r="M810" s="39" t="s">
        <v>102</v>
      </c>
      <c r="N810" s="39" t="s">
        <v>102</v>
      </c>
      <c r="O810" s="39" t="s">
        <v>102</v>
      </c>
      <c r="P810" s="39" t="s">
        <v>102</v>
      </c>
      <c r="Q810" s="39" t="s">
        <v>170</v>
      </c>
      <c r="R810" s="39" t="s">
        <v>102</v>
      </c>
      <c r="S810" s="39" t="s">
        <v>102</v>
      </c>
      <c r="T810" s="39" t="s">
        <v>170</v>
      </c>
      <c r="U810" s="39" t="s">
        <v>170</v>
      </c>
      <c r="V810" s="39" t="s">
        <v>102</v>
      </c>
      <c r="W810" s="39" t="s">
        <v>170</v>
      </c>
      <c r="X810" s="39">
        <v>0</v>
      </c>
    </row>
    <row r="811" spans="1:24" x14ac:dyDescent="0.35">
      <c r="A811" s="39" t="s">
        <v>145</v>
      </c>
      <c r="B811" s="39" t="s">
        <v>394</v>
      </c>
      <c r="C811" s="39" t="s">
        <v>21</v>
      </c>
      <c r="D811" s="39" t="s">
        <v>26</v>
      </c>
      <c r="E811" s="39" t="s">
        <v>458</v>
      </c>
      <c r="J811" s="39" t="s">
        <v>102</v>
      </c>
      <c r="K811" s="39" t="s">
        <v>102</v>
      </c>
      <c r="L811" s="39" t="s">
        <v>102</v>
      </c>
      <c r="M811" s="39" t="s">
        <v>102</v>
      </c>
      <c r="N811" s="39" t="s">
        <v>102</v>
      </c>
      <c r="O811" s="39" t="s">
        <v>102</v>
      </c>
      <c r="P811" s="39" t="s">
        <v>102</v>
      </c>
      <c r="Q811" s="39" t="s">
        <v>170</v>
      </c>
      <c r="R811" s="39" t="s">
        <v>102</v>
      </c>
      <c r="S811" s="39" t="s">
        <v>102</v>
      </c>
      <c r="T811" s="39" t="s">
        <v>170</v>
      </c>
      <c r="U811" s="39" t="s">
        <v>170</v>
      </c>
      <c r="V811" s="39" t="s">
        <v>102</v>
      </c>
      <c r="W811" s="39" t="s">
        <v>170</v>
      </c>
      <c r="X811" s="39">
        <v>0</v>
      </c>
    </row>
    <row r="812" spans="1:24" x14ac:dyDescent="0.35">
      <c r="A812" s="39" t="s">
        <v>145</v>
      </c>
      <c r="B812" s="39" t="s">
        <v>394</v>
      </c>
      <c r="C812" s="39" t="s">
        <v>21</v>
      </c>
      <c r="D812" s="39" t="s">
        <v>26</v>
      </c>
      <c r="E812" s="39" t="s">
        <v>459</v>
      </c>
      <c r="J812" s="39" t="s">
        <v>102</v>
      </c>
      <c r="K812" s="39" t="s">
        <v>102</v>
      </c>
      <c r="L812" s="39" t="s">
        <v>102</v>
      </c>
      <c r="M812" s="39" t="s">
        <v>102</v>
      </c>
      <c r="N812" s="39" t="s">
        <v>102</v>
      </c>
      <c r="O812" s="39" t="s">
        <v>102</v>
      </c>
      <c r="P812" s="39" t="s">
        <v>102</v>
      </c>
      <c r="Q812" s="39" t="s">
        <v>170</v>
      </c>
      <c r="R812" s="39" t="s">
        <v>102</v>
      </c>
      <c r="S812" s="39" t="s">
        <v>102</v>
      </c>
      <c r="T812" s="39" t="s">
        <v>170</v>
      </c>
      <c r="U812" s="39" t="s">
        <v>170</v>
      </c>
      <c r="V812" s="39" t="s">
        <v>102</v>
      </c>
      <c r="W812" s="39" t="s">
        <v>170</v>
      </c>
      <c r="X812" s="39">
        <v>0</v>
      </c>
    </row>
    <row r="813" spans="1:24" x14ac:dyDescent="0.35">
      <c r="A813" s="39" t="s">
        <v>145</v>
      </c>
      <c r="B813" s="39" t="s">
        <v>394</v>
      </c>
      <c r="C813" s="39" t="s">
        <v>21</v>
      </c>
      <c r="D813" s="39" t="s">
        <v>26</v>
      </c>
      <c r="E813" s="39" t="s">
        <v>460</v>
      </c>
      <c r="J813" s="39" t="s">
        <v>102</v>
      </c>
      <c r="K813" s="39" t="s">
        <v>102</v>
      </c>
      <c r="L813" s="39" t="s">
        <v>102</v>
      </c>
      <c r="M813" s="39" t="s">
        <v>102</v>
      </c>
      <c r="N813" s="39" t="s">
        <v>102</v>
      </c>
      <c r="O813" s="39" t="s">
        <v>102</v>
      </c>
      <c r="P813" s="39" t="s">
        <v>102</v>
      </c>
      <c r="Q813" s="39">
        <v>0.89439999999999997</v>
      </c>
      <c r="R813" s="39" t="s">
        <v>102</v>
      </c>
      <c r="S813" s="39" t="s">
        <v>102</v>
      </c>
      <c r="T813" s="39">
        <v>9.4659999999999994E-2</v>
      </c>
      <c r="U813" s="39">
        <v>0.16830000000000001</v>
      </c>
      <c r="V813" s="39" t="s">
        <v>102</v>
      </c>
      <c r="W813" s="39">
        <v>1.4729999999999999E-3</v>
      </c>
      <c r="X813" s="39">
        <v>1.158833</v>
      </c>
    </row>
    <row r="814" spans="1:24" x14ac:dyDescent="0.35">
      <c r="A814" s="39" t="s">
        <v>145</v>
      </c>
      <c r="B814" s="39" t="s">
        <v>394</v>
      </c>
      <c r="C814" s="39" t="s">
        <v>21</v>
      </c>
      <c r="D814" s="39" t="s">
        <v>26</v>
      </c>
      <c r="E814" s="39" t="s">
        <v>104</v>
      </c>
      <c r="J814" s="39" t="s">
        <v>102</v>
      </c>
      <c r="K814" s="39" t="s">
        <v>102</v>
      </c>
      <c r="L814" s="39" t="s">
        <v>102</v>
      </c>
      <c r="M814" s="39" t="s">
        <v>102</v>
      </c>
      <c r="N814" s="39" t="s">
        <v>102</v>
      </c>
      <c r="O814" s="39">
        <v>6.6609999999999998E-4</v>
      </c>
      <c r="P814" s="39" t="s">
        <v>102</v>
      </c>
      <c r="Q814" s="39" t="s">
        <v>102</v>
      </c>
      <c r="R814" s="39" t="s">
        <v>102</v>
      </c>
      <c r="S814" s="39" t="s">
        <v>102</v>
      </c>
      <c r="T814" s="39" t="s">
        <v>102</v>
      </c>
      <c r="U814" s="39" t="s">
        <v>102</v>
      </c>
      <c r="V814" s="39" t="s">
        <v>102</v>
      </c>
      <c r="W814" s="39">
        <v>2.7920000000000001E-7</v>
      </c>
      <c r="X814" s="39">
        <v>6.663792E-4</v>
      </c>
    </row>
    <row r="815" spans="1:24" x14ac:dyDescent="0.35">
      <c r="A815" s="39" t="s">
        <v>145</v>
      </c>
      <c r="B815" s="39" t="s">
        <v>394</v>
      </c>
      <c r="C815" s="39" t="s">
        <v>21</v>
      </c>
      <c r="D815" s="39" t="s">
        <v>26</v>
      </c>
      <c r="E815" s="39" t="s">
        <v>105</v>
      </c>
      <c r="J815" s="39" t="s">
        <v>102</v>
      </c>
      <c r="K815" s="39" t="s">
        <v>102</v>
      </c>
      <c r="L815" s="39" t="s">
        <v>102</v>
      </c>
      <c r="M815" s="39" t="s">
        <v>102</v>
      </c>
      <c r="N815" s="39" t="s">
        <v>102</v>
      </c>
      <c r="O815" s="39">
        <v>6.6609999999999998E-4</v>
      </c>
      <c r="P815" s="39" t="s">
        <v>102</v>
      </c>
      <c r="Q815" s="39" t="s">
        <v>102</v>
      </c>
      <c r="R815" s="39" t="s">
        <v>102</v>
      </c>
      <c r="S815" s="39" t="s">
        <v>102</v>
      </c>
      <c r="T815" s="39" t="s">
        <v>102</v>
      </c>
      <c r="U815" s="39" t="s">
        <v>102</v>
      </c>
      <c r="V815" s="39" t="s">
        <v>102</v>
      </c>
      <c r="W815" s="39">
        <v>2.7920000000000001E-7</v>
      </c>
      <c r="X815" s="39">
        <v>6.663792E-4</v>
      </c>
    </row>
    <row r="816" spans="1:24" x14ac:dyDescent="0.35">
      <c r="A816" s="39" t="s">
        <v>145</v>
      </c>
      <c r="B816" s="39" t="s">
        <v>394</v>
      </c>
      <c r="C816" s="39" t="s">
        <v>21</v>
      </c>
      <c r="D816" s="39" t="s">
        <v>26</v>
      </c>
      <c r="E816" s="39" t="s">
        <v>106</v>
      </c>
      <c r="J816" s="39" t="s">
        <v>102</v>
      </c>
      <c r="K816" s="39" t="s">
        <v>102</v>
      </c>
      <c r="L816" s="39" t="s">
        <v>102</v>
      </c>
      <c r="M816" s="39" t="s">
        <v>102</v>
      </c>
      <c r="N816" s="39" t="s">
        <v>102</v>
      </c>
      <c r="O816" s="39">
        <v>6.6629999999999999E-4</v>
      </c>
      <c r="P816" s="39" t="s">
        <v>102</v>
      </c>
      <c r="Q816" s="39" t="s">
        <v>102</v>
      </c>
      <c r="R816" s="39" t="s">
        <v>102</v>
      </c>
      <c r="S816" s="39" t="s">
        <v>102</v>
      </c>
      <c r="T816" s="39" t="s">
        <v>102</v>
      </c>
      <c r="U816" s="39" t="s">
        <v>102</v>
      </c>
      <c r="V816" s="39" t="s">
        <v>102</v>
      </c>
      <c r="W816" s="39">
        <v>2.7920000000000001E-7</v>
      </c>
      <c r="X816" s="39">
        <v>6.665792E-4</v>
      </c>
    </row>
    <row r="817" spans="1:24" x14ac:dyDescent="0.35">
      <c r="A817" s="39" t="s">
        <v>145</v>
      </c>
      <c r="B817" s="39" t="s">
        <v>394</v>
      </c>
      <c r="C817" s="39" t="s">
        <v>21</v>
      </c>
      <c r="D817" s="39" t="s">
        <v>26</v>
      </c>
      <c r="E817" s="39" t="s">
        <v>107</v>
      </c>
      <c r="J817" s="39" t="s">
        <v>102</v>
      </c>
      <c r="K817" s="39" t="s">
        <v>102</v>
      </c>
      <c r="L817" s="39" t="s">
        <v>102</v>
      </c>
      <c r="M817" s="39" t="s">
        <v>102</v>
      </c>
      <c r="N817" s="39" t="s">
        <v>102</v>
      </c>
      <c r="O817" s="39">
        <v>4.9349999999999996</v>
      </c>
      <c r="P817" s="39" t="s">
        <v>102</v>
      </c>
      <c r="Q817" s="39" t="s">
        <v>102</v>
      </c>
      <c r="R817" s="39" t="s">
        <v>102</v>
      </c>
      <c r="S817" s="39" t="s">
        <v>102</v>
      </c>
      <c r="T817" s="39" t="s">
        <v>102</v>
      </c>
      <c r="U817" s="39" t="s">
        <v>102</v>
      </c>
      <c r="V817" s="39" t="s">
        <v>102</v>
      </c>
      <c r="W817" s="39">
        <v>2.7920000000000001E-7</v>
      </c>
      <c r="X817" s="39">
        <v>4.9350002791999996</v>
      </c>
    </row>
    <row r="818" spans="1:24" x14ac:dyDescent="0.35">
      <c r="A818" s="39" t="s">
        <v>145</v>
      </c>
      <c r="B818" s="39" t="s">
        <v>394</v>
      </c>
      <c r="C818" s="39" t="s">
        <v>21</v>
      </c>
      <c r="D818" s="39" t="s">
        <v>26</v>
      </c>
      <c r="E818" s="39" t="s">
        <v>461</v>
      </c>
      <c r="J818" s="39" t="s">
        <v>102</v>
      </c>
      <c r="K818" s="39" t="s">
        <v>102</v>
      </c>
      <c r="L818" s="39" t="s">
        <v>102</v>
      </c>
      <c r="M818" s="39" t="s">
        <v>102</v>
      </c>
      <c r="N818" s="39" t="s">
        <v>102</v>
      </c>
      <c r="O818" s="39">
        <v>7.806</v>
      </c>
      <c r="P818" s="39" t="s">
        <v>102</v>
      </c>
      <c r="Q818" s="39" t="s">
        <v>102</v>
      </c>
      <c r="R818" s="39" t="s">
        <v>102</v>
      </c>
      <c r="S818" s="39" t="s">
        <v>102</v>
      </c>
      <c r="T818" s="39" t="s">
        <v>102</v>
      </c>
      <c r="U818" s="39" t="s">
        <v>102</v>
      </c>
      <c r="V818" s="39" t="s">
        <v>102</v>
      </c>
      <c r="W818" s="39">
        <v>3.0629999999999998E-7</v>
      </c>
      <c r="X818" s="39">
        <v>7.8060003062999996</v>
      </c>
    </row>
    <row r="819" spans="1:24" x14ac:dyDescent="0.35">
      <c r="A819" s="39" t="s">
        <v>145</v>
      </c>
      <c r="B819" s="39" t="s">
        <v>394</v>
      </c>
      <c r="C819" s="39" t="s">
        <v>21</v>
      </c>
      <c r="D819" s="39" t="s">
        <v>26</v>
      </c>
      <c r="E819" s="39" t="s">
        <v>108</v>
      </c>
      <c r="J819" s="39" t="s">
        <v>102</v>
      </c>
      <c r="K819" s="39" t="s">
        <v>102</v>
      </c>
      <c r="L819" s="39" t="s">
        <v>102</v>
      </c>
      <c r="M819" s="39" t="s">
        <v>102</v>
      </c>
      <c r="N819" s="39" t="s">
        <v>102</v>
      </c>
      <c r="O819" s="39">
        <v>0.77769999999999995</v>
      </c>
      <c r="P819" s="39" t="s">
        <v>102</v>
      </c>
      <c r="Q819" s="39" t="s">
        <v>102</v>
      </c>
      <c r="R819" s="39" t="s">
        <v>102</v>
      </c>
      <c r="S819" s="39" t="s">
        <v>102</v>
      </c>
      <c r="T819" s="39" t="s">
        <v>102</v>
      </c>
      <c r="U819" s="39" t="s">
        <v>102</v>
      </c>
      <c r="V819" s="39" t="s">
        <v>102</v>
      </c>
      <c r="W819" s="39">
        <v>5.4710000000000002E-7</v>
      </c>
      <c r="X819" s="39">
        <v>0.77770054710000003</v>
      </c>
    </row>
    <row r="820" spans="1:24" x14ac:dyDescent="0.35">
      <c r="A820" s="39" t="s">
        <v>145</v>
      </c>
      <c r="B820" s="39" t="s">
        <v>394</v>
      </c>
      <c r="C820" s="39" t="s">
        <v>21</v>
      </c>
      <c r="D820" s="39" t="s">
        <v>26</v>
      </c>
      <c r="E820" s="39" t="s">
        <v>462</v>
      </c>
      <c r="J820" s="39" t="s">
        <v>102</v>
      </c>
      <c r="K820" s="39" t="s">
        <v>102</v>
      </c>
      <c r="L820" s="39" t="s">
        <v>102</v>
      </c>
      <c r="M820" s="39" t="s">
        <v>102</v>
      </c>
      <c r="N820" s="39" t="s">
        <v>102</v>
      </c>
      <c r="O820" s="39">
        <v>1.6800000000000001E-3</v>
      </c>
      <c r="P820" s="39" t="s">
        <v>102</v>
      </c>
      <c r="Q820" s="39" t="s">
        <v>102</v>
      </c>
      <c r="R820" s="39" t="s">
        <v>102</v>
      </c>
      <c r="S820" s="39" t="s">
        <v>102</v>
      </c>
      <c r="T820" s="39" t="s">
        <v>102</v>
      </c>
      <c r="U820" s="39" t="s">
        <v>102</v>
      </c>
      <c r="V820" s="39" t="s">
        <v>102</v>
      </c>
      <c r="W820" s="39">
        <v>5.144E-7</v>
      </c>
      <c r="X820" s="39">
        <v>1.6805144000000001E-3</v>
      </c>
    </row>
    <row r="821" spans="1:24" x14ac:dyDescent="0.35">
      <c r="A821" s="39" t="s">
        <v>145</v>
      </c>
      <c r="B821" s="39" t="s">
        <v>394</v>
      </c>
      <c r="C821" s="39" t="s">
        <v>21</v>
      </c>
      <c r="D821" s="39" t="s">
        <v>26</v>
      </c>
      <c r="E821" s="39" t="s">
        <v>463</v>
      </c>
      <c r="J821" s="39" t="s">
        <v>102</v>
      </c>
      <c r="K821" s="39" t="s">
        <v>102</v>
      </c>
      <c r="L821" s="39" t="s">
        <v>102</v>
      </c>
      <c r="M821" s="39" t="s">
        <v>102</v>
      </c>
      <c r="N821" s="39" t="s">
        <v>102</v>
      </c>
      <c r="O821" s="39">
        <v>1.7279999999999999E-3</v>
      </c>
      <c r="P821" s="39" t="s">
        <v>102</v>
      </c>
      <c r="Q821" s="39" t="s">
        <v>102</v>
      </c>
      <c r="R821" s="39" t="s">
        <v>102</v>
      </c>
      <c r="S821" s="39" t="s">
        <v>102</v>
      </c>
      <c r="T821" s="39" t="s">
        <v>102</v>
      </c>
      <c r="U821" s="39" t="s">
        <v>102</v>
      </c>
      <c r="V821" s="39" t="s">
        <v>102</v>
      </c>
      <c r="W821" s="39">
        <v>6.4600000000000004E-7</v>
      </c>
      <c r="X821" s="39">
        <v>1.7286459999999999E-3</v>
      </c>
    </row>
    <row r="822" spans="1:24" x14ac:dyDescent="0.35">
      <c r="A822" s="39" t="s">
        <v>145</v>
      </c>
      <c r="B822" s="39" t="s">
        <v>394</v>
      </c>
      <c r="C822" s="39" t="s">
        <v>21</v>
      </c>
      <c r="D822" s="39" t="s">
        <v>35</v>
      </c>
      <c r="J822" s="39" t="s">
        <v>102</v>
      </c>
      <c r="K822" s="39" t="s">
        <v>102</v>
      </c>
      <c r="L822" s="39" t="s">
        <v>102</v>
      </c>
      <c r="M822" s="39" t="s">
        <v>102</v>
      </c>
      <c r="N822" s="39" t="s">
        <v>102</v>
      </c>
      <c r="O822" s="39" t="s">
        <v>102</v>
      </c>
      <c r="P822" s="39" t="s">
        <v>102</v>
      </c>
      <c r="Q822" s="39" t="s">
        <v>102</v>
      </c>
      <c r="R822" s="39">
        <v>1.7459999999999999E-4</v>
      </c>
      <c r="S822" s="39">
        <v>1.929</v>
      </c>
      <c r="T822" s="39" t="s">
        <v>102</v>
      </c>
      <c r="U822" s="39" t="s">
        <v>102</v>
      </c>
      <c r="V822" s="39" t="s">
        <v>102</v>
      </c>
      <c r="W822" s="39" t="s">
        <v>102</v>
      </c>
      <c r="X822" s="39">
        <v>1.9291746000000001</v>
      </c>
    </row>
    <row r="823" spans="1:24" x14ac:dyDescent="0.35">
      <c r="A823" s="39" t="s">
        <v>145</v>
      </c>
      <c r="B823" s="39" t="s">
        <v>394</v>
      </c>
      <c r="C823" s="39" t="s">
        <v>21</v>
      </c>
      <c r="D823" s="39" t="s">
        <v>37</v>
      </c>
      <c r="J823" s="39" t="s">
        <v>102</v>
      </c>
      <c r="K823" s="39" t="s">
        <v>102</v>
      </c>
      <c r="L823" s="39">
        <v>0.92490000000000006</v>
      </c>
      <c r="M823" s="39" t="s">
        <v>102</v>
      </c>
      <c r="N823" s="39" t="s">
        <v>102</v>
      </c>
      <c r="O823" s="39" t="s">
        <v>102</v>
      </c>
      <c r="P823" s="39" t="s">
        <v>102</v>
      </c>
      <c r="Q823" s="39">
        <v>0.74819999999999998</v>
      </c>
      <c r="R823" s="39" t="s">
        <v>102</v>
      </c>
      <c r="S823" s="39" t="s">
        <v>102</v>
      </c>
      <c r="T823" s="39" t="s">
        <v>102</v>
      </c>
      <c r="U823" s="39" t="s">
        <v>102</v>
      </c>
      <c r="V823" s="39" t="s">
        <v>102</v>
      </c>
      <c r="W823" s="39">
        <v>6.1079999999999998E-6</v>
      </c>
      <c r="X823" s="39">
        <v>1.673106108</v>
      </c>
    </row>
    <row r="824" spans="1:24" x14ac:dyDescent="0.35">
      <c r="A824" s="39" t="s">
        <v>145</v>
      </c>
      <c r="B824" s="39" t="s">
        <v>394</v>
      </c>
      <c r="C824" s="39" t="s">
        <v>21</v>
      </c>
      <c r="D824" s="39" t="s">
        <v>37</v>
      </c>
      <c r="E824" s="39" t="s">
        <v>443</v>
      </c>
      <c r="J824" s="39" t="s">
        <v>102</v>
      </c>
      <c r="K824" s="39" t="s">
        <v>102</v>
      </c>
      <c r="L824" s="39" t="s">
        <v>102</v>
      </c>
      <c r="M824" s="39" t="s">
        <v>102</v>
      </c>
      <c r="N824" s="39" t="s">
        <v>102</v>
      </c>
      <c r="O824" s="39" t="s">
        <v>102</v>
      </c>
      <c r="P824" s="39" t="s">
        <v>102</v>
      </c>
      <c r="Q824" s="39">
        <v>-1.982E-5</v>
      </c>
      <c r="R824" s="39" t="s">
        <v>102</v>
      </c>
      <c r="S824" s="39" t="s">
        <v>102</v>
      </c>
      <c r="T824" s="39" t="s">
        <v>102</v>
      </c>
      <c r="U824" s="39" t="s">
        <v>102</v>
      </c>
      <c r="V824" s="39" t="s">
        <v>102</v>
      </c>
      <c r="W824" s="39">
        <v>2.0349999999999999E-7</v>
      </c>
      <c r="X824" s="39">
        <v>-1.9616500000000001E-5</v>
      </c>
    </row>
    <row r="825" spans="1:24" x14ac:dyDescent="0.35">
      <c r="A825" s="39" t="s">
        <v>145</v>
      </c>
      <c r="B825" s="39" t="s">
        <v>394</v>
      </c>
      <c r="C825" s="39" t="s">
        <v>21</v>
      </c>
      <c r="D825" s="39" t="s">
        <v>37</v>
      </c>
      <c r="E825" s="39" t="s">
        <v>464</v>
      </c>
      <c r="J825" s="39" t="s">
        <v>102</v>
      </c>
      <c r="K825" s="39" t="s">
        <v>102</v>
      </c>
      <c r="L825" s="39" t="s">
        <v>102</v>
      </c>
      <c r="M825" s="39" t="s">
        <v>102</v>
      </c>
      <c r="N825" s="39" t="s">
        <v>102</v>
      </c>
      <c r="O825" s="39" t="s">
        <v>102</v>
      </c>
      <c r="P825" s="39" t="s">
        <v>102</v>
      </c>
      <c r="Q825" s="39">
        <v>-7.3379999999999999E-6</v>
      </c>
      <c r="R825" s="39" t="s">
        <v>102</v>
      </c>
      <c r="S825" s="39" t="s">
        <v>102</v>
      </c>
      <c r="T825" s="39" t="s">
        <v>102</v>
      </c>
      <c r="U825" s="39" t="s">
        <v>102</v>
      </c>
      <c r="V825" s="39" t="s">
        <v>102</v>
      </c>
      <c r="W825" s="39">
        <v>2.0349999999999999E-7</v>
      </c>
      <c r="X825" s="39">
        <v>-7.1345E-6</v>
      </c>
    </row>
    <row r="826" spans="1:24" x14ac:dyDescent="0.35">
      <c r="A826" s="39" t="s">
        <v>145</v>
      </c>
      <c r="B826" s="39" t="s">
        <v>394</v>
      </c>
      <c r="C826" s="39" t="s">
        <v>21</v>
      </c>
      <c r="D826" s="39" t="s">
        <v>36</v>
      </c>
      <c r="J826" s="39" t="s">
        <v>102</v>
      </c>
      <c r="K826" s="39" t="s">
        <v>102</v>
      </c>
      <c r="L826" s="39" t="s">
        <v>102</v>
      </c>
      <c r="M826" s="39">
        <v>0.50819999999999999</v>
      </c>
      <c r="N826" s="39">
        <v>1.335</v>
      </c>
      <c r="O826" s="39" t="s">
        <v>102</v>
      </c>
      <c r="P826" s="39" t="s">
        <v>102</v>
      </c>
      <c r="Q826" s="39">
        <v>1.7769999999999999</v>
      </c>
      <c r="R826" s="39" t="s">
        <v>102</v>
      </c>
      <c r="S826" s="39" t="s">
        <v>102</v>
      </c>
      <c r="T826" s="39">
        <v>9.4109999999999999E-2</v>
      </c>
      <c r="U826" s="39">
        <v>0.18290000000000001</v>
      </c>
      <c r="V826" s="39" t="s">
        <v>102</v>
      </c>
      <c r="W826" s="39">
        <v>2.153E-3</v>
      </c>
      <c r="X826" s="39">
        <v>3.8993630000000001</v>
      </c>
    </row>
    <row r="827" spans="1:24" x14ac:dyDescent="0.35">
      <c r="A827" s="39" t="s">
        <v>145</v>
      </c>
      <c r="B827" s="39" t="s">
        <v>394</v>
      </c>
      <c r="C827" s="39" t="s">
        <v>21</v>
      </c>
      <c r="D827" s="39" t="s">
        <v>36</v>
      </c>
      <c r="E827" s="39" t="s">
        <v>397</v>
      </c>
      <c r="J827" s="39" t="s">
        <v>102</v>
      </c>
      <c r="K827" s="39" t="s">
        <v>102</v>
      </c>
      <c r="L827" s="39" t="s">
        <v>102</v>
      </c>
      <c r="M827" s="39" t="s">
        <v>102</v>
      </c>
      <c r="N827" s="39" t="s">
        <v>102</v>
      </c>
      <c r="O827" s="39" t="s">
        <v>102</v>
      </c>
      <c r="P827" s="39" t="s">
        <v>102</v>
      </c>
      <c r="Q827" s="39">
        <v>-2.3149999999999999E-4</v>
      </c>
      <c r="R827" s="39" t="s">
        <v>102</v>
      </c>
      <c r="S827" s="39" t="s">
        <v>102</v>
      </c>
      <c r="T827" s="39">
        <v>-4.1100000000000002E-4</v>
      </c>
      <c r="U827" s="39">
        <v>1.325E-3</v>
      </c>
      <c r="V827" s="39" t="s">
        <v>102</v>
      </c>
      <c r="W827" s="39">
        <v>1.208E-4</v>
      </c>
      <c r="X827" s="39">
        <v>8.0329999999999996E-4</v>
      </c>
    </row>
    <row r="828" spans="1:24" x14ac:dyDescent="0.35">
      <c r="A828" s="39" t="s">
        <v>145</v>
      </c>
      <c r="B828" s="39" t="s">
        <v>394</v>
      </c>
      <c r="C828" s="39" t="s">
        <v>21</v>
      </c>
      <c r="D828" s="39" t="s">
        <v>36</v>
      </c>
      <c r="E828" s="39" t="s">
        <v>398</v>
      </c>
      <c r="J828" s="39" t="s">
        <v>102</v>
      </c>
      <c r="K828" s="39" t="s">
        <v>102</v>
      </c>
      <c r="L828" s="39" t="s">
        <v>102</v>
      </c>
      <c r="M828" s="39" t="s">
        <v>102</v>
      </c>
      <c r="N828" s="39" t="s">
        <v>102</v>
      </c>
      <c r="O828" s="39" t="s">
        <v>102</v>
      </c>
      <c r="P828" s="39" t="s">
        <v>102</v>
      </c>
      <c r="Q828" s="39">
        <v>0.99170000000000003</v>
      </c>
      <c r="R828" s="39" t="s">
        <v>102</v>
      </c>
      <c r="S828" s="39" t="s">
        <v>102</v>
      </c>
      <c r="T828" s="39">
        <v>9.3969999999999998E-2</v>
      </c>
      <c r="U828" s="39">
        <v>0.14940000000000001</v>
      </c>
      <c r="V828" s="39" t="s">
        <v>102</v>
      </c>
      <c r="W828" s="39">
        <v>2.5990000000000002E-3</v>
      </c>
      <c r="X828" s="39">
        <v>1.2376689999999999</v>
      </c>
    </row>
    <row r="829" spans="1:24" x14ac:dyDescent="0.35">
      <c r="A829" s="39" t="s">
        <v>145</v>
      </c>
      <c r="B829" s="39" t="s">
        <v>394</v>
      </c>
      <c r="C829" s="39" t="s">
        <v>21</v>
      </c>
      <c r="D829" s="39" t="s">
        <v>28</v>
      </c>
      <c r="J829" s="39" t="s">
        <v>102</v>
      </c>
      <c r="K829" s="39" t="s">
        <v>102</v>
      </c>
      <c r="L829" s="39" t="s">
        <v>102</v>
      </c>
      <c r="M829" s="39" t="s">
        <v>102</v>
      </c>
      <c r="N829" s="39" t="s">
        <v>102</v>
      </c>
      <c r="O829" s="39" t="s">
        <v>102</v>
      </c>
      <c r="P829" s="39" t="s">
        <v>102</v>
      </c>
      <c r="Q829" s="39" t="s">
        <v>102</v>
      </c>
      <c r="R829" s="39" t="s">
        <v>102</v>
      </c>
      <c r="S829" s="39" t="s">
        <v>102</v>
      </c>
      <c r="T829" s="39">
        <v>5.7980000000000002E-3</v>
      </c>
      <c r="U829" s="39">
        <v>0.82189999999999996</v>
      </c>
      <c r="V829" s="39" t="s">
        <v>102</v>
      </c>
      <c r="W829" s="39" t="s">
        <v>102</v>
      </c>
      <c r="X829" s="39">
        <v>0.82769800000000004</v>
      </c>
    </row>
    <row r="830" spans="1:24" x14ac:dyDescent="0.35">
      <c r="A830" s="39" t="s">
        <v>145</v>
      </c>
      <c r="B830" s="39" t="s">
        <v>394</v>
      </c>
      <c r="C830" s="39" t="s">
        <v>21</v>
      </c>
      <c r="D830" s="39" t="s">
        <v>28</v>
      </c>
      <c r="E830" s="39" t="s">
        <v>465</v>
      </c>
      <c r="J830" s="39" t="s">
        <v>102</v>
      </c>
      <c r="K830" s="39" t="s">
        <v>102</v>
      </c>
      <c r="L830" s="39" t="s">
        <v>102</v>
      </c>
      <c r="M830" s="39" t="s">
        <v>102</v>
      </c>
      <c r="N830" s="39" t="s">
        <v>102</v>
      </c>
      <c r="O830" s="39" t="s">
        <v>102</v>
      </c>
      <c r="P830" s="39" t="s">
        <v>102</v>
      </c>
      <c r="Q830" s="39" t="s">
        <v>102</v>
      </c>
      <c r="R830" s="39" t="s">
        <v>102</v>
      </c>
      <c r="S830" s="39" t="s">
        <v>102</v>
      </c>
      <c r="T830" s="39" t="s">
        <v>102</v>
      </c>
      <c r="U830" s="39">
        <v>1.253E-3</v>
      </c>
      <c r="V830" s="39" t="s">
        <v>102</v>
      </c>
      <c r="W830" s="39" t="s">
        <v>102</v>
      </c>
      <c r="X830" s="39">
        <v>1.253E-3</v>
      </c>
    </row>
    <row r="831" spans="1:24" x14ac:dyDescent="0.35">
      <c r="A831" s="39" t="s">
        <v>145</v>
      </c>
      <c r="B831" s="39" t="s">
        <v>394</v>
      </c>
      <c r="C831" s="39" t="s">
        <v>21</v>
      </c>
      <c r="D831" s="39" t="s">
        <v>28</v>
      </c>
      <c r="E831" s="39" t="s">
        <v>410</v>
      </c>
      <c r="J831" s="39" t="s">
        <v>102</v>
      </c>
      <c r="K831" s="39" t="s">
        <v>102</v>
      </c>
      <c r="L831" s="39" t="s">
        <v>102</v>
      </c>
      <c r="M831" s="39" t="s">
        <v>102</v>
      </c>
      <c r="N831" s="39" t="s">
        <v>102</v>
      </c>
      <c r="O831" s="39" t="s">
        <v>102</v>
      </c>
      <c r="P831" s="39" t="s">
        <v>102</v>
      </c>
      <c r="Q831" s="39" t="s">
        <v>102</v>
      </c>
      <c r="R831" s="39" t="s">
        <v>102</v>
      </c>
      <c r="S831" s="39" t="s">
        <v>102</v>
      </c>
      <c r="T831" s="39" t="s">
        <v>102</v>
      </c>
      <c r="U831" s="39">
        <v>2.3109999999999999E-2</v>
      </c>
      <c r="V831" s="39" t="s">
        <v>102</v>
      </c>
      <c r="W831" s="39" t="s">
        <v>102</v>
      </c>
      <c r="X831" s="39">
        <v>2.3109999999999999E-2</v>
      </c>
    </row>
    <row r="832" spans="1:24" x14ac:dyDescent="0.35">
      <c r="A832" s="39" t="s">
        <v>145</v>
      </c>
      <c r="B832" s="39" t="s">
        <v>394</v>
      </c>
      <c r="C832" s="39" t="s">
        <v>21</v>
      </c>
      <c r="D832" s="39" t="s">
        <v>28</v>
      </c>
      <c r="E832" s="39" t="s">
        <v>466</v>
      </c>
      <c r="J832" s="39" t="s">
        <v>102</v>
      </c>
      <c r="K832" s="39" t="s">
        <v>102</v>
      </c>
      <c r="L832" s="39" t="s">
        <v>102</v>
      </c>
      <c r="M832" s="39" t="s">
        <v>102</v>
      </c>
      <c r="N832" s="39" t="s">
        <v>102</v>
      </c>
      <c r="O832" s="39" t="s">
        <v>102</v>
      </c>
      <c r="P832" s="39" t="s">
        <v>102</v>
      </c>
      <c r="Q832" s="39" t="s">
        <v>102</v>
      </c>
      <c r="R832" s="39" t="s">
        <v>102</v>
      </c>
      <c r="S832" s="39" t="s">
        <v>102</v>
      </c>
      <c r="T832" s="39" t="s">
        <v>102</v>
      </c>
      <c r="U832" s="39">
        <v>7.4409999999999997E-3</v>
      </c>
      <c r="V832" s="39" t="s">
        <v>102</v>
      </c>
      <c r="W832" s="39" t="s">
        <v>102</v>
      </c>
      <c r="X832" s="39">
        <v>7.4409999999999997E-3</v>
      </c>
    </row>
    <row r="833" spans="1:24" x14ac:dyDescent="0.35">
      <c r="A833" s="39" t="s">
        <v>145</v>
      </c>
      <c r="B833" s="39" t="s">
        <v>394</v>
      </c>
      <c r="C833" s="39" t="s">
        <v>21</v>
      </c>
      <c r="D833" s="39" t="s">
        <v>28</v>
      </c>
      <c r="E833" s="39" t="s">
        <v>467</v>
      </c>
      <c r="J833" s="39" t="s">
        <v>102</v>
      </c>
      <c r="K833" s="39" t="s">
        <v>102</v>
      </c>
      <c r="L833" s="39" t="s">
        <v>102</v>
      </c>
      <c r="M833" s="39" t="s">
        <v>102</v>
      </c>
      <c r="N833" s="39" t="s">
        <v>102</v>
      </c>
      <c r="O833" s="39" t="s">
        <v>102</v>
      </c>
      <c r="P833" s="39" t="s">
        <v>102</v>
      </c>
      <c r="Q833" s="39" t="s">
        <v>102</v>
      </c>
      <c r="R833" s="39" t="s">
        <v>102</v>
      </c>
      <c r="S833" s="39" t="s">
        <v>102</v>
      </c>
      <c r="T833" s="39" t="s">
        <v>102</v>
      </c>
      <c r="U833" s="39">
        <v>8.5950000000000002E-4</v>
      </c>
      <c r="V833" s="39" t="s">
        <v>102</v>
      </c>
      <c r="W833" s="39" t="s">
        <v>102</v>
      </c>
      <c r="X833" s="39">
        <v>8.5950000000000002E-4</v>
      </c>
    </row>
    <row r="834" spans="1:24" x14ac:dyDescent="0.35">
      <c r="A834" s="39" t="s">
        <v>145</v>
      </c>
      <c r="B834" s="39" t="s">
        <v>394</v>
      </c>
      <c r="C834" s="39" t="s">
        <v>21</v>
      </c>
      <c r="D834" s="39" t="s">
        <v>28</v>
      </c>
      <c r="E834" s="39" t="s">
        <v>468</v>
      </c>
      <c r="J834" s="39" t="s">
        <v>102</v>
      </c>
      <c r="K834" s="39" t="s">
        <v>102</v>
      </c>
      <c r="L834" s="39" t="s">
        <v>102</v>
      </c>
      <c r="M834" s="39" t="s">
        <v>102</v>
      </c>
      <c r="N834" s="39" t="s">
        <v>102</v>
      </c>
      <c r="O834" s="39" t="s">
        <v>102</v>
      </c>
      <c r="P834" s="39" t="s">
        <v>102</v>
      </c>
      <c r="Q834" s="39" t="s">
        <v>102</v>
      </c>
      <c r="R834" s="39" t="s">
        <v>102</v>
      </c>
      <c r="S834" s="39" t="s">
        <v>102</v>
      </c>
      <c r="T834" s="39" t="s">
        <v>102</v>
      </c>
      <c r="U834" s="39">
        <v>2.0369999999999999E-2</v>
      </c>
      <c r="V834" s="39" t="s">
        <v>102</v>
      </c>
      <c r="W834" s="39" t="s">
        <v>102</v>
      </c>
      <c r="X834" s="39">
        <v>2.0369999999999999E-2</v>
      </c>
    </row>
    <row r="835" spans="1:24" x14ac:dyDescent="0.35">
      <c r="A835" s="39" t="s">
        <v>145</v>
      </c>
      <c r="B835" s="39" t="s">
        <v>394</v>
      </c>
      <c r="C835" s="39" t="s">
        <v>21</v>
      </c>
      <c r="D835" s="39" t="s">
        <v>28</v>
      </c>
      <c r="E835" s="39" t="s">
        <v>469</v>
      </c>
      <c r="J835" s="39" t="s">
        <v>102</v>
      </c>
      <c r="K835" s="39" t="s">
        <v>102</v>
      </c>
      <c r="L835" s="39" t="s">
        <v>102</v>
      </c>
      <c r="M835" s="39" t="s">
        <v>102</v>
      </c>
      <c r="N835" s="39" t="s">
        <v>102</v>
      </c>
      <c r="O835" s="39" t="s">
        <v>102</v>
      </c>
      <c r="P835" s="39" t="s">
        <v>102</v>
      </c>
      <c r="Q835" s="39" t="s">
        <v>102</v>
      </c>
      <c r="R835" s="39" t="s">
        <v>102</v>
      </c>
      <c r="S835" s="39" t="s">
        <v>102</v>
      </c>
      <c r="T835" s="39" t="s">
        <v>102</v>
      </c>
      <c r="U835" s="39">
        <v>4.2240000000000003E-3</v>
      </c>
      <c r="V835" s="39" t="s">
        <v>102</v>
      </c>
      <c r="W835" s="39" t="s">
        <v>102</v>
      </c>
      <c r="X835" s="39">
        <v>4.2240000000000003E-3</v>
      </c>
    </row>
    <row r="836" spans="1:24" x14ac:dyDescent="0.35">
      <c r="A836" s="39" t="s">
        <v>145</v>
      </c>
      <c r="B836" s="39" t="s">
        <v>394</v>
      </c>
      <c r="C836" s="39" t="s">
        <v>21</v>
      </c>
      <c r="D836" s="39" t="s">
        <v>28</v>
      </c>
      <c r="E836" s="39" t="s">
        <v>470</v>
      </c>
      <c r="J836" s="39" t="s">
        <v>102</v>
      </c>
      <c r="K836" s="39" t="s">
        <v>102</v>
      </c>
      <c r="L836" s="39" t="s">
        <v>102</v>
      </c>
      <c r="M836" s="39" t="s">
        <v>102</v>
      </c>
      <c r="N836" s="39" t="s">
        <v>102</v>
      </c>
      <c r="O836" s="39" t="s">
        <v>102</v>
      </c>
      <c r="P836" s="39" t="s">
        <v>102</v>
      </c>
      <c r="Q836" s="39" t="s">
        <v>102</v>
      </c>
      <c r="R836" s="39" t="s">
        <v>102</v>
      </c>
      <c r="S836" s="39" t="s">
        <v>102</v>
      </c>
      <c r="T836" s="39">
        <v>1.5270000000000001E-5</v>
      </c>
      <c r="U836" s="39">
        <v>1.3729999999999999E-2</v>
      </c>
      <c r="V836" s="39" t="s">
        <v>102</v>
      </c>
      <c r="W836" s="39" t="s">
        <v>102</v>
      </c>
      <c r="X836" s="39">
        <v>1.374527E-2</v>
      </c>
    </row>
    <row r="837" spans="1:24" x14ac:dyDescent="0.35">
      <c r="A837" s="39" t="s">
        <v>145</v>
      </c>
      <c r="B837" s="39" t="s">
        <v>394</v>
      </c>
      <c r="C837" s="39" t="s">
        <v>21</v>
      </c>
      <c r="D837" s="39" t="s">
        <v>31</v>
      </c>
      <c r="J837" s="39" t="s">
        <v>102</v>
      </c>
      <c r="K837" s="39" t="s">
        <v>102</v>
      </c>
      <c r="L837" s="39" t="s">
        <v>102</v>
      </c>
      <c r="M837" s="39" t="s">
        <v>102</v>
      </c>
      <c r="N837" s="39" t="s">
        <v>102</v>
      </c>
      <c r="O837" s="39" t="s">
        <v>102</v>
      </c>
      <c r="P837" s="39" t="s">
        <v>102</v>
      </c>
      <c r="Q837" s="39" t="s">
        <v>102</v>
      </c>
      <c r="R837" s="39" t="s">
        <v>102</v>
      </c>
      <c r="S837" s="39" t="s">
        <v>102</v>
      </c>
      <c r="T837" s="39">
        <v>-2.0339999999999998E-3</v>
      </c>
      <c r="U837" s="39">
        <v>0.21579999999999999</v>
      </c>
      <c r="V837" s="39" t="s">
        <v>102</v>
      </c>
      <c r="W837" s="39" t="s">
        <v>102</v>
      </c>
      <c r="X837" s="39">
        <v>0.21376600000000001</v>
      </c>
    </row>
    <row r="838" spans="1:24" x14ac:dyDescent="0.35">
      <c r="A838" s="39" t="s">
        <v>145</v>
      </c>
      <c r="B838" s="39" t="s">
        <v>394</v>
      </c>
      <c r="C838" s="39" t="s">
        <v>21</v>
      </c>
      <c r="D838" s="39" t="s">
        <v>31</v>
      </c>
      <c r="E838" s="39" t="s">
        <v>465</v>
      </c>
      <c r="J838" s="39" t="s">
        <v>102</v>
      </c>
      <c r="K838" s="39" t="s">
        <v>102</v>
      </c>
      <c r="L838" s="39" t="s">
        <v>102</v>
      </c>
      <c r="M838" s="39" t="s">
        <v>102</v>
      </c>
      <c r="N838" s="39" t="s">
        <v>102</v>
      </c>
      <c r="O838" s="39" t="s">
        <v>102</v>
      </c>
      <c r="P838" s="39" t="s">
        <v>102</v>
      </c>
      <c r="Q838" s="39" t="s">
        <v>102</v>
      </c>
      <c r="R838" s="39" t="s">
        <v>102</v>
      </c>
      <c r="S838" s="39" t="s">
        <v>102</v>
      </c>
      <c r="T838" s="39" t="s">
        <v>102</v>
      </c>
      <c r="U838" s="39">
        <v>1.255E-3</v>
      </c>
      <c r="V838" s="39" t="s">
        <v>102</v>
      </c>
      <c r="W838" s="39" t="s">
        <v>102</v>
      </c>
      <c r="X838" s="39">
        <v>1.255E-3</v>
      </c>
    </row>
    <row r="839" spans="1:24" x14ac:dyDescent="0.35">
      <c r="A839" s="39" t="s">
        <v>145</v>
      </c>
      <c r="B839" s="39" t="s">
        <v>394</v>
      </c>
      <c r="C839" s="39" t="s">
        <v>21</v>
      </c>
      <c r="D839" s="39" t="s">
        <v>31</v>
      </c>
      <c r="E839" s="39" t="s">
        <v>410</v>
      </c>
      <c r="J839" s="39" t="s">
        <v>102</v>
      </c>
      <c r="K839" s="39" t="s">
        <v>102</v>
      </c>
      <c r="L839" s="39" t="s">
        <v>102</v>
      </c>
      <c r="M839" s="39" t="s">
        <v>102</v>
      </c>
      <c r="N839" s="39" t="s">
        <v>102</v>
      </c>
      <c r="O839" s="39" t="s">
        <v>102</v>
      </c>
      <c r="P839" s="39" t="s">
        <v>102</v>
      </c>
      <c r="Q839" s="39" t="s">
        <v>102</v>
      </c>
      <c r="R839" s="39" t="s">
        <v>102</v>
      </c>
      <c r="S839" s="39" t="s">
        <v>102</v>
      </c>
      <c r="T839" s="39" t="s">
        <v>102</v>
      </c>
      <c r="U839" s="39">
        <v>2.1100000000000001E-2</v>
      </c>
      <c r="V839" s="39" t="s">
        <v>102</v>
      </c>
      <c r="W839" s="39" t="s">
        <v>102</v>
      </c>
      <c r="X839" s="39">
        <v>2.1100000000000001E-2</v>
      </c>
    </row>
    <row r="840" spans="1:24" x14ac:dyDescent="0.35">
      <c r="A840" s="39" t="s">
        <v>145</v>
      </c>
      <c r="B840" s="39" t="s">
        <v>394</v>
      </c>
      <c r="C840" s="39" t="s">
        <v>21</v>
      </c>
      <c r="D840" s="39" t="s">
        <v>31</v>
      </c>
      <c r="E840" s="39" t="s">
        <v>466</v>
      </c>
      <c r="J840" s="39" t="s">
        <v>102</v>
      </c>
      <c r="K840" s="39" t="s">
        <v>102</v>
      </c>
      <c r="L840" s="39" t="s">
        <v>102</v>
      </c>
      <c r="M840" s="39" t="s">
        <v>102</v>
      </c>
      <c r="N840" s="39" t="s">
        <v>102</v>
      </c>
      <c r="O840" s="39" t="s">
        <v>102</v>
      </c>
      <c r="P840" s="39" t="s">
        <v>102</v>
      </c>
      <c r="Q840" s="39" t="s">
        <v>102</v>
      </c>
      <c r="R840" s="39" t="s">
        <v>102</v>
      </c>
      <c r="S840" s="39" t="s">
        <v>102</v>
      </c>
      <c r="T840" s="39" t="s">
        <v>102</v>
      </c>
      <c r="U840" s="39">
        <v>5.2209999999999999E-3</v>
      </c>
      <c r="V840" s="39" t="s">
        <v>102</v>
      </c>
      <c r="W840" s="39" t="s">
        <v>102</v>
      </c>
      <c r="X840" s="39">
        <v>5.2209999999999999E-3</v>
      </c>
    </row>
    <row r="841" spans="1:24" x14ac:dyDescent="0.35">
      <c r="A841" s="39" t="s">
        <v>145</v>
      </c>
      <c r="B841" s="39" t="s">
        <v>394</v>
      </c>
      <c r="C841" s="39" t="s">
        <v>21</v>
      </c>
      <c r="D841" s="39" t="s">
        <v>31</v>
      </c>
      <c r="E841" s="39" t="s">
        <v>467</v>
      </c>
      <c r="J841" s="39" t="s">
        <v>102</v>
      </c>
      <c r="K841" s="39" t="s">
        <v>102</v>
      </c>
      <c r="L841" s="39" t="s">
        <v>102</v>
      </c>
      <c r="M841" s="39" t="s">
        <v>102</v>
      </c>
      <c r="N841" s="39" t="s">
        <v>102</v>
      </c>
      <c r="O841" s="39" t="s">
        <v>102</v>
      </c>
      <c r="P841" s="39" t="s">
        <v>102</v>
      </c>
      <c r="Q841" s="39" t="s">
        <v>102</v>
      </c>
      <c r="R841" s="39" t="s">
        <v>102</v>
      </c>
      <c r="S841" s="39" t="s">
        <v>102</v>
      </c>
      <c r="T841" s="39" t="s">
        <v>102</v>
      </c>
      <c r="U841" s="39">
        <v>2.5819999999999999E-2</v>
      </c>
      <c r="V841" s="39" t="s">
        <v>102</v>
      </c>
      <c r="W841" s="39" t="s">
        <v>102</v>
      </c>
      <c r="X841" s="39">
        <v>2.5819999999999999E-2</v>
      </c>
    </row>
    <row r="842" spans="1:24" x14ac:dyDescent="0.35">
      <c r="A842" s="39" t="s">
        <v>145</v>
      </c>
      <c r="B842" s="39" t="s">
        <v>394</v>
      </c>
      <c r="C842" s="39" t="s">
        <v>21</v>
      </c>
      <c r="D842" s="39" t="s">
        <v>31</v>
      </c>
      <c r="E842" s="39" t="s">
        <v>468</v>
      </c>
      <c r="J842" s="39" t="s">
        <v>102</v>
      </c>
      <c r="K842" s="39" t="s">
        <v>102</v>
      </c>
      <c r="L842" s="39" t="s">
        <v>102</v>
      </c>
      <c r="M842" s="39" t="s">
        <v>102</v>
      </c>
      <c r="N842" s="39" t="s">
        <v>102</v>
      </c>
      <c r="O842" s="39" t="s">
        <v>102</v>
      </c>
      <c r="P842" s="39" t="s">
        <v>102</v>
      </c>
      <c r="Q842" s="39" t="s">
        <v>102</v>
      </c>
      <c r="R842" s="39" t="s">
        <v>102</v>
      </c>
      <c r="S842" s="39" t="s">
        <v>102</v>
      </c>
      <c r="T842" s="39" t="s">
        <v>102</v>
      </c>
      <c r="U842" s="39">
        <v>2.5059999999999999E-2</v>
      </c>
      <c r="V842" s="39" t="s">
        <v>102</v>
      </c>
      <c r="W842" s="39" t="s">
        <v>102</v>
      </c>
      <c r="X842" s="39">
        <v>2.5059999999999999E-2</v>
      </c>
    </row>
    <row r="843" spans="1:24" x14ac:dyDescent="0.35">
      <c r="A843" s="39" t="s">
        <v>145</v>
      </c>
      <c r="B843" s="39" t="s">
        <v>394</v>
      </c>
      <c r="C843" s="39" t="s">
        <v>21</v>
      </c>
      <c r="D843" s="39" t="s">
        <v>31</v>
      </c>
      <c r="E843" s="39" t="s">
        <v>469</v>
      </c>
      <c r="J843" s="39" t="s">
        <v>102</v>
      </c>
      <c r="K843" s="39" t="s">
        <v>102</v>
      </c>
      <c r="L843" s="39" t="s">
        <v>102</v>
      </c>
      <c r="M843" s="39" t="s">
        <v>102</v>
      </c>
      <c r="N843" s="39" t="s">
        <v>102</v>
      </c>
      <c r="O843" s="39" t="s">
        <v>102</v>
      </c>
      <c r="P843" s="39" t="s">
        <v>102</v>
      </c>
      <c r="Q843" s="39" t="s">
        <v>102</v>
      </c>
      <c r="R843" s="39" t="s">
        <v>102</v>
      </c>
      <c r="S843" s="39" t="s">
        <v>102</v>
      </c>
      <c r="T843" s="39" t="s">
        <v>102</v>
      </c>
      <c r="U843" s="39">
        <v>1.5200000000000001E-3</v>
      </c>
      <c r="V843" s="39" t="s">
        <v>102</v>
      </c>
      <c r="W843" s="39" t="s">
        <v>102</v>
      </c>
      <c r="X843" s="39">
        <v>1.5200000000000001E-3</v>
      </c>
    </row>
    <row r="844" spans="1:24" x14ac:dyDescent="0.35">
      <c r="A844" s="39" t="s">
        <v>145</v>
      </c>
      <c r="B844" s="39" t="s">
        <v>394</v>
      </c>
      <c r="C844" s="39" t="s">
        <v>21</v>
      </c>
      <c r="D844" s="39" t="s">
        <v>31</v>
      </c>
      <c r="E844" s="39" t="s">
        <v>470</v>
      </c>
      <c r="J844" s="39" t="s">
        <v>102</v>
      </c>
      <c r="K844" s="39" t="s">
        <v>102</v>
      </c>
      <c r="L844" s="39" t="s">
        <v>102</v>
      </c>
      <c r="M844" s="39" t="s">
        <v>102</v>
      </c>
      <c r="N844" s="39" t="s">
        <v>102</v>
      </c>
      <c r="O844" s="39" t="s">
        <v>102</v>
      </c>
      <c r="P844" s="39" t="s">
        <v>102</v>
      </c>
      <c r="Q844" s="39" t="s">
        <v>102</v>
      </c>
      <c r="R844" s="39" t="s">
        <v>102</v>
      </c>
      <c r="S844" s="39" t="s">
        <v>102</v>
      </c>
      <c r="T844" s="39">
        <v>1.351E-4</v>
      </c>
      <c r="U844" s="39">
        <v>1.3809999999999999E-2</v>
      </c>
      <c r="V844" s="39" t="s">
        <v>102</v>
      </c>
      <c r="W844" s="39" t="s">
        <v>102</v>
      </c>
      <c r="X844" s="39">
        <v>1.39451E-2</v>
      </c>
    </row>
    <row r="845" spans="1:24" x14ac:dyDescent="0.35">
      <c r="A845" s="39" t="s">
        <v>145</v>
      </c>
      <c r="B845" s="39" t="s">
        <v>394</v>
      </c>
      <c r="C845" s="39" t="s">
        <v>21</v>
      </c>
      <c r="D845" s="39" t="s">
        <v>30</v>
      </c>
      <c r="J845" s="39" t="s">
        <v>102</v>
      </c>
      <c r="K845" s="39" t="s">
        <v>102</v>
      </c>
      <c r="L845" s="39" t="s">
        <v>102</v>
      </c>
      <c r="M845" s="39" t="s">
        <v>102</v>
      </c>
      <c r="N845" s="39" t="s">
        <v>102</v>
      </c>
      <c r="O845" s="39" t="s">
        <v>102</v>
      </c>
      <c r="P845" s="39" t="s">
        <v>102</v>
      </c>
      <c r="Q845" s="39" t="s">
        <v>102</v>
      </c>
      <c r="R845" s="39">
        <v>2.496E-4</v>
      </c>
      <c r="S845" s="39" t="s">
        <v>102</v>
      </c>
      <c r="T845" s="39">
        <v>4.3909999999999999E-3</v>
      </c>
      <c r="U845" s="39">
        <v>2.2360000000000001E-3</v>
      </c>
      <c r="V845" s="39" t="s">
        <v>102</v>
      </c>
      <c r="W845" s="39" t="s">
        <v>102</v>
      </c>
      <c r="X845" s="39">
        <v>6.8766000000000001E-3</v>
      </c>
    </row>
    <row r="846" spans="1:24" x14ac:dyDescent="0.35">
      <c r="A846" s="39" t="s">
        <v>145</v>
      </c>
      <c r="B846" s="39" t="s">
        <v>394</v>
      </c>
      <c r="C846" s="39" t="s">
        <v>21</v>
      </c>
      <c r="D846" s="39" t="s">
        <v>30</v>
      </c>
      <c r="E846" s="39" t="s">
        <v>471</v>
      </c>
      <c r="J846" s="39" t="s">
        <v>102</v>
      </c>
      <c r="K846" s="39" t="s">
        <v>102</v>
      </c>
      <c r="L846" s="39" t="s">
        <v>102</v>
      </c>
      <c r="M846" s="39" t="s">
        <v>102</v>
      </c>
      <c r="N846" s="39" t="s">
        <v>102</v>
      </c>
      <c r="O846" s="39" t="s">
        <v>102</v>
      </c>
      <c r="P846" s="39" t="s">
        <v>102</v>
      </c>
      <c r="Q846" s="39" t="s">
        <v>102</v>
      </c>
      <c r="R846" s="39" t="s">
        <v>102</v>
      </c>
      <c r="S846" s="39" t="s">
        <v>102</v>
      </c>
      <c r="T846" s="39">
        <v>3.2299999999999998E-3</v>
      </c>
      <c r="U846" s="39">
        <v>2.2360000000000001E-3</v>
      </c>
      <c r="V846" s="39" t="s">
        <v>102</v>
      </c>
      <c r="W846" s="39" t="s">
        <v>102</v>
      </c>
      <c r="X846" s="39">
        <v>5.4660000000000004E-3</v>
      </c>
    </row>
    <row r="847" spans="1:24" x14ac:dyDescent="0.35">
      <c r="A847" s="39" t="s">
        <v>145</v>
      </c>
      <c r="B847" s="39" t="s">
        <v>394</v>
      </c>
      <c r="C847" s="39" t="s">
        <v>21</v>
      </c>
      <c r="D847" s="39" t="s">
        <v>30</v>
      </c>
      <c r="E847" s="39" t="s">
        <v>472</v>
      </c>
      <c r="J847" s="39" t="s">
        <v>102</v>
      </c>
      <c r="K847" s="39" t="s">
        <v>102</v>
      </c>
      <c r="L847" s="39" t="s">
        <v>102</v>
      </c>
      <c r="M847" s="39" t="s">
        <v>102</v>
      </c>
      <c r="N847" s="39" t="s">
        <v>102</v>
      </c>
      <c r="O847" s="39" t="s">
        <v>102</v>
      </c>
      <c r="P847" s="39" t="s">
        <v>102</v>
      </c>
      <c r="Q847" s="39" t="s">
        <v>102</v>
      </c>
      <c r="R847" s="39">
        <v>2.1589999999999999E-4</v>
      </c>
      <c r="S847" s="39" t="s">
        <v>102</v>
      </c>
      <c r="T847" s="39">
        <v>1.1620000000000001E-3</v>
      </c>
      <c r="U847" s="39" t="s">
        <v>102</v>
      </c>
      <c r="V847" s="39" t="s">
        <v>102</v>
      </c>
      <c r="W847" s="39" t="s">
        <v>102</v>
      </c>
      <c r="X847" s="39">
        <v>1.3779E-3</v>
      </c>
    </row>
    <row r="848" spans="1:24" x14ac:dyDescent="0.35">
      <c r="A848" s="39" t="s">
        <v>145</v>
      </c>
      <c r="B848" s="39" t="s">
        <v>394</v>
      </c>
      <c r="C848" s="39" t="s">
        <v>21</v>
      </c>
      <c r="D848" s="39" t="s">
        <v>33</v>
      </c>
      <c r="J848" s="39" t="s">
        <v>102</v>
      </c>
      <c r="K848" s="39" t="s">
        <v>102</v>
      </c>
      <c r="L848" s="39" t="s">
        <v>102</v>
      </c>
      <c r="M848" s="39" t="s">
        <v>102</v>
      </c>
      <c r="N848" s="39" t="s">
        <v>102</v>
      </c>
      <c r="O848" s="39" t="s">
        <v>102</v>
      </c>
      <c r="P848" s="39" t="s">
        <v>102</v>
      </c>
      <c r="Q848" s="39">
        <v>4.3139999999999997E-5</v>
      </c>
      <c r="R848" s="39" t="s">
        <v>102</v>
      </c>
      <c r="S848" s="39" t="s">
        <v>102</v>
      </c>
      <c r="T848" s="39">
        <v>4.0070000000000001E-3</v>
      </c>
      <c r="U848" s="39">
        <v>0.29799999999999999</v>
      </c>
      <c r="V848" s="39" t="s">
        <v>102</v>
      </c>
      <c r="W848" s="39">
        <v>2.991E-5</v>
      </c>
      <c r="X848" s="39">
        <v>0.30208004999999999</v>
      </c>
    </row>
    <row r="849" spans="1:24" x14ac:dyDescent="0.35">
      <c r="A849" s="39" t="s">
        <v>145</v>
      </c>
      <c r="B849" s="39" t="s">
        <v>394</v>
      </c>
      <c r="C849" s="39" t="s">
        <v>21</v>
      </c>
      <c r="D849" s="39" t="s">
        <v>33</v>
      </c>
      <c r="E849" s="39" t="s">
        <v>471</v>
      </c>
      <c r="J849" s="39" t="s">
        <v>102</v>
      </c>
      <c r="K849" s="39" t="s">
        <v>102</v>
      </c>
      <c r="L849" s="39" t="s">
        <v>102</v>
      </c>
      <c r="M849" s="39" t="s">
        <v>102</v>
      </c>
      <c r="N849" s="39" t="s">
        <v>102</v>
      </c>
      <c r="O849" s="39" t="s">
        <v>102</v>
      </c>
      <c r="P849" s="39" t="s">
        <v>102</v>
      </c>
      <c r="Q849" s="39" t="s">
        <v>102</v>
      </c>
      <c r="R849" s="39" t="s">
        <v>102</v>
      </c>
      <c r="S849" s="39" t="s">
        <v>102</v>
      </c>
      <c r="T849" s="39">
        <v>2.3019999999999998E-3</v>
      </c>
      <c r="U849" s="39">
        <v>2.2439999999999999E-3</v>
      </c>
      <c r="V849" s="39" t="s">
        <v>102</v>
      </c>
      <c r="W849" s="39" t="s">
        <v>102</v>
      </c>
      <c r="X849" s="39">
        <v>4.5459999999999997E-3</v>
      </c>
    </row>
    <row r="850" spans="1:24" x14ac:dyDescent="0.35">
      <c r="A850" s="39" t="s">
        <v>145</v>
      </c>
      <c r="B850" s="39" t="s">
        <v>394</v>
      </c>
      <c r="C850" s="39" t="s">
        <v>21</v>
      </c>
      <c r="D850" s="39" t="s">
        <v>33</v>
      </c>
      <c r="E850" s="39" t="s">
        <v>473</v>
      </c>
      <c r="J850" s="39" t="s">
        <v>102</v>
      </c>
      <c r="K850" s="39" t="s">
        <v>102</v>
      </c>
      <c r="L850" s="39" t="s">
        <v>102</v>
      </c>
      <c r="M850" s="39" t="s">
        <v>102</v>
      </c>
      <c r="N850" s="39" t="s">
        <v>102</v>
      </c>
      <c r="O850" s="39" t="s">
        <v>102</v>
      </c>
      <c r="P850" s="39" t="s">
        <v>102</v>
      </c>
      <c r="Q850" s="39">
        <v>4.3139999999999997E-5</v>
      </c>
      <c r="R850" s="39" t="s">
        <v>102</v>
      </c>
      <c r="S850" s="39" t="s">
        <v>102</v>
      </c>
      <c r="T850" s="39">
        <v>1.678E-3</v>
      </c>
      <c r="U850" s="39" t="s">
        <v>102</v>
      </c>
      <c r="V850" s="39" t="s">
        <v>102</v>
      </c>
      <c r="W850" s="39">
        <v>2.991E-5</v>
      </c>
      <c r="X850" s="39">
        <v>1.7510500000000001E-3</v>
      </c>
    </row>
    <row r="851" spans="1:24" x14ac:dyDescent="0.35">
      <c r="A851" s="39" t="s">
        <v>145</v>
      </c>
      <c r="B851" s="39" t="s">
        <v>394</v>
      </c>
      <c r="C851" s="39" t="s">
        <v>21</v>
      </c>
      <c r="D851" s="39" t="s">
        <v>32</v>
      </c>
      <c r="J851" s="39" t="s">
        <v>102</v>
      </c>
      <c r="K851" s="39" t="s">
        <v>102</v>
      </c>
      <c r="L851" s="39" t="s">
        <v>102</v>
      </c>
      <c r="M851" s="39" t="s">
        <v>102</v>
      </c>
      <c r="N851" s="39" t="s">
        <v>102</v>
      </c>
      <c r="O851" s="39" t="s">
        <v>102</v>
      </c>
      <c r="P851" s="39" t="s">
        <v>102</v>
      </c>
      <c r="Q851" s="39" t="s">
        <v>102</v>
      </c>
      <c r="R851" s="39" t="s">
        <v>102</v>
      </c>
      <c r="S851" s="39" t="s">
        <v>102</v>
      </c>
      <c r="T851" s="39">
        <v>1.5120000000000001E-3</v>
      </c>
      <c r="U851" s="39">
        <v>0.67369999999999997</v>
      </c>
      <c r="V851" s="39" t="s">
        <v>102</v>
      </c>
      <c r="W851" s="39" t="s">
        <v>102</v>
      </c>
      <c r="X851" s="39">
        <v>0.67521200000000003</v>
      </c>
    </row>
    <row r="852" spans="1:24" x14ac:dyDescent="0.35">
      <c r="A852" s="39" t="s">
        <v>145</v>
      </c>
      <c r="B852" s="39" t="s">
        <v>394</v>
      </c>
      <c r="C852" s="39" t="s">
        <v>21</v>
      </c>
      <c r="D852" s="39" t="s">
        <v>32</v>
      </c>
      <c r="E852" s="39" t="s">
        <v>474</v>
      </c>
      <c r="J852" s="39" t="s">
        <v>102</v>
      </c>
      <c r="K852" s="39" t="s">
        <v>102</v>
      </c>
      <c r="L852" s="39" t="s">
        <v>102</v>
      </c>
      <c r="M852" s="39" t="s">
        <v>102</v>
      </c>
      <c r="N852" s="39" t="s">
        <v>102</v>
      </c>
      <c r="O852" s="39" t="s">
        <v>102</v>
      </c>
      <c r="P852" s="39" t="s">
        <v>102</v>
      </c>
      <c r="Q852" s="39" t="s">
        <v>102</v>
      </c>
      <c r="R852" s="39" t="s">
        <v>102</v>
      </c>
      <c r="S852" s="39" t="s">
        <v>102</v>
      </c>
      <c r="T852" s="39" t="s">
        <v>102</v>
      </c>
      <c r="U852" s="39" t="s">
        <v>170</v>
      </c>
      <c r="V852" s="39" t="s">
        <v>102</v>
      </c>
      <c r="W852" s="39" t="s">
        <v>102</v>
      </c>
      <c r="X852" s="39">
        <v>0</v>
      </c>
    </row>
    <row r="853" spans="1:24" x14ac:dyDescent="0.35">
      <c r="A853" s="39" t="s">
        <v>145</v>
      </c>
      <c r="B853" s="39" t="s">
        <v>394</v>
      </c>
      <c r="C853" s="39" t="s">
        <v>21</v>
      </c>
      <c r="D853" s="39" t="s">
        <v>32</v>
      </c>
      <c r="E853" s="39" t="s">
        <v>475</v>
      </c>
      <c r="J853" s="39" t="s">
        <v>102</v>
      </c>
      <c r="K853" s="39" t="s">
        <v>102</v>
      </c>
      <c r="L853" s="39" t="s">
        <v>102</v>
      </c>
      <c r="M853" s="39" t="s">
        <v>102</v>
      </c>
      <c r="N853" s="39" t="s">
        <v>102</v>
      </c>
      <c r="O853" s="39" t="s">
        <v>102</v>
      </c>
      <c r="P853" s="39" t="s">
        <v>102</v>
      </c>
      <c r="Q853" s="39" t="s">
        <v>102</v>
      </c>
      <c r="R853" s="39" t="s">
        <v>102</v>
      </c>
      <c r="S853" s="39" t="s">
        <v>102</v>
      </c>
      <c r="T853" s="39" t="s">
        <v>102</v>
      </c>
      <c r="U853" s="39">
        <v>3.8890000000000001E-2</v>
      </c>
      <c r="V853" s="39" t="s">
        <v>102</v>
      </c>
      <c r="W853" s="39" t="s">
        <v>102</v>
      </c>
      <c r="X853" s="39">
        <v>3.8890000000000001E-2</v>
      </c>
    </row>
    <row r="854" spans="1:24" x14ac:dyDescent="0.35">
      <c r="A854" s="39" t="s">
        <v>145</v>
      </c>
      <c r="B854" s="39" t="s">
        <v>394</v>
      </c>
      <c r="C854" s="39" t="s">
        <v>21</v>
      </c>
      <c r="D854" s="39" t="s">
        <v>32</v>
      </c>
      <c r="E854" s="39" t="s">
        <v>411</v>
      </c>
      <c r="J854" s="39" t="s">
        <v>102</v>
      </c>
      <c r="K854" s="39" t="s">
        <v>102</v>
      </c>
      <c r="L854" s="39" t="s">
        <v>102</v>
      </c>
      <c r="M854" s="39" t="s">
        <v>102</v>
      </c>
      <c r="N854" s="39" t="s">
        <v>102</v>
      </c>
      <c r="O854" s="39" t="s">
        <v>102</v>
      </c>
      <c r="P854" s="39" t="s">
        <v>102</v>
      </c>
      <c r="Q854" s="39" t="s">
        <v>102</v>
      </c>
      <c r="R854" s="39" t="s">
        <v>102</v>
      </c>
      <c r="S854" s="39" t="s">
        <v>102</v>
      </c>
      <c r="T854" s="39" t="s">
        <v>102</v>
      </c>
      <c r="U854" s="39" t="s">
        <v>170</v>
      </c>
      <c r="V854" s="39" t="s">
        <v>102</v>
      </c>
      <c r="W854" s="39" t="s">
        <v>102</v>
      </c>
      <c r="X854" s="39">
        <v>0</v>
      </c>
    </row>
    <row r="855" spans="1:24" x14ac:dyDescent="0.35">
      <c r="A855" s="39" t="s">
        <v>145</v>
      </c>
      <c r="B855" s="39" t="s">
        <v>394</v>
      </c>
      <c r="C855" s="39" t="s">
        <v>21</v>
      </c>
      <c r="D855" s="39" t="s">
        <v>25</v>
      </c>
      <c r="J855" s="39" t="s">
        <v>102</v>
      </c>
      <c r="K855" s="39" t="s">
        <v>102</v>
      </c>
      <c r="L855" s="39" t="s">
        <v>102</v>
      </c>
      <c r="M855" s="39" t="s">
        <v>102</v>
      </c>
      <c r="N855" s="39">
        <v>-0.34470000000000001</v>
      </c>
      <c r="O855" s="39" t="s">
        <v>102</v>
      </c>
      <c r="P855" s="39" t="s">
        <v>102</v>
      </c>
      <c r="Q855" s="39">
        <v>1.2649999999999999</v>
      </c>
      <c r="R855" s="39" t="s">
        <v>102</v>
      </c>
      <c r="S855" s="39" t="s">
        <v>102</v>
      </c>
      <c r="T855" s="39">
        <v>8.5519999999999999E-2</v>
      </c>
      <c r="U855" s="39">
        <v>0.15679999999999999</v>
      </c>
      <c r="V855" s="39" t="s">
        <v>102</v>
      </c>
      <c r="W855" s="39">
        <v>2.9540000000000002E-4</v>
      </c>
      <c r="X855" s="39">
        <v>1.1629153999999999</v>
      </c>
    </row>
    <row r="856" spans="1:24" x14ac:dyDescent="0.35">
      <c r="A856" s="39" t="s">
        <v>145</v>
      </c>
      <c r="B856" s="39" t="s">
        <v>394</v>
      </c>
      <c r="C856" s="39" t="s">
        <v>21</v>
      </c>
      <c r="D856" s="39" t="s">
        <v>25</v>
      </c>
      <c r="E856" s="39" t="s">
        <v>476</v>
      </c>
      <c r="J856" s="39" t="s">
        <v>102</v>
      </c>
      <c r="K856" s="39" t="s">
        <v>102</v>
      </c>
      <c r="L856" s="39" t="s">
        <v>102</v>
      </c>
      <c r="M856" s="39" t="s">
        <v>102</v>
      </c>
      <c r="N856" s="39" t="s">
        <v>102</v>
      </c>
      <c r="O856" s="39" t="s">
        <v>102</v>
      </c>
      <c r="P856" s="39" t="s">
        <v>102</v>
      </c>
      <c r="Q856" s="39">
        <v>0.92159999999999997</v>
      </c>
      <c r="R856" s="39" t="s">
        <v>102</v>
      </c>
      <c r="S856" s="39" t="s">
        <v>102</v>
      </c>
      <c r="T856" s="39">
        <v>8.5519999999999999E-2</v>
      </c>
      <c r="U856" s="39">
        <v>0.15679999999999999</v>
      </c>
      <c r="V856" s="39" t="s">
        <v>102</v>
      </c>
      <c r="W856" s="39">
        <v>3.6420000000000002E-4</v>
      </c>
      <c r="X856" s="39">
        <v>1.1642842</v>
      </c>
    </row>
    <row r="857" spans="1:24" x14ac:dyDescent="0.35">
      <c r="A857" s="39" t="s">
        <v>145</v>
      </c>
      <c r="B857" s="39" t="s">
        <v>477</v>
      </c>
      <c r="J857" s="39">
        <v>0.34649999999999997</v>
      </c>
      <c r="K857" s="39" t="s">
        <v>102</v>
      </c>
      <c r="L857" s="39">
        <v>0.86960000000000004</v>
      </c>
      <c r="M857" s="39">
        <v>0.49340000000000001</v>
      </c>
      <c r="N857" s="39">
        <v>0.98270000000000002</v>
      </c>
      <c r="O857" s="39">
        <v>13.69</v>
      </c>
      <c r="P857" s="39">
        <v>35.340000000000003</v>
      </c>
      <c r="Q857" s="39">
        <v>16.829999999999998</v>
      </c>
      <c r="R857" s="39">
        <v>33.31</v>
      </c>
      <c r="S857" s="39">
        <v>1.855</v>
      </c>
      <c r="T857" s="39">
        <v>0.1242</v>
      </c>
      <c r="U857" s="39">
        <v>5.8780000000000001</v>
      </c>
      <c r="V857" s="39">
        <v>1.5610000000000001E-2</v>
      </c>
      <c r="W857" s="39">
        <v>24.15</v>
      </c>
      <c r="X857" s="39">
        <v>133.88500999999999</v>
      </c>
    </row>
    <row r="858" spans="1:24" x14ac:dyDescent="0.35">
      <c r="A858" s="39" t="s">
        <v>145</v>
      </c>
      <c r="B858" s="39" t="s">
        <v>477</v>
      </c>
      <c r="C858" s="39" t="s">
        <v>46</v>
      </c>
      <c r="J858" s="39" t="s">
        <v>102</v>
      </c>
      <c r="K858" s="39" t="s">
        <v>102</v>
      </c>
      <c r="L858" s="39" t="s">
        <v>102</v>
      </c>
      <c r="M858" s="39" t="s">
        <v>102</v>
      </c>
      <c r="N858" s="39" t="s">
        <v>102</v>
      </c>
      <c r="O858" s="39" t="s">
        <v>102</v>
      </c>
      <c r="P858" s="39" t="s">
        <v>102</v>
      </c>
      <c r="Q858" s="39" t="s">
        <v>102</v>
      </c>
      <c r="R858" s="39" t="s">
        <v>102</v>
      </c>
      <c r="S858" s="39" t="s">
        <v>102</v>
      </c>
      <c r="T858" s="39">
        <v>-3.1220000000000003E-5</v>
      </c>
      <c r="U858" s="39">
        <v>-5.6470000000000001E-4</v>
      </c>
      <c r="V858" s="39" t="s">
        <v>102</v>
      </c>
      <c r="W858" s="39" t="s">
        <v>102</v>
      </c>
      <c r="X858" s="39">
        <v>-5.9592E-4</v>
      </c>
    </row>
    <row r="859" spans="1:24" x14ac:dyDescent="0.35">
      <c r="A859" s="39" t="s">
        <v>145</v>
      </c>
      <c r="B859" s="39" t="s">
        <v>477</v>
      </c>
      <c r="C859" s="39" t="s">
        <v>45</v>
      </c>
      <c r="J859" s="39" t="s">
        <v>102</v>
      </c>
      <c r="K859" s="39" t="s">
        <v>102</v>
      </c>
      <c r="L859" s="39" t="s">
        <v>102</v>
      </c>
      <c r="M859" s="39" t="s">
        <v>102</v>
      </c>
      <c r="N859" s="39" t="s">
        <v>102</v>
      </c>
      <c r="O859" s="39" t="s">
        <v>102</v>
      </c>
      <c r="P859" s="39" t="s">
        <v>102</v>
      </c>
      <c r="Q859" s="39">
        <v>2.221E-4</v>
      </c>
      <c r="R859" s="39" t="s">
        <v>102</v>
      </c>
      <c r="S859" s="39" t="s">
        <v>102</v>
      </c>
      <c r="T859" s="39" t="s">
        <v>102</v>
      </c>
      <c r="U859" s="39" t="s">
        <v>102</v>
      </c>
      <c r="V859" s="39" t="s">
        <v>102</v>
      </c>
      <c r="W859" s="39" t="s">
        <v>102</v>
      </c>
      <c r="X859" s="39">
        <v>2.221E-4</v>
      </c>
    </row>
    <row r="860" spans="1:24" x14ac:dyDescent="0.35">
      <c r="A860" s="39" t="s">
        <v>145</v>
      </c>
      <c r="B860" s="39" t="s">
        <v>477</v>
      </c>
      <c r="C860" s="39" t="s">
        <v>44</v>
      </c>
      <c r="J860" s="39" t="s">
        <v>102</v>
      </c>
      <c r="K860" s="39" t="s">
        <v>102</v>
      </c>
      <c r="L860" s="39" t="s">
        <v>102</v>
      </c>
      <c r="M860" s="39" t="s">
        <v>102</v>
      </c>
      <c r="N860" s="39" t="s">
        <v>102</v>
      </c>
      <c r="O860" s="39" t="s">
        <v>102</v>
      </c>
      <c r="P860" s="39" t="s">
        <v>102</v>
      </c>
      <c r="Q860" s="39" t="s">
        <v>102</v>
      </c>
      <c r="R860" s="39" t="s">
        <v>102</v>
      </c>
      <c r="S860" s="39" t="s">
        <v>102</v>
      </c>
      <c r="T860" s="39" t="s">
        <v>102</v>
      </c>
      <c r="U860" s="39">
        <v>6.8370000000000002E-3</v>
      </c>
      <c r="V860" s="39">
        <v>1.5820000000000001E-2</v>
      </c>
      <c r="W860" s="39" t="s">
        <v>102</v>
      </c>
      <c r="X860" s="39">
        <v>2.2657E-2</v>
      </c>
    </row>
    <row r="861" spans="1:24" x14ac:dyDescent="0.35">
      <c r="A861" s="39" t="s">
        <v>145</v>
      </c>
      <c r="B861" s="39" t="s">
        <v>477</v>
      </c>
      <c r="C861" s="39" t="s">
        <v>38</v>
      </c>
      <c r="J861" s="39" t="s">
        <v>102</v>
      </c>
      <c r="K861" s="39" t="s">
        <v>102</v>
      </c>
      <c r="L861" s="39" t="s">
        <v>102</v>
      </c>
      <c r="M861" s="39" t="s">
        <v>102</v>
      </c>
      <c r="N861" s="39" t="s">
        <v>102</v>
      </c>
      <c r="O861" s="39" t="s">
        <v>102</v>
      </c>
      <c r="P861" s="39" t="s">
        <v>102</v>
      </c>
      <c r="Q861" s="39" t="s">
        <v>102</v>
      </c>
      <c r="R861" s="39">
        <v>0.40500000000000003</v>
      </c>
      <c r="S861" s="39" t="s">
        <v>102</v>
      </c>
      <c r="T861" s="39" t="s">
        <v>102</v>
      </c>
      <c r="U861" s="39" t="s">
        <v>102</v>
      </c>
      <c r="V861" s="39" t="s">
        <v>102</v>
      </c>
      <c r="W861" s="39" t="s">
        <v>102</v>
      </c>
      <c r="X861" s="39">
        <v>0.40500000000000003</v>
      </c>
    </row>
    <row r="862" spans="1:24" x14ac:dyDescent="0.35">
      <c r="A862" s="39" t="s">
        <v>145</v>
      </c>
      <c r="B862" s="39" t="s">
        <v>477</v>
      </c>
      <c r="C862" s="39" t="s">
        <v>40</v>
      </c>
      <c r="J862" s="39" t="s">
        <v>102</v>
      </c>
      <c r="K862" s="39" t="s">
        <v>102</v>
      </c>
      <c r="L862" s="39" t="s">
        <v>102</v>
      </c>
      <c r="M862" s="39" t="s">
        <v>102</v>
      </c>
      <c r="N862" s="39" t="s">
        <v>102</v>
      </c>
      <c r="O862" s="39" t="s">
        <v>102</v>
      </c>
      <c r="P862" s="39" t="s">
        <v>102</v>
      </c>
      <c r="Q862" s="39" t="s">
        <v>102</v>
      </c>
      <c r="R862" s="39">
        <v>-1.5790000000000001E-11</v>
      </c>
      <c r="S862" s="39" t="s">
        <v>102</v>
      </c>
      <c r="T862" s="39">
        <v>-3.4390000000000001E-5</v>
      </c>
      <c r="U862" s="39">
        <v>0.15079999999999999</v>
      </c>
      <c r="V862" s="39" t="s">
        <v>102</v>
      </c>
      <c r="W862" s="39">
        <v>1.206E-5</v>
      </c>
      <c r="X862" s="39">
        <v>0.15077766998420999</v>
      </c>
    </row>
    <row r="863" spans="1:24" x14ac:dyDescent="0.35">
      <c r="A863" s="39" t="s">
        <v>145</v>
      </c>
      <c r="B863" s="39" t="s">
        <v>477</v>
      </c>
      <c r="C863" s="39" t="s">
        <v>40</v>
      </c>
      <c r="D863" s="39" t="s">
        <v>395</v>
      </c>
      <c r="J863" s="39" t="s">
        <v>102</v>
      </c>
      <c r="K863" s="39" t="s">
        <v>102</v>
      </c>
      <c r="L863" s="39" t="s">
        <v>102</v>
      </c>
      <c r="M863" s="39" t="s">
        <v>102</v>
      </c>
      <c r="N863" s="39" t="s">
        <v>102</v>
      </c>
      <c r="O863" s="39" t="s">
        <v>102</v>
      </c>
      <c r="P863" s="39" t="s">
        <v>102</v>
      </c>
      <c r="Q863" s="39" t="s">
        <v>102</v>
      </c>
      <c r="R863" s="39" t="s">
        <v>102</v>
      </c>
      <c r="S863" s="39" t="s">
        <v>102</v>
      </c>
      <c r="T863" s="39">
        <v>-3.5030000000000002E-5</v>
      </c>
      <c r="U863" s="39">
        <v>8.4340000000000005E-3</v>
      </c>
      <c r="V863" s="39" t="s">
        <v>102</v>
      </c>
      <c r="W863" s="39" t="s">
        <v>102</v>
      </c>
      <c r="X863" s="39">
        <v>8.3989700000000004E-3</v>
      </c>
    </row>
    <row r="864" spans="1:24" x14ac:dyDescent="0.35">
      <c r="A864" s="39" t="s">
        <v>145</v>
      </c>
      <c r="B864" s="39" t="s">
        <v>477</v>
      </c>
      <c r="C864" s="39" t="s">
        <v>41</v>
      </c>
      <c r="J864" s="39" t="s">
        <v>102</v>
      </c>
      <c r="K864" s="39" t="s">
        <v>102</v>
      </c>
      <c r="L864" s="39" t="s">
        <v>102</v>
      </c>
      <c r="M864" s="39" t="s">
        <v>102</v>
      </c>
      <c r="N864" s="39" t="s">
        <v>102</v>
      </c>
      <c r="O864" s="39" t="s">
        <v>102</v>
      </c>
      <c r="P864" s="39" t="s">
        <v>102</v>
      </c>
      <c r="Q864" s="39" t="s">
        <v>102</v>
      </c>
      <c r="R864" s="39">
        <v>-1.6520000000000002E-11</v>
      </c>
      <c r="S864" s="39" t="s">
        <v>102</v>
      </c>
      <c r="T864" s="39">
        <v>-3.4239999999999997E-5</v>
      </c>
      <c r="U864" s="39">
        <v>0.1477</v>
      </c>
      <c r="V864" s="39" t="s">
        <v>102</v>
      </c>
      <c r="W864" s="39">
        <v>1.219E-5</v>
      </c>
      <c r="X864" s="39">
        <v>0.14767794998347999</v>
      </c>
    </row>
    <row r="865" spans="1:24" x14ac:dyDescent="0.35">
      <c r="A865" s="39" t="s">
        <v>145</v>
      </c>
      <c r="B865" s="39" t="s">
        <v>477</v>
      </c>
      <c r="C865" s="39" t="s">
        <v>41</v>
      </c>
      <c r="D865" s="39" t="s">
        <v>395</v>
      </c>
      <c r="J865" s="39" t="s">
        <v>102</v>
      </c>
      <c r="K865" s="39" t="s">
        <v>102</v>
      </c>
      <c r="L865" s="39" t="s">
        <v>102</v>
      </c>
      <c r="M865" s="39" t="s">
        <v>102</v>
      </c>
      <c r="N865" s="39" t="s">
        <v>102</v>
      </c>
      <c r="O865" s="39" t="s">
        <v>102</v>
      </c>
      <c r="P865" s="39" t="s">
        <v>102</v>
      </c>
      <c r="Q865" s="39" t="s">
        <v>102</v>
      </c>
      <c r="R865" s="39" t="s">
        <v>102</v>
      </c>
      <c r="S865" s="39" t="s">
        <v>102</v>
      </c>
      <c r="T865" s="39">
        <v>-3.5009999999999999E-5</v>
      </c>
      <c r="U865" s="39">
        <v>8.4340000000000005E-3</v>
      </c>
      <c r="V865" s="39" t="s">
        <v>102</v>
      </c>
      <c r="W865" s="39" t="s">
        <v>102</v>
      </c>
      <c r="X865" s="39">
        <v>8.3989900000000003E-3</v>
      </c>
    </row>
    <row r="866" spans="1:24" x14ac:dyDescent="0.35">
      <c r="A866" s="39" t="s">
        <v>145</v>
      </c>
      <c r="B866" s="39" t="s">
        <v>477</v>
      </c>
      <c r="C866" s="39" t="s">
        <v>22</v>
      </c>
      <c r="J866" s="39" t="s">
        <v>102</v>
      </c>
      <c r="K866" s="39" t="s">
        <v>102</v>
      </c>
      <c r="L866" s="39" t="s">
        <v>102</v>
      </c>
      <c r="M866" s="39" t="s">
        <v>102</v>
      </c>
      <c r="N866" s="39" t="s">
        <v>102</v>
      </c>
      <c r="O866" s="39" t="s">
        <v>102</v>
      </c>
      <c r="P866" s="39" t="s">
        <v>102</v>
      </c>
      <c r="Q866" s="39">
        <v>3.044</v>
      </c>
      <c r="R866" s="39" t="s">
        <v>102</v>
      </c>
      <c r="S866" s="39" t="s">
        <v>102</v>
      </c>
      <c r="T866" s="39">
        <v>0.3347</v>
      </c>
      <c r="U866" s="39">
        <v>0.51080000000000003</v>
      </c>
      <c r="V866" s="39" t="s">
        <v>102</v>
      </c>
      <c r="W866" s="39">
        <v>5.8820000000000001E-3</v>
      </c>
      <c r="X866" s="39">
        <v>3.8953820000000001</v>
      </c>
    </row>
    <row r="867" spans="1:24" x14ac:dyDescent="0.35">
      <c r="A867" s="39" t="s">
        <v>145</v>
      </c>
      <c r="B867" s="39" t="s">
        <v>477</v>
      </c>
      <c r="C867" s="39" t="s">
        <v>22</v>
      </c>
      <c r="D867" s="39" t="s">
        <v>396</v>
      </c>
      <c r="J867" s="39" t="s">
        <v>102</v>
      </c>
      <c r="K867" s="39" t="s">
        <v>102</v>
      </c>
      <c r="L867" s="39" t="s">
        <v>102</v>
      </c>
      <c r="M867" s="39" t="s">
        <v>102</v>
      </c>
      <c r="N867" s="39" t="s">
        <v>102</v>
      </c>
      <c r="O867" s="39" t="s">
        <v>102</v>
      </c>
      <c r="P867" s="39" t="s">
        <v>102</v>
      </c>
      <c r="Q867" s="39" t="s">
        <v>102</v>
      </c>
      <c r="R867" s="39" t="s">
        <v>102</v>
      </c>
      <c r="S867" s="39" t="s">
        <v>102</v>
      </c>
      <c r="T867" s="39">
        <v>4.2680000000000002E-4</v>
      </c>
      <c r="U867" s="39">
        <v>7.8750000000000001E-3</v>
      </c>
      <c r="V867" s="39" t="s">
        <v>102</v>
      </c>
      <c r="W867" s="39" t="s">
        <v>102</v>
      </c>
      <c r="X867" s="39">
        <v>8.3017999999999998E-3</v>
      </c>
    </row>
    <row r="868" spans="1:24" x14ac:dyDescent="0.35">
      <c r="A868" s="39" t="s">
        <v>145</v>
      </c>
      <c r="B868" s="39" t="s">
        <v>477</v>
      </c>
      <c r="C868" s="39" t="s">
        <v>22</v>
      </c>
      <c r="D868" s="39" t="s">
        <v>397</v>
      </c>
      <c r="J868" s="39" t="s">
        <v>102</v>
      </c>
      <c r="K868" s="39" t="s">
        <v>102</v>
      </c>
      <c r="L868" s="39" t="s">
        <v>102</v>
      </c>
      <c r="M868" s="39" t="s">
        <v>102</v>
      </c>
      <c r="N868" s="39" t="s">
        <v>102</v>
      </c>
      <c r="O868" s="39" t="s">
        <v>102</v>
      </c>
      <c r="P868" s="39" t="s">
        <v>102</v>
      </c>
      <c r="Q868" s="39">
        <v>0.76160000000000005</v>
      </c>
      <c r="R868" s="39" t="s">
        <v>102</v>
      </c>
      <c r="S868" s="39" t="s">
        <v>102</v>
      </c>
      <c r="T868" s="39">
        <v>0.1079</v>
      </c>
      <c r="U868" s="39">
        <v>0.1615</v>
      </c>
      <c r="V868" s="39" t="s">
        <v>102</v>
      </c>
      <c r="W868" s="39">
        <v>2.5630000000000002E-3</v>
      </c>
      <c r="X868" s="39">
        <v>1.033563</v>
      </c>
    </row>
    <row r="869" spans="1:24" x14ac:dyDescent="0.35">
      <c r="A869" s="39" t="s">
        <v>145</v>
      </c>
      <c r="B869" s="39" t="s">
        <v>477</v>
      </c>
      <c r="C869" s="39" t="s">
        <v>22</v>
      </c>
      <c r="D869" s="39" t="s">
        <v>398</v>
      </c>
      <c r="J869" s="39" t="s">
        <v>102</v>
      </c>
      <c r="K869" s="39" t="s">
        <v>102</v>
      </c>
      <c r="L869" s="39" t="s">
        <v>102</v>
      </c>
      <c r="M869" s="39" t="s">
        <v>102</v>
      </c>
      <c r="N869" s="39" t="s">
        <v>102</v>
      </c>
      <c r="O869" s="39" t="s">
        <v>102</v>
      </c>
      <c r="P869" s="39" t="s">
        <v>102</v>
      </c>
      <c r="Q869" s="39">
        <v>1.649</v>
      </c>
      <c r="R869" s="39" t="s">
        <v>102</v>
      </c>
      <c r="S869" s="39" t="s">
        <v>102</v>
      </c>
      <c r="T869" s="39">
        <v>0.2263</v>
      </c>
      <c r="U869" s="39">
        <v>0.34139999999999998</v>
      </c>
      <c r="V869" s="39" t="s">
        <v>102</v>
      </c>
      <c r="W869" s="39">
        <v>3.3270000000000001E-3</v>
      </c>
      <c r="X869" s="39">
        <v>2.220027</v>
      </c>
    </row>
    <row r="870" spans="1:24" x14ac:dyDescent="0.35">
      <c r="A870" s="39" t="s">
        <v>145</v>
      </c>
      <c r="B870" s="39" t="s">
        <v>477</v>
      </c>
      <c r="C870" s="39" t="s">
        <v>47</v>
      </c>
      <c r="J870" s="39" t="s">
        <v>102</v>
      </c>
      <c r="K870" s="39" t="s">
        <v>102</v>
      </c>
      <c r="L870" s="39" t="s">
        <v>102</v>
      </c>
      <c r="M870" s="39" t="s">
        <v>102</v>
      </c>
      <c r="N870" s="39" t="s">
        <v>102</v>
      </c>
      <c r="O870" s="39" t="s">
        <v>102</v>
      </c>
      <c r="P870" s="39" t="s">
        <v>102</v>
      </c>
      <c r="Q870" s="39" t="s">
        <v>102</v>
      </c>
      <c r="R870" s="39" t="s">
        <v>102</v>
      </c>
      <c r="S870" s="39" t="s">
        <v>102</v>
      </c>
      <c r="T870" s="39" t="s">
        <v>102</v>
      </c>
      <c r="U870" s="39" t="s">
        <v>102</v>
      </c>
      <c r="V870" s="39" t="s">
        <v>102</v>
      </c>
      <c r="W870" s="39" t="s">
        <v>102</v>
      </c>
      <c r="X870" s="39">
        <v>0</v>
      </c>
    </row>
    <row r="871" spans="1:24" x14ac:dyDescent="0.35">
      <c r="A871" s="39" t="s">
        <v>145</v>
      </c>
      <c r="B871" s="39" t="s">
        <v>477</v>
      </c>
      <c r="C871" s="39" t="s">
        <v>42</v>
      </c>
      <c r="J871" s="39" t="s">
        <v>102</v>
      </c>
      <c r="K871" s="39" t="s">
        <v>102</v>
      </c>
      <c r="L871" s="39" t="s">
        <v>102</v>
      </c>
      <c r="M871" s="39" t="s">
        <v>102</v>
      </c>
      <c r="N871" s="39" t="s">
        <v>102</v>
      </c>
      <c r="O871" s="39" t="s">
        <v>102</v>
      </c>
      <c r="P871" s="39" t="s">
        <v>102</v>
      </c>
      <c r="Q871" s="39">
        <v>1.4350000000000001</v>
      </c>
      <c r="R871" s="39" t="s">
        <v>102</v>
      </c>
      <c r="S871" s="39" t="s">
        <v>102</v>
      </c>
      <c r="T871" s="39">
        <v>0.30230000000000001</v>
      </c>
      <c r="U871" s="39">
        <v>0.1226</v>
      </c>
      <c r="V871" s="39" t="s">
        <v>102</v>
      </c>
      <c r="W871" s="39">
        <v>2.833E-3</v>
      </c>
      <c r="X871" s="39">
        <v>1.862733</v>
      </c>
    </row>
    <row r="872" spans="1:24" x14ac:dyDescent="0.35">
      <c r="A872" s="39" t="s">
        <v>145</v>
      </c>
      <c r="B872" s="39" t="s">
        <v>477</v>
      </c>
      <c r="C872" s="39" t="s">
        <v>399</v>
      </c>
      <c r="J872" s="39">
        <v>-9.9239999999999995E-2</v>
      </c>
      <c r="K872" s="39" t="s">
        <v>102</v>
      </c>
      <c r="L872" s="39" t="s">
        <v>102</v>
      </c>
      <c r="M872" s="39" t="s">
        <v>102</v>
      </c>
      <c r="N872" s="39" t="s">
        <v>102</v>
      </c>
      <c r="O872" s="39" t="s">
        <v>102</v>
      </c>
      <c r="P872" s="39" t="s">
        <v>102</v>
      </c>
      <c r="Q872" s="39">
        <v>9.955E-2</v>
      </c>
      <c r="R872" s="39" t="s">
        <v>102</v>
      </c>
      <c r="S872" s="39" t="s">
        <v>102</v>
      </c>
      <c r="T872" s="39" t="s">
        <v>102</v>
      </c>
      <c r="U872" s="39" t="s">
        <v>102</v>
      </c>
      <c r="V872" s="39" t="s">
        <v>102</v>
      </c>
      <c r="W872" s="39">
        <v>2.7379999999999999E-6</v>
      </c>
      <c r="X872" s="39">
        <v>3.12738000000005E-4</v>
      </c>
    </row>
    <row r="873" spans="1:24" x14ac:dyDescent="0.35">
      <c r="A873" s="39" t="s">
        <v>145</v>
      </c>
      <c r="B873" s="39" t="s">
        <v>477</v>
      </c>
      <c r="C873" s="39" t="s">
        <v>43</v>
      </c>
      <c r="J873" s="39" t="s">
        <v>102</v>
      </c>
      <c r="K873" s="39" t="s">
        <v>102</v>
      </c>
      <c r="L873" s="39" t="s">
        <v>102</v>
      </c>
      <c r="M873" s="39" t="s">
        <v>102</v>
      </c>
      <c r="N873" s="39" t="s">
        <v>102</v>
      </c>
      <c r="O873" s="39" t="s">
        <v>102</v>
      </c>
      <c r="P873" s="39" t="s">
        <v>102</v>
      </c>
      <c r="Q873" s="39">
        <v>2.859E-3</v>
      </c>
      <c r="R873" s="39">
        <v>3.3980000000000003E-2</v>
      </c>
      <c r="S873" s="39" t="s">
        <v>102</v>
      </c>
      <c r="T873" s="39">
        <v>5.3860000000000002E-3</v>
      </c>
      <c r="U873" s="39" t="s">
        <v>102</v>
      </c>
      <c r="V873" s="39" t="s">
        <v>102</v>
      </c>
      <c r="W873" s="39">
        <v>6.8459999999999993E-2</v>
      </c>
      <c r="X873" s="39">
        <v>0.11068500000000001</v>
      </c>
    </row>
    <row r="874" spans="1:24" x14ac:dyDescent="0.35">
      <c r="A874" s="39" t="s">
        <v>145</v>
      </c>
      <c r="B874" s="39" t="s">
        <v>477</v>
      </c>
      <c r="C874" s="39" t="s">
        <v>43</v>
      </c>
      <c r="D874" s="39" t="s">
        <v>400</v>
      </c>
      <c r="J874" s="39" t="s">
        <v>102</v>
      </c>
      <c r="K874" s="39" t="s">
        <v>102</v>
      </c>
      <c r="L874" s="39" t="s">
        <v>102</v>
      </c>
      <c r="M874" s="39" t="s">
        <v>102</v>
      </c>
      <c r="N874" s="39" t="s">
        <v>102</v>
      </c>
      <c r="O874" s="39" t="s">
        <v>102</v>
      </c>
      <c r="P874" s="39" t="s">
        <v>102</v>
      </c>
      <c r="Q874" s="39">
        <v>-2.3010000000000002E-5</v>
      </c>
      <c r="R874" s="39" t="s">
        <v>102</v>
      </c>
      <c r="S874" s="39" t="s">
        <v>102</v>
      </c>
      <c r="T874" s="39" t="s">
        <v>102</v>
      </c>
      <c r="U874" s="39" t="s">
        <v>102</v>
      </c>
      <c r="V874" s="39" t="s">
        <v>102</v>
      </c>
      <c r="W874" s="39">
        <v>4.7419999999999997E-8</v>
      </c>
      <c r="X874" s="39">
        <v>-2.2962580000000001E-5</v>
      </c>
    </row>
    <row r="875" spans="1:24" x14ac:dyDescent="0.35">
      <c r="A875" s="39" t="s">
        <v>145</v>
      </c>
      <c r="B875" s="39" t="s">
        <v>477</v>
      </c>
      <c r="C875" s="39" t="s">
        <v>43</v>
      </c>
      <c r="D875" s="39" t="s">
        <v>401</v>
      </c>
      <c r="J875" s="39" t="s">
        <v>102</v>
      </c>
      <c r="K875" s="39" t="s">
        <v>102</v>
      </c>
      <c r="L875" s="39" t="s">
        <v>102</v>
      </c>
      <c r="M875" s="39" t="s">
        <v>102</v>
      </c>
      <c r="N875" s="39" t="s">
        <v>102</v>
      </c>
      <c r="O875" s="39" t="s">
        <v>102</v>
      </c>
      <c r="P875" s="39" t="s">
        <v>102</v>
      </c>
      <c r="Q875" s="39">
        <v>5.5749999999999996E-7</v>
      </c>
      <c r="R875" s="39" t="s">
        <v>102</v>
      </c>
      <c r="S875" s="39" t="s">
        <v>102</v>
      </c>
      <c r="T875" s="39" t="s">
        <v>102</v>
      </c>
      <c r="U875" s="39" t="s">
        <v>102</v>
      </c>
      <c r="V875" s="39" t="s">
        <v>102</v>
      </c>
      <c r="W875" s="39">
        <v>4.7419999999999997E-8</v>
      </c>
      <c r="X875" s="39">
        <v>6.0492000000000005E-7</v>
      </c>
    </row>
    <row r="876" spans="1:24" x14ac:dyDescent="0.35">
      <c r="A876" s="39" t="s">
        <v>145</v>
      </c>
      <c r="B876" s="39" t="s">
        <v>477</v>
      </c>
      <c r="C876" s="39" t="s">
        <v>43</v>
      </c>
      <c r="D876" s="39" t="s">
        <v>402</v>
      </c>
      <c r="J876" s="39" t="s">
        <v>102</v>
      </c>
      <c r="K876" s="39" t="s">
        <v>102</v>
      </c>
      <c r="L876" s="39" t="s">
        <v>102</v>
      </c>
      <c r="M876" s="39" t="s">
        <v>102</v>
      </c>
      <c r="N876" s="39" t="s">
        <v>102</v>
      </c>
      <c r="O876" s="39" t="s">
        <v>102</v>
      </c>
      <c r="P876" s="39" t="s">
        <v>102</v>
      </c>
      <c r="Q876" s="39">
        <v>2.7420000000000001E-3</v>
      </c>
      <c r="R876" s="39" t="s">
        <v>102</v>
      </c>
      <c r="S876" s="39" t="s">
        <v>102</v>
      </c>
      <c r="T876" s="39">
        <v>7.5199999999999998E-3</v>
      </c>
      <c r="U876" s="39" t="s">
        <v>102</v>
      </c>
      <c r="V876" s="39" t="s">
        <v>102</v>
      </c>
      <c r="W876" s="39">
        <v>6.8250000000000005E-2</v>
      </c>
      <c r="X876" s="39">
        <v>7.8511999999999998E-2</v>
      </c>
    </row>
    <row r="877" spans="1:24" x14ac:dyDescent="0.35">
      <c r="A877" s="39" t="s">
        <v>145</v>
      </c>
      <c r="B877" s="39" t="s">
        <v>477</v>
      </c>
      <c r="C877" s="39" t="s">
        <v>43</v>
      </c>
      <c r="D877" s="39" t="s">
        <v>403</v>
      </c>
      <c r="J877" s="39" t="s">
        <v>102</v>
      </c>
      <c r="K877" s="39" t="s">
        <v>102</v>
      </c>
      <c r="L877" s="39" t="s">
        <v>102</v>
      </c>
      <c r="M877" s="39" t="s">
        <v>102</v>
      </c>
      <c r="N877" s="39" t="s">
        <v>102</v>
      </c>
      <c r="O877" s="39" t="s">
        <v>102</v>
      </c>
      <c r="P877" s="39" t="s">
        <v>102</v>
      </c>
      <c r="Q877" s="39">
        <v>1.394E-4</v>
      </c>
      <c r="R877" s="39" t="s">
        <v>102</v>
      </c>
      <c r="S877" s="39" t="s">
        <v>102</v>
      </c>
      <c r="T877" s="39">
        <v>4.9960000000000001E-6</v>
      </c>
      <c r="U877" s="39" t="s">
        <v>102</v>
      </c>
      <c r="V877" s="39" t="s">
        <v>102</v>
      </c>
      <c r="W877" s="39">
        <v>2.1670000000000001E-4</v>
      </c>
      <c r="X877" s="39">
        <v>3.6109599999999999E-4</v>
      </c>
    </row>
    <row r="878" spans="1:24" x14ac:dyDescent="0.35">
      <c r="A878" s="39" t="s">
        <v>145</v>
      </c>
      <c r="B878" s="39" t="s">
        <v>477</v>
      </c>
      <c r="C878" s="39" t="s">
        <v>43</v>
      </c>
      <c r="D878" s="39" t="s">
        <v>404</v>
      </c>
      <c r="J878" s="39" t="s">
        <v>102</v>
      </c>
      <c r="K878" s="39" t="s">
        <v>102</v>
      </c>
      <c r="L878" s="39" t="s">
        <v>102</v>
      </c>
      <c r="M878" s="39" t="s">
        <v>102</v>
      </c>
      <c r="N878" s="39" t="s">
        <v>102</v>
      </c>
      <c r="O878" s="39" t="s">
        <v>102</v>
      </c>
      <c r="P878" s="39" t="s">
        <v>102</v>
      </c>
      <c r="Q878" s="39" t="s">
        <v>102</v>
      </c>
      <c r="R878" s="39">
        <v>5.5770000000000004E-3</v>
      </c>
      <c r="S878" s="39" t="s">
        <v>102</v>
      </c>
      <c r="T878" s="39">
        <v>-2.1389999999999998E-3</v>
      </c>
      <c r="U878" s="39" t="s">
        <v>102</v>
      </c>
      <c r="V878" s="39" t="s">
        <v>102</v>
      </c>
      <c r="W878" s="39" t="s">
        <v>102</v>
      </c>
      <c r="X878" s="39">
        <v>3.4380000000000001E-3</v>
      </c>
    </row>
    <row r="879" spans="1:24" x14ac:dyDescent="0.35">
      <c r="A879" s="39" t="s">
        <v>145</v>
      </c>
      <c r="B879" s="39" t="s">
        <v>477</v>
      </c>
      <c r="C879" s="39" t="s">
        <v>43</v>
      </c>
      <c r="D879" s="39" t="s">
        <v>405</v>
      </c>
      <c r="J879" s="39" t="s">
        <v>102</v>
      </c>
      <c r="K879" s="39" t="s">
        <v>102</v>
      </c>
      <c r="L879" s="39" t="s">
        <v>102</v>
      </c>
      <c r="M879" s="39" t="s">
        <v>102</v>
      </c>
      <c r="N879" s="39" t="s">
        <v>102</v>
      </c>
      <c r="O879" s="39" t="s">
        <v>102</v>
      </c>
      <c r="P879" s="39" t="s">
        <v>102</v>
      </c>
      <c r="Q879" s="39" t="s">
        <v>102</v>
      </c>
      <c r="R879" s="39">
        <v>3.2780000000000002E-6</v>
      </c>
      <c r="S879" s="39" t="s">
        <v>102</v>
      </c>
      <c r="T879" s="39">
        <v>-7.9869999999999997E-7</v>
      </c>
      <c r="U879" s="39" t="s">
        <v>102</v>
      </c>
      <c r="V879" s="39" t="s">
        <v>102</v>
      </c>
      <c r="W879" s="39" t="s">
        <v>102</v>
      </c>
      <c r="X879" s="39">
        <v>2.4793000000000001E-6</v>
      </c>
    </row>
    <row r="880" spans="1:24" x14ac:dyDescent="0.35">
      <c r="A880" s="39" t="s">
        <v>145</v>
      </c>
      <c r="B880" s="39" t="s">
        <v>477</v>
      </c>
      <c r="C880" s="39" t="s">
        <v>43</v>
      </c>
      <c r="D880" s="39" t="s">
        <v>406</v>
      </c>
      <c r="J880" s="39" t="s">
        <v>102</v>
      </c>
      <c r="K880" s="39" t="s">
        <v>102</v>
      </c>
      <c r="L880" s="39" t="s">
        <v>102</v>
      </c>
      <c r="M880" s="39" t="s">
        <v>102</v>
      </c>
      <c r="N880" s="39" t="s">
        <v>102</v>
      </c>
      <c r="O880" s="39" t="s">
        <v>102</v>
      </c>
      <c r="P880" s="39" t="s">
        <v>102</v>
      </c>
      <c r="Q880" s="39" t="s">
        <v>102</v>
      </c>
      <c r="R880" s="39">
        <v>2.8410000000000001E-2</v>
      </c>
      <c r="S880" s="39" t="s">
        <v>102</v>
      </c>
      <c r="T880" s="39" t="s">
        <v>102</v>
      </c>
      <c r="U880" s="39" t="s">
        <v>102</v>
      </c>
      <c r="V880" s="39" t="s">
        <v>102</v>
      </c>
      <c r="W880" s="39" t="s">
        <v>102</v>
      </c>
      <c r="X880" s="39">
        <v>2.8410000000000001E-2</v>
      </c>
    </row>
    <row r="881" spans="1:24" x14ac:dyDescent="0.35">
      <c r="A881" s="39" t="s">
        <v>145</v>
      </c>
      <c r="B881" s="39" t="s">
        <v>477</v>
      </c>
      <c r="C881" s="39" t="s">
        <v>43</v>
      </c>
      <c r="D881" s="39" t="s">
        <v>407</v>
      </c>
      <c r="J881" s="39" t="s">
        <v>102</v>
      </c>
      <c r="K881" s="39" t="s">
        <v>102</v>
      </c>
      <c r="L881" s="39" t="s">
        <v>102</v>
      </c>
      <c r="M881" s="39" t="s">
        <v>102</v>
      </c>
      <c r="N881" s="39" t="s">
        <v>102</v>
      </c>
      <c r="O881" s="39" t="s">
        <v>102</v>
      </c>
      <c r="P881" s="39" t="s">
        <v>102</v>
      </c>
      <c r="Q881" s="39" t="s">
        <v>102</v>
      </c>
      <c r="R881" s="39">
        <v>-5.6160000000000001E-6</v>
      </c>
      <c r="S881" s="39" t="s">
        <v>102</v>
      </c>
      <c r="T881" s="39" t="s">
        <v>102</v>
      </c>
      <c r="U881" s="39" t="s">
        <v>102</v>
      </c>
      <c r="V881" s="39" t="s">
        <v>102</v>
      </c>
      <c r="W881" s="39" t="s">
        <v>102</v>
      </c>
      <c r="X881" s="39">
        <v>-5.6160000000000001E-6</v>
      </c>
    </row>
    <row r="882" spans="1:24" x14ac:dyDescent="0.35">
      <c r="A882" s="39" t="s">
        <v>145</v>
      </c>
      <c r="B882" s="39" t="s">
        <v>477</v>
      </c>
      <c r="C882" s="39" t="s">
        <v>39</v>
      </c>
      <c r="J882" s="39">
        <v>0.43869999999999998</v>
      </c>
      <c r="K882" s="39" t="s">
        <v>102</v>
      </c>
      <c r="L882" s="39" t="s">
        <v>102</v>
      </c>
      <c r="M882" s="39" t="s">
        <v>102</v>
      </c>
      <c r="N882" s="39" t="s">
        <v>102</v>
      </c>
      <c r="O882" s="39" t="s">
        <v>102</v>
      </c>
      <c r="P882" s="39" t="s">
        <v>102</v>
      </c>
      <c r="Q882" s="39">
        <v>-6.066E-4</v>
      </c>
      <c r="R882" s="39" t="s">
        <v>102</v>
      </c>
      <c r="S882" s="39" t="s">
        <v>102</v>
      </c>
      <c r="T882" s="39">
        <v>-1.072E-2</v>
      </c>
      <c r="U882" s="39" t="s">
        <v>102</v>
      </c>
      <c r="V882" s="39" t="s">
        <v>102</v>
      </c>
      <c r="W882" s="39">
        <v>-0.1115</v>
      </c>
      <c r="X882" s="39">
        <v>0.31587340000000003</v>
      </c>
    </row>
    <row r="883" spans="1:24" x14ac:dyDescent="0.35">
      <c r="A883" s="39" t="s">
        <v>145</v>
      </c>
      <c r="B883" s="39" t="s">
        <v>477</v>
      </c>
      <c r="C883" s="39" t="s">
        <v>21</v>
      </c>
      <c r="J883" s="39" t="s">
        <v>102</v>
      </c>
      <c r="K883" s="39" t="s">
        <v>102</v>
      </c>
      <c r="L883" s="39">
        <v>0.86960000000000004</v>
      </c>
      <c r="M883" s="39">
        <v>0.49340000000000001</v>
      </c>
      <c r="N883" s="39">
        <v>0.98060000000000003</v>
      </c>
      <c r="O883" s="39">
        <v>13.69</v>
      </c>
      <c r="P883" s="39">
        <v>35.340000000000003</v>
      </c>
      <c r="Q883" s="39">
        <v>12.25</v>
      </c>
      <c r="R883" s="39">
        <v>32.82</v>
      </c>
      <c r="S883" s="39">
        <v>1.855</v>
      </c>
      <c r="T883" s="39">
        <v>-0.50749999999999995</v>
      </c>
      <c r="U883" s="39">
        <v>4.9130000000000003</v>
      </c>
      <c r="V883" s="39" t="s">
        <v>102</v>
      </c>
      <c r="W883" s="39">
        <v>24.18</v>
      </c>
      <c r="X883" s="39">
        <v>126.8841</v>
      </c>
    </row>
    <row r="884" spans="1:24" x14ac:dyDescent="0.35">
      <c r="A884" s="39" t="s">
        <v>145</v>
      </c>
      <c r="B884" s="39" t="s">
        <v>477</v>
      </c>
      <c r="C884" s="39" t="s">
        <v>21</v>
      </c>
      <c r="D884" s="39" t="s">
        <v>24</v>
      </c>
      <c r="J884" s="39" t="s">
        <v>102</v>
      </c>
      <c r="K884" s="39" t="s">
        <v>102</v>
      </c>
      <c r="L884" s="39" t="s">
        <v>102</v>
      </c>
      <c r="M884" s="39" t="s">
        <v>102</v>
      </c>
      <c r="N884" s="39" t="s">
        <v>102</v>
      </c>
      <c r="O884" s="39" t="s">
        <v>102</v>
      </c>
      <c r="P884" s="39" t="s">
        <v>102</v>
      </c>
      <c r="Q884" s="39" t="s">
        <v>102</v>
      </c>
      <c r="R884" s="39">
        <v>1.429</v>
      </c>
      <c r="S884" s="39" t="s">
        <v>102</v>
      </c>
      <c r="T884" s="39">
        <v>-0.28100000000000003</v>
      </c>
      <c r="U884" s="39">
        <v>9.0670000000000001E-2</v>
      </c>
      <c r="V884" s="39" t="s">
        <v>102</v>
      </c>
      <c r="W884" s="39">
        <v>0.38550000000000001</v>
      </c>
      <c r="X884" s="39">
        <v>1.6241699999999999</v>
      </c>
    </row>
    <row r="885" spans="1:24" x14ac:dyDescent="0.35">
      <c r="A885" s="39" t="s">
        <v>145</v>
      </c>
      <c r="B885" s="39" t="s">
        <v>477</v>
      </c>
      <c r="C885" s="39" t="s">
        <v>21</v>
      </c>
      <c r="D885" s="39" t="s">
        <v>24</v>
      </c>
      <c r="E885" s="39" t="s">
        <v>408</v>
      </c>
      <c r="J885" s="39" t="s">
        <v>102</v>
      </c>
      <c r="K885" s="39" t="s">
        <v>102</v>
      </c>
      <c r="L885" s="39" t="s">
        <v>102</v>
      </c>
      <c r="M885" s="39" t="s">
        <v>102</v>
      </c>
      <c r="N885" s="39" t="s">
        <v>102</v>
      </c>
      <c r="O885" s="39" t="s">
        <v>102</v>
      </c>
      <c r="P885" s="39" t="s">
        <v>102</v>
      </c>
      <c r="Q885" s="39" t="s">
        <v>102</v>
      </c>
      <c r="R885" s="39" t="s">
        <v>102</v>
      </c>
      <c r="S885" s="39" t="s">
        <v>102</v>
      </c>
      <c r="T885" s="39">
        <v>1.7030000000000001E-5</v>
      </c>
      <c r="U885" s="39">
        <v>3.8609999999999998E-2</v>
      </c>
      <c r="V885" s="39" t="s">
        <v>102</v>
      </c>
      <c r="W885" s="39">
        <v>0.2276</v>
      </c>
      <c r="X885" s="39">
        <v>0.26622702999999998</v>
      </c>
    </row>
    <row r="886" spans="1:24" x14ac:dyDescent="0.35">
      <c r="A886" s="39" t="s">
        <v>145</v>
      </c>
      <c r="B886" s="39" t="s">
        <v>477</v>
      </c>
      <c r="C886" s="39" t="s">
        <v>21</v>
      </c>
      <c r="D886" s="39" t="s">
        <v>24</v>
      </c>
      <c r="E886" s="39" t="s">
        <v>409</v>
      </c>
      <c r="J886" s="39" t="s">
        <v>102</v>
      </c>
      <c r="K886" s="39" t="s">
        <v>102</v>
      </c>
      <c r="L886" s="39" t="s">
        <v>102</v>
      </c>
      <c r="M886" s="39" t="s">
        <v>102</v>
      </c>
      <c r="N886" s="39" t="s">
        <v>102</v>
      </c>
      <c r="O886" s="39" t="s">
        <v>102</v>
      </c>
      <c r="P886" s="39" t="s">
        <v>102</v>
      </c>
      <c r="Q886" s="39" t="s">
        <v>102</v>
      </c>
      <c r="R886" s="39">
        <v>0.81599999999999995</v>
      </c>
      <c r="S886" s="39" t="s">
        <v>102</v>
      </c>
      <c r="T886" s="39">
        <v>-6.7970000000000003E-6</v>
      </c>
      <c r="U886" s="39">
        <v>3.4380000000000001E-2</v>
      </c>
      <c r="V886" s="39" t="s">
        <v>102</v>
      </c>
      <c r="W886" s="39" t="s">
        <v>102</v>
      </c>
      <c r="X886" s="39">
        <v>0.85037320299999997</v>
      </c>
    </row>
    <row r="887" spans="1:24" x14ac:dyDescent="0.35">
      <c r="A887" s="39" t="s">
        <v>145</v>
      </c>
      <c r="B887" s="39" t="s">
        <v>477</v>
      </c>
      <c r="C887" s="39" t="s">
        <v>21</v>
      </c>
      <c r="D887" s="39" t="s">
        <v>29</v>
      </c>
      <c r="J887" s="39" t="s">
        <v>102</v>
      </c>
      <c r="K887" s="39" t="s">
        <v>102</v>
      </c>
      <c r="L887" s="39" t="s">
        <v>102</v>
      </c>
      <c r="M887" s="39" t="s">
        <v>102</v>
      </c>
      <c r="N887" s="39" t="s">
        <v>102</v>
      </c>
      <c r="O887" s="39" t="s">
        <v>102</v>
      </c>
      <c r="P887" s="39" t="s">
        <v>102</v>
      </c>
      <c r="Q887" s="39" t="s">
        <v>102</v>
      </c>
      <c r="R887" s="39" t="s">
        <v>102</v>
      </c>
      <c r="S887" s="39" t="s">
        <v>102</v>
      </c>
      <c r="T887" s="39">
        <v>7.7600000000000002E-5</v>
      </c>
      <c r="U887" s="39">
        <v>0.80179999999999996</v>
      </c>
      <c r="V887" s="39" t="s">
        <v>102</v>
      </c>
      <c r="W887" s="39" t="s">
        <v>102</v>
      </c>
      <c r="X887" s="39">
        <v>0.80187759999999997</v>
      </c>
    </row>
    <row r="888" spans="1:24" x14ac:dyDescent="0.35">
      <c r="A888" s="39" t="s">
        <v>145</v>
      </c>
      <c r="B888" s="39" t="s">
        <v>477</v>
      </c>
      <c r="C888" s="39" t="s">
        <v>21</v>
      </c>
      <c r="D888" s="39" t="s">
        <v>29</v>
      </c>
      <c r="E888" s="39" t="s">
        <v>319</v>
      </c>
      <c r="J888" s="39" t="s">
        <v>102</v>
      </c>
      <c r="K888" s="39" t="s">
        <v>102</v>
      </c>
      <c r="L888" s="39" t="s">
        <v>102</v>
      </c>
      <c r="M888" s="39" t="s">
        <v>102</v>
      </c>
      <c r="N888" s="39" t="s">
        <v>102</v>
      </c>
      <c r="O888" s="39" t="s">
        <v>102</v>
      </c>
      <c r="P888" s="39" t="s">
        <v>102</v>
      </c>
      <c r="Q888" s="39" t="s">
        <v>102</v>
      </c>
      <c r="R888" s="39" t="s">
        <v>102</v>
      </c>
      <c r="S888" s="39" t="s">
        <v>102</v>
      </c>
      <c r="T888" s="39" t="s">
        <v>102</v>
      </c>
      <c r="U888" s="39">
        <v>1.251E-2</v>
      </c>
      <c r="V888" s="39" t="s">
        <v>102</v>
      </c>
      <c r="W888" s="39" t="s">
        <v>102</v>
      </c>
      <c r="X888" s="39">
        <v>1.251E-2</v>
      </c>
    </row>
    <row r="889" spans="1:24" x14ac:dyDescent="0.35">
      <c r="A889" s="39" t="s">
        <v>145</v>
      </c>
      <c r="B889" s="39" t="s">
        <v>477</v>
      </c>
      <c r="C889" s="39" t="s">
        <v>21</v>
      </c>
      <c r="D889" s="39" t="s">
        <v>29</v>
      </c>
      <c r="E889" s="39" t="s">
        <v>323</v>
      </c>
      <c r="J889" s="39" t="s">
        <v>102</v>
      </c>
      <c r="K889" s="39" t="s">
        <v>102</v>
      </c>
      <c r="L889" s="39" t="s">
        <v>102</v>
      </c>
      <c r="M889" s="39" t="s">
        <v>102</v>
      </c>
      <c r="N889" s="39" t="s">
        <v>102</v>
      </c>
      <c r="O889" s="39" t="s">
        <v>102</v>
      </c>
      <c r="P889" s="39" t="s">
        <v>102</v>
      </c>
      <c r="Q889" s="39" t="s">
        <v>102</v>
      </c>
      <c r="R889" s="39" t="s">
        <v>102</v>
      </c>
      <c r="S889" s="39" t="s">
        <v>102</v>
      </c>
      <c r="T889" s="39" t="s">
        <v>102</v>
      </c>
      <c r="U889" s="39">
        <v>4.7559999999999998E-2</v>
      </c>
      <c r="V889" s="39" t="s">
        <v>102</v>
      </c>
      <c r="W889" s="39" t="s">
        <v>102</v>
      </c>
      <c r="X889" s="39">
        <v>4.7559999999999998E-2</v>
      </c>
    </row>
    <row r="890" spans="1:24" x14ac:dyDescent="0.35">
      <c r="A890" s="39" t="s">
        <v>145</v>
      </c>
      <c r="B890" s="39" t="s">
        <v>477</v>
      </c>
      <c r="C890" s="39" t="s">
        <v>21</v>
      </c>
      <c r="D890" s="39" t="s">
        <v>29</v>
      </c>
      <c r="E890" s="39" t="s">
        <v>410</v>
      </c>
      <c r="J890" s="39" t="s">
        <v>102</v>
      </c>
      <c r="K890" s="39" t="s">
        <v>102</v>
      </c>
      <c r="L890" s="39" t="s">
        <v>102</v>
      </c>
      <c r="M890" s="39" t="s">
        <v>102</v>
      </c>
      <c r="N890" s="39" t="s">
        <v>102</v>
      </c>
      <c r="O890" s="39" t="s">
        <v>102</v>
      </c>
      <c r="P890" s="39" t="s">
        <v>102</v>
      </c>
      <c r="Q890" s="39" t="s">
        <v>102</v>
      </c>
      <c r="R890" s="39" t="s">
        <v>102</v>
      </c>
      <c r="S890" s="39" t="s">
        <v>102</v>
      </c>
      <c r="T890" s="39" t="s">
        <v>102</v>
      </c>
      <c r="U890" s="39">
        <v>1.158E-2</v>
      </c>
      <c r="V890" s="39" t="s">
        <v>102</v>
      </c>
      <c r="W890" s="39" t="s">
        <v>102</v>
      </c>
      <c r="X890" s="39">
        <v>1.158E-2</v>
      </c>
    </row>
    <row r="891" spans="1:24" x14ac:dyDescent="0.35">
      <c r="A891" s="39" t="s">
        <v>145</v>
      </c>
      <c r="B891" s="39" t="s">
        <v>477</v>
      </c>
      <c r="C891" s="39" t="s">
        <v>21</v>
      </c>
      <c r="D891" s="39" t="s">
        <v>29</v>
      </c>
      <c r="E891" s="39" t="s">
        <v>411</v>
      </c>
      <c r="J891" s="39" t="s">
        <v>102</v>
      </c>
      <c r="K891" s="39" t="s">
        <v>102</v>
      </c>
      <c r="L891" s="39" t="s">
        <v>102</v>
      </c>
      <c r="M891" s="39" t="s">
        <v>102</v>
      </c>
      <c r="N891" s="39" t="s">
        <v>102</v>
      </c>
      <c r="O891" s="39" t="s">
        <v>102</v>
      </c>
      <c r="P891" s="39" t="s">
        <v>102</v>
      </c>
      <c r="Q891" s="39" t="s">
        <v>102</v>
      </c>
      <c r="R891" s="39" t="s">
        <v>102</v>
      </c>
      <c r="S891" s="39" t="s">
        <v>102</v>
      </c>
      <c r="T891" s="39" t="s">
        <v>102</v>
      </c>
      <c r="U891" s="39">
        <v>1.617E-2</v>
      </c>
      <c r="V891" s="39" t="s">
        <v>102</v>
      </c>
      <c r="W891" s="39" t="s">
        <v>102</v>
      </c>
      <c r="X891" s="39">
        <v>1.617E-2</v>
      </c>
    </row>
    <row r="892" spans="1:24" x14ac:dyDescent="0.35">
      <c r="A892" s="39" t="s">
        <v>145</v>
      </c>
      <c r="B892" s="39" t="s">
        <v>477</v>
      </c>
      <c r="C892" s="39" t="s">
        <v>21</v>
      </c>
      <c r="D892" s="39" t="s">
        <v>27</v>
      </c>
      <c r="J892" s="39" t="s">
        <v>102</v>
      </c>
      <c r="K892" s="39" t="s">
        <v>102</v>
      </c>
      <c r="L892" s="39" t="s">
        <v>102</v>
      </c>
      <c r="M892" s="39" t="s">
        <v>102</v>
      </c>
      <c r="N892" s="39" t="s">
        <v>102</v>
      </c>
      <c r="O892" s="39" t="s">
        <v>102</v>
      </c>
      <c r="P892" s="39" t="s">
        <v>102</v>
      </c>
      <c r="Q892" s="39" t="s">
        <v>102</v>
      </c>
      <c r="R892" s="39">
        <v>1.7940000000000001E-2</v>
      </c>
      <c r="S892" s="39" t="s">
        <v>102</v>
      </c>
      <c r="T892" s="39">
        <v>2.9210000000000001E-8</v>
      </c>
      <c r="U892" s="39">
        <v>2.5579999999999999E-3</v>
      </c>
      <c r="V892" s="39" t="s">
        <v>102</v>
      </c>
      <c r="W892" s="39" t="s">
        <v>102</v>
      </c>
      <c r="X892" s="39">
        <v>2.0498029210000001E-2</v>
      </c>
    </row>
    <row r="893" spans="1:24" x14ac:dyDescent="0.35">
      <c r="A893" s="39" t="s">
        <v>145</v>
      </c>
      <c r="B893" s="39" t="s">
        <v>477</v>
      </c>
      <c r="C893" s="39" t="s">
        <v>21</v>
      </c>
      <c r="D893" s="39" t="s">
        <v>27</v>
      </c>
      <c r="E893" s="39" t="s">
        <v>412</v>
      </c>
      <c r="J893" s="39" t="s">
        <v>102</v>
      </c>
      <c r="K893" s="39" t="s">
        <v>102</v>
      </c>
      <c r="L893" s="39" t="s">
        <v>102</v>
      </c>
      <c r="M893" s="39" t="s">
        <v>102</v>
      </c>
      <c r="N893" s="39" t="s">
        <v>102</v>
      </c>
      <c r="O893" s="39" t="s">
        <v>102</v>
      </c>
      <c r="P893" s="39" t="s">
        <v>102</v>
      </c>
      <c r="Q893" s="39" t="s">
        <v>102</v>
      </c>
      <c r="R893" s="39">
        <v>1.6789999999999999E-3</v>
      </c>
      <c r="S893" s="39" t="s">
        <v>102</v>
      </c>
      <c r="T893" s="39">
        <v>2.9210000000000001E-8</v>
      </c>
      <c r="U893" s="39">
        <v>2.3749999999999999E-3</v>
      </c>
      <c r="V893" s="39" t="s">
        <v>102</v>
      </c>
      <c r="W893" s="39" t="s">
        <v>102</v>
      </c>
      <c r="X893" s="39">
        <v>4.0540292099999998E-3</v>
      </c>
    </row>
    <row r="894" spans="1:24" x14ac:dyDescent="0.35">
      <c r="A894" s="39" t="s">
        <v>145</v>
      </c>
      <c r="B894" s="39" t="s">
        <v>477</v>
      </c>
      <c r="C894" s="39" t="s">
        <v>21</v>
      </c>
      <c r="D894" s="39" t="s">
        <v>23</v>
      </c>
      <c r="J894" s="39" t="s">
        <v>102</v>
      </c>
      <c r="K894" s="39" t="s">
        <v>102</v>
      </c>
      <c r="L894" s="39" t="s">
        <v>102</v>
      </c>
      <c r="M894" s="39" t="s">
        <v>102</v>
      </c>
      <c r="N894" s="39" t="s">
        <v>102</v>
      </c>
      <c r="O894" s="39" t="s">
        <v>102</v>
      </c>
      <c r="P894" s="39" t="s">
        <v>102</v>
      </c>
      <c r="Q894" s="39" t="s">
        <v>102</v>
      </c>
      <c r="R894" s="39">
        <v>31.37</v>
      </c>
      <c r="S894" s="39" t="s">
        <v>102</v>
      </c>
      <c r="T894" s="39">
        <v>-0.6603</v>
      </c>
      <c r="U894" s="39">
        <v>0.73099999999999998</v>
      </c>
      <c r="V894" s="39" t="s">
        <v>102</v>
      </c>
      <c r="W894" s="39">
        <v>23.79</v>
      </c>
      <c r="X894" s="39">
        <v>55.230699999999999</v>
      </c>
    </row>
    <row r="895" spans="1:24" x14ac:dyDescent="0.35">
      <c r="A895" s="39" t="s">
        <v>145</v>
      </c>
      <c r="B895" s="39" t="s">
        <v>477</v>
      </c>
      <c r="C895" s="39" t="s">
        <v>21</v>
      </c>
      <c r="D895" s="39" t="s">
        <v>23</v>
      </c>
      <c r="E895" s="39" t="s">
        <v>413</v>
      </c>
      <c r="J895" s="39" t="s">
        <v>102</v>
      </c>
      <c r="K895" s="39" t="s">
        <v>102</v>
      </c>
      <c r="L895" s="39" t="s">
        <v>102</v>
      </c>
      <c r="M895" s="39" t="s">
        <v>102</v>
      </c>
      <c r="N895" s="39" t="s">
        <v>102</v>
      </c>
      <c r="O895" s="39" t="s">
        <v>102</v>
      </c>
      <c r="P895" s="39" t="s">
        <v>102</v>
      </c>
      <c r="Q895" s="39" t="s">
        <v>102</v>
      </c>
      <c r="R895" s="39" t="s">
        <v>170</v>
      </c>
      <c r="S895" s="39" t="s">
        <v>102</v>
      </c>
      <c r="T895" s="39" t="s">
        <v>102</v>
      </c>
      <c r="U895" s="39" t="s">
        <v>102</v>
      </c>
      <c r="V895" s="39" t="s">
        <v>102</v>
      </c>
      <c r="W895" s="39" t="s">
        <v>102</v>
      </c>
      <c r="X895" s="39">
        <v>0</v>
      </c>
    </row>
    <row r="896" spans="1:24" x14ac:dyDescent="0.35">
      <c r="A896" s="39" t="s">
        <v>145</v>
      </c>
      <c r="B896" s="39" t="s">
        <v>477</v>
      </c>
      <c r="C896" s="39" t="s">
        <v>21</v>
      </c>
      <c r="D896" s="39" t="s">
        <v>23</v>
      </c>
      <c r="E896" s="39" t="s">
        <v>414</v>
      </c>
      <c r="J896" s="39" t="s">
        <v>102</v>
      </c>
      <c r="K896" s="39" t="s">
        <v>102</v>
      </c>
      <c r="L896" s="39" t="s">
        <v>102</v>
      </c>
      <c r="M896" s="39" t="s">
        <v>102</v>
      </c>
      <c r="N896" s="39" t="s">
        <v>102</v>
      </c>
      <c r="O896" s="39" t="s">
        <v>102</v>
      </c>
      <c r="P896" s="39" t="s">
        <v>102</v>
      </c>
      <c r="Q896" s="39" t="s">
        <v>102</v>
      </c>
      <c r="R896" s="39">
        <v>1.8109999999999999</v>
      </c>
      <c r="S896" s="39" t="s">
        <v>102</v>
      </c>
      <c r="T896" s="39" t="s">
        <v>102</v>
      </c>
      <c r="U896" s="39" t="s">
        <v>102</v>
      </c>
      <c r="V896" s="39" t="s">
        <v>102</v>
      </c>
      <c r="W896" s="39" t="s">
        <v>102</v>
      </c>
      <c r="X896" s="39">
        <v>1.8109999999999999</v>
      </c>
    </row>
    <row r="897" spans="1:24" x14ac:dyDescent="0.35">
      <c r="A897" s="39" t="s">
        <v>145</v>
      </c>
      <c r="B897" s="39" t="s">
        <v>477</v>
      </c>
      <c r="C897" s="39" t="s">
        <v>21</v>
      </c>
      <c r="D897" s="39" t="s">
        <v>23</v>
      </c>
      <c r="E897" s="39" t="s">
        <v>415</v>
      </c>
      <c r="J897" s="39" t="s">
        <v>102</v>
      </c>
      <c r="K897" s="39" t="s">
        <v>102</v>
      </c>
      <c r="L897" s="39" t="s">
        <v>102</v>
      </c>
      <c r="M897" s="39" t="s">
        <v>102</v>
      </c>
      <c r="N897" s="39" t="s">
        <v>102</v>
      </c>
      <c r="O897" s="39" t="s">
        <v>102</v>
      </c>
      <c r="P897" s="39" t="s">
        <v>102</v>
      </c>
      <c r="Q897" s="39" t="s">
        <v>102</v>
      </c>
      <c r="R897" s="39">
        <v>4.4520000000000002E-3</v>
      </c>
      <c r="S897" s="39" t="s">
        <v>102</v>
      </c>
      <c r="T897" s="39" t="s">
        <v>102</v>
      </c>
      <c r="U897" s="39" t="s">
        <v>102</v>
      </c>
      <c r="V897" s="39" t="s">
        <v>102</v>
      </c>
      <c r="W897" s="39" t="s">
        <v>102</v>
      </c>
      <c r="X897" s="39">
        <v>4.4520000000000002E-3</v>
      </c>
    </row>
    <row r="898" spans="1:24" x14ac:dyDescent="0.35">
      <c r="A898" s="39" t="s">
        <v>145</v>
      </c>
      <c r="B898" s="39" t="s">
        <v>477</v>
      </c>
      <c r="C898" s="39" t="s">
        <v>21</v>
      </c>
      <c r="D898" s="39" t="s">
        <v>23</v>
      </c>
      <c r="E898" s="39" t="s">
        <v>416</v>
      </c>
      <c r="J898" s="39" t="s">
        <v>102</v>
      </c>
      <c r="K898" s="39" t="s">
        <v>102</v>
      </c>
      <c r="L898" s="39" t="s">
        <v>102</v>
      </c>
      <c r="M898" s="39" t="s">
        <v>102</v>
      </c>
      <c r="N898" s="39" t="s">
        <v>102</v>
      </c>
      <c r="O898" s="39" t="s">
        <v>102</v>
      </c>
      <c r="P898" s="39" t="s">
        <v>102</v>
      </c>
      <c r="Q898" s="39" t="s">
        <v>102</v>
      </c>
      <c r="R898" s="39">
        <v>4.424E-3</v>
      </c>
      <c r="S898" s="39" t="s">
        <v>102</v>
      </c>
      <c r="T898" s="39" t="s">
        <v>102</v>
      </c>
      <c r="U898" s="39" t="s">
        <v>102</v>
      </c>
      <c r="V898" s="39" t="s">
        <v>102</v>
      </c>
      <c r="W898" s="39" t="s">
        <v>102</v>
      </c>
      <c r="X898" s="39">
        <v>4.424E-3</v>
      </c>
    </row>
    <row r="899" spans="1:24" x14ac:dyDescent="0.35">
      <c r="A899" s="39" t="s">
        <v>145</v>
      </c>
      <c r="B899" s="39" t="s">
        <v>477</v>
      </c>
      <c r="C899" s="39" t="s">
        <v>21</v>
      </c>
      <c r="D899" s="39" t="s">
        <v>23</v>
      </c>
      <c r="E899" s="39" t="s">
        <v>417</v>
      </c>
      <c r="J899" s="39" t="s">
        <v>102</v>
      </c>
      <c r="K899" s="39" t="s">
        <v>102</v>
      </c>
      <c r="L899" s="39" t="s">
        <v>102</v>
      </c>
      <c r="M899" s="39" t="s">
        <v>102</v>
      </c>
      <c r="N899" s="39" t="s">
        <v>102</v>
      </c>
      <c r="O899" s="39" t="s">
        <v>102</v>
      </c>
      <c r="P899" s="39" t="s">
        <v>102</v>
      </c>
      <c r="Q899" s="39" t="s">
        <v>102</v>
      </c>
      <c r="R899" s="39">
        <v>2.57</v>
      </c>
      <c r="S899" s="39" t="s">
        <v>102</v>
      </c>
      <c r="T899" s="39" t="s">
        <v>102</v>
      </c>
      <c r="U899" s="39" t="s">
        <v>102</v>
      </c>
      <c r="V899" s="39" t="s">
        <v>102</v>
      </c>
      <c r="W899" s="39" t="s">
        <v>102</v>
      </c>
      <c r="X899" s="39">
        <v>2.57</v>
      </c>
    </row>
    <row r="900" spans="1:24" x14ac:dyDescent="0.35">
      <c r="A900" s="39" t="s">
        <v>145</v>
      </c>
      <c r="B900" s="39" t="s">
        <v>477</v>
      </c>
      <c r="C900" s="39" t="s">
        <v>21</v>
      </c>
      <c r="D900" s="39" t="s">
        <v>23</v>
      </c>
      <c r="E900" s="39" t="s">
        <v>418</v>
      </c>
      <c r="J900" s="39" t="s">
        <v>102</v>
      </c>
      <c r="K900" s="39" t="s">
        <v>102</v>
      </c>
      <c r="L900" s="39" t="s">
        <v>102</v>
      </c>
      <c r="M900" s="39" t="s">
        <v>102</v>
      </c>
      <c r="N900" s="39" t="s">
        <v>102</v>
      </c>
      <c r="O900" s="39" t="s">
        <v>102</v>
      </c>
      <c r="P900" s="39" t="s">
        <v>102</v>
      </c>
      <c r="Q900" s="39" t="s">
        <v>102</v>
      </c>
      <c r="R900" s="39" t="s">
        <v>170</v>
      </c>
      <c r="S900" s="39" t="s">
        <v>102</v>
      </c>
      <c r="T900" s="39" t="s">
        <v>102</v>
      </c>
      <c r="U900" s="39" t="s">
        <v>102</v>
      </c>
      <c r="V900" s="39" t="s">
        <v>102</v>
      </c>
      <c r="W900" s="39" t="s">
        <v>102</v>
      </c>
      <c r="X900" s="39">
        <v>0</v>
      </c>
    </row>
    <row r="901" spans="1:24" x14ac:dyDescent="0.35">
      <c r="A901" s="39" t="s">
        <v>145</v>
      </c>
      <c r="B901" s="39" t="s">
        <v>477</v>
      </c>
      <c r="C901" s="39" t="s">
        <v>21</v>
      </c>
      <c r="D901" s="39" t="s">
        <v>23</v>
      </c>
      <c r="E901" s="39" t="s">
        <v>419</v>
      </c>
      <c r="J901" s="39" t="s">
        <v>102</v>
      </c>
      <c r="K901" s="39" t="s">
        <v>102</v>
      </c>
      <c r="L901" s="39" t="s">
        <v>102</v>
      </c>
      <c r="M901" s="39" t="s">
        <v>102</v>
      </c>
      <c r="N901" s="39" t="s">
        <v>102</v>
      </c>
      <c r="O901" s="39" t="s">
        <v>102</v>
      </c>
      <c r="P901" s="39" t="s">
        <v>102</v>
      </c>
      <c r="Q901" s="39" t="s">
        <v>102</v>
      </c>
      <c r="R901" s="39" t="s">
        <v>170</v>
      </c>
      <c r="S901" s="39" t="s">
        <v>102</v>
      </c>
      <c r="T901" s="39" t="s">
        <v>102</v>
      </c>
      <c r="U901" s="39" t="s">
        <v>102</v>
      </c>
      <c r="V901" s="39" t="s">
        <v>102</v>
      </c>
      <c r="W901" s="39" t="s">
        <v>102</v>
      </c>
      <c r="X901" s="39">
        <v>0</v>
      </c>
    </row>
    <row r="902" spans="1:24" x14ac:dyDescent="0.35">
      <c r="A902" s="39" t="s">
        <v>145</v>
      </c>
      <c r="B902" s="39" t="s">
        <v>477</v>
      </c>
      <c r="C902" s="39" t="s">
        <v>21</v>
      </c>
      <c r="D902" s="39" t="s">
        <v>23</v>
      </c>
      <c r="E902" s="39" t="s">
        <v>420</v>
      </c>
      <c r="J902" s="39" t="s">
        <v>102</v>
      </c>
      <c r="K902" s="39" t="s">
        <v>102</v>
      </c>
      <c r="L902" s="39" t="s">
        <v>102</v>
      </c>
      <c r="M902" s="39" t="s">
        <v>102</v>
      </c>
      <c r="N902" s="39" t="s">
        <v>102</v>
      </c>
      <c r="O902" s="39" t="s">
        <v>102</v>
      </c>
      <c r="P902" s="39" t="s">
        <v>102</v>
      </c>
      <c r="Q902" s="39" t="s">
        <v>102</v>
      </c>
      <c r="R902" s="39" t="s">
        <v>170</v>
      </c>
      <c r="S902" s="39" t="s">
        <v>102</v>
      </c>
      <c r="T902" s="39" t="s">
        <v>102</v>
      </c>
      <c r="U902" s="39" t="s">
        <v>102</v>
      </c>
      <c r="V902" s="39" t="s">
        <v>102</v>
      </c>
      <c r="W902" s="39" t="s">
        <v>102</v>
      </c>
      <c r="X902" s="39">
        <v>0</v>
      </c>
    </row>
    <row r="903" spans="1:24" x14ac:dyDescent="0.35">
      <c r="A903" s="39" t="s">
        <v>145</v>
      </c>
      <c r="B903" s="39" t="s">
        <v>477</v>
      </c>
      <c r="C903" s="39" t="s">
        <v>21</v>
      </c>
      <c r="D903" s="39" t="s">
        <v>23</v>
      </c>
      <c r="E903" s="39" t="s">
        <v>421</v>
      </c>
      <c r="J903" s="39" t="s">
        <v>102</v>
      </c>
      <c r="K903" s="39" t="s">
        <v>102</v>
      </c>
      <c r="L903" s="39" t="s">
        <v>102</v>
      </c>
      <c r="M903" s="39" t="s">
        <v>102</v>
      </c>
      <c r="N903" s="39" t="s">
        <v>102</v>
      </c>
      <c r="O903" s="39" t="s">
        <v>102</v>
      </c>
      <c r="P903" s="39" t="s">
        <v>102</v>
      </c>
      <c r="Q903" s="39" t="s">
        <v>102</v>
      </c>
      <c r="R903" s="39">
        <v>15.72</v>
      </c>
      <c r="S903" s="39" t="s">
        <v>102</v>
      </c>
      <c r="T903" s="39" t="s">
        <v>102</v>
      </c>
      <c r="U903" s="39" t="s">
        <v>102</v>
      </c>
      <c r="V903" s="39" t="s">
        <v>102</v>
      </c>
      <c r="W903" s="39" t="s">
        <v>102</v>
      </c>
      <c r="X903" s="39">
        <v>15.72</v>
      </c>
    </row>
    <row r="904" spans="1:24" x14ac:dyDescent="0.35">
      <c r="A904" s="39" t="s">
        <v>145</v>
      </c>
      <c r="B904" s="39" t="s">
        <v>477</v>
      </c>
      <c r="C904" s="39" t="s">
        <v>21</v>
      </c>
      <c r="D904" s="39" t="s">
        <v>23</v>
      </c>
      <c r="E904" s="39" t="s">
        <v>422</v>
      </c>
      <c r="J904" s="39" t="s">
        <v>102</v>
      </c>
      <c r="K904" s="39" t="s">
        <v>102</v>
      </c>
      <c r="L904" s="39" t="s">
        <v>102</v>
      </c>
      <c r="M904" s="39" t="s">
        <v>102</v>
      </c>
      <c r="N904" s="39" t="s">
        <v>102</v>
      </c>
      <c r="O904" s="39" t="s">
        <v>102</v>
      </c>
      <c r="P904" s="39" t="s">
        <v>102</v>
      </c>
      <c r="Q904" s="39" t="s">
        <v>102</v>
      </c>
      <c r="R904" s="39" t="s">
        <v>170</v>
      </c>
      <c r="S904" s="39" t="s">
        <v>102</v>
      </c>
      <c r="T904" s="39" t="s">
        <v>102</v>
      </c>
      <c r="U904" s="39" t="s">
        <v>102</v>
      </c>
      <c r="V904" s="39" t="s">
        <v>102</v>
      </c>
      <c r="W904" s="39" t="s">
        <v>102</v>
      </c>
      <c r="X904" s="39">
        <v>0</v>
      </c>
    </row>
    <row r="905" spans="1:24" x14ac:dyDescent="0.35">
      <c r="A905" s="39" t="s">
        <v>145</v>
      </c>
      <c r="B905" s="39" t="s">
        <v>477</v>
      </c>
      <c r="C905" s="39" t="s">
        <v>21</v>
      </c>
      <c r="D905" s="39" t="s">
        <v>23</v>
      </c>
      <c r="E905" s="39" t="s">
        <v>423</v>
      </c>
      <c r="J905" s="39" t="s">
        <v>102</v>
      </c>
      <c r="K905" s="39" t="s">
        <v>102</v>
      </c>
      <c r="L905" s="39" t="s">
        <v>102</v>
      </c>
      <c r="M905" s="39" t="s">
        <v>102</v>
      </c>
      <c r="N905" s="39" t="s">
        <v>102</v>
      </c>
      <c r="O905" s="39" t="s">
        <v>102</v>
      </c>
      <c r="P905" s="39" t="s">
        <v>102</v>
      </c>
      <c r="Q905" s="39" t="s">
        <v>102</v>
      </c>
      <c r="R905" s="39">
        <v>-3.712E-3</v>
      </c>
      <c r="S905" s="39" t="s">
        <v>102</v>
      </c>
      <c r="T905" s="39" t="s">
        <v>102</v>
      </c>
      <c r="U905" s="39" t="s">
        <v>102</v>
      </c>
      <c r="V905" s="39" t="s">
        <v>102</v>
      </c>
      <c r="W905" s="39" t="s">
        <v>102</v>
      </c>
      <c r="X905" s="39">
        <v>-3.712E-3</v>
      </c>
    </row>
    <row r="906" spans="1:24" x14ac:dyDescent="0.35">
      <c r="A906" s="39" t="s">
        <v>145</v>
      </c>
      <c r="B906" s="39" t="s">
        <v>477</v>
      </c>
      <c r="C906" s="39" t="s">
        <v>21</v>
      </c>
      <c r="D906" s="39" t="s">
        <v>23</v>
      </c>
      <c r="E906" s="39" t="s">
        <v>424</v>
      </c>
      <c r="J906" s="39" t="s">
        <v>102</v>
      </c>
      <c r="K906" s="39" t="s">
        <v>102</v>
      </c>
      <c r="L906" s="39" t="s">
        <v>102</v>
      </c>
      <c r="M906" s="39" t="s">
        <v>102</v>
      </c>
      <c r="N906" s="39" t="s">
        <v>102</v>
      </c>
      <c r="O906" s="39" t="s">
        <v>102</v>
      </c>
      <c r="P906" s="39" t="s">
        <v>102</v>
      </c>
      <c r="Q906" s="39" t="s">
        <v>102</v>
      </c>
      <c r="R906" s="39">
        <v>2.7330000000000001E-5</v>
      </c>
      <c r="S906" s="39" t="s">
        <v>102</v>
      </c>
      <c r="T906" s="39" t="s">
        <v>102</v>
      </c>
      <c r="U906" s="39" t="s">
        <v>102</v>
      </c>
      <c r="V906" s="39" t="s">
        <v>102</v>
      </c>
      <c r="W906" s="39" t="s">
        <v>102</v>
      </c>
      <c r="X906" s="39">
        <v>2.7330000000000001E-5</v>
      </c>
    </row>
    <row r="907" spans="1:24" x14ac:dyDescent="0.35">
      <c r="A907" s="39" t="s">
        <v>145</v>
      </c>
      <c r="B907" s="39" t="s">
        <v>477</v>
      </c>
      <c r="C907" s="39" t="s">
        <v>21</v>
      </c>
      <c r="D907" s="39" t="s">
        <v>23</v>
      </c>
      <c r="E907" s="39" t="s">
        <v>425</v>
      </c>
      <c r="J907" s="39" t="s">
        <v>102</v>
      </c>
      <c r="K907" s="39" t="s">
        <v>102</v>
      </c>
      <c r="L907" s="39" t="s">
        <v>102</v>
      </c>
      <c r="M907" s="39" t="s">
        <v>102</v>
      </c>
      <c r="N907" s="39" t="s">
        <v>102</v>
      </c>
      <c r="O907" s="39" t="s">
        <v>102</v>
      </c>
      <c r="P907" s="39" t="s">
        <v>102</v>
      </c>
      <c r="Q907" s="39" t="s">
        <v>102</v>
      </c>
      <c r="R907" s="39">
        <v>1.128E-5</v>
      </c>
      <c r="S907" s="39" t="s">
        <v>102</v>
      </c>
      <c r="T907" s="39" t="s">
        <v>102</v>
      </c>
      <c r="U907" s="39" t="s">
        <v>102</v>
      </c>
      <c r="V907" s="39" t="s">
        <v>102</v>
      </c>
      <c r="W907" s="39" t="s">
        <v>102</v>
      </c>
      <c r="X907" s="39">
        <v>1.128E-5</v>
      </c>
    </row>
    <row r="908" spans="1:24" x14ac:dyDescent="0.35">
      <c r="A908" s="39" t="s">
        <v>145</v>
      </c>
      <c r="B908" s="39" t="s">
        <v>477</v>
      </c>
      <c r="C908" s="39" t="s">
        <v>21</v>
      </c>
      <c r="D908" s="39" t="s">
        <v>23</v>
      </c>
      <c r="E908" s="39" t="s">
        <v>426</v>
      </c>
      <c r="J908" s="39" t="s">
        <v>102</v>
      </c>
      <c r="K908" s="39" t="s">
        <v>102</v>
      </c>
      <c r="L908" s="39" t="s">
        <v>102</v>
      </c>
      <c r="M908" s="39" t="s">
        <v>102</v>
      </c>
      <c r="N908" s="39" t="s">
        <v>102</v>
      </c>
      <c r="O908" s="39" t="s">
        <v>102</v>
      </c>
      <c r="P908" s="39" t="s">
        <v>102</v>
      </c>
      <c r="Q908" s="39" t="s">
        <v>102</v>
      </c>
      <c r="R908" s="39">
        <v>1.673E-3</v>
      </c>
      <c r="S908" s="39" t="s">
        <v>102</v>
      </c>
      <c r="T908" s="39">
        <v>1.597E-8</v>
      </c>
      <c r="U908" s="39">
        <v>2.1180000000000001E-3</v>
      </c>
      <c r="V908" s="39" t="s">
        <v>102</v>
      </c>
      <c r="W908" s="39" t="s">
        <v>102</v>
      </c>
      <c r="X908" s="39">
        <v>3.79101597E-3</v>
      </c>
    </row>
    <row r="909" spans="1:24" x14ac:dyDescent="0.35">
      <c r="A909" s="39" t="s">
        <v>145</v>
      </c>
      <c r="B909" s="39" t="s">
        <v>477</v>
      </c>
      <c r="C909" s="39" t="s">
        <v>21</v>
      </c>
      <c r="D909" s="39" t="s">
        <v>23</v>
      </c>
      <c r="E909" s="39" t="s">
        <v>335</v>
      </c>
      <c r="J909" s="39" t="s">
        <v>102</v>
      </c>
      <c r="K909" s="39" t="s">
        <v>102</v>
      </c>
      <c r="L909" s="39" t="s">
        <v>102</v>
      </c>
      <c r="M909" s="39" t="s">
        <v>102</v>
      </c>
      <c r="N909" s="39" t="s">
        <v>102</v>
      </c>
      <c r="O909" s="39" t="s">
        <v>102</v>
      </c>
      <c r="P909" s="39" t="s">
        <v>102</v>
      </c>
      <c r="Q909" s="39" t="s">
        <v>102</v>
      </c>
      <c r="R909" s="39" t="s">
        <v>102</v>
      </c>
      <c r="S909" s="39" t="s">
        <v>102</v>
      </c>
      <c r="T909" s="39" t="s">
        <v>102</v>
      </c>
      <c r="U909" s="39">
        <v>1.3990000000000001E-2</v>
      </c>
      <c r="V909" s="39" t="s">
        <v>102</v>
      </c>
      <c r="W909" s="39" t="s">
        <v>102</v>
      </c>
      <c r="X909" s="39">
        <v>1.3990000000000001E-2</v>
      </c>
    </row>
    <row r="910" spans="1:24" x14ac:dyDescent="0.35">
      <c r="A910" s="39" t="s">
        <v>145</v>
      </c>
      <c r="B910" s="39" t="s">
        <v>477</v>
      </c>
      <c r="C910" s="39" t="s">
        <v>21</v>
      </c>
      <c r="D910" s="39" t="s">
        <v>23</v>
      </c>
      <c r="E910" s="39" t="s">
        <v>427</v>
      </c>
      <c r="J910" s="39" t="s">
        <v>102</v>
      </c>
      <c r="K910" s="39" t="s">
        <v>102</v>
      </c>
      <c r="L910" s="39" t="s">
        <v>102</v>
      </c>
      <c r="M910" s="39" t="s">
        <v>102</v>
      </c>
      <c r="N910" s="39" t="s">
        <v>102</v>
      </c>
      <c r="O910" s="39" t="s">
        <v>102</v>
      </c>
      <c r="P910" s="39" t="s">
        <v>102</v>
      </c>
      <c r="Q910" s="39" t="s">
        <v>102</v>
      </c>
      <c r="R910" s="39">
        <v>0.63480000000000003</v>
      </c>
      <c r="S910" s="39" t="s">
        <v>102</v>
      </c>
      <c r="T910" s="39">
        <v>5.2859999999999999E-6</v>
      </c>
      <c r="U910" s="39">
        <v>2.886E-2</v>
      </c>
      <c r="V910" s="39" t="s">
        <v>102</v>
      </c>
      <c r="W910" s="39" t="s">
        <v>102</v>
      </c>
      <c r="X910" s="39">
        <v>0.66366528599999997</v>
      </c>
    </row>
    <row r="911" spans="1:24" x14ac:dyDescent="0.35">
      <c r="A911" s="39" t="s">
        <v>145</v>
      </c>
      <c r="B911" s="39" t="s">
        <v>477</v>
      </c>
      <c r="C911" s="39" t="s">
        <v>21</v>
      </c>
      <c r="D911" s="39" t="s">
        <v>23</v>
      </c>
      <c r="E911" s="39" t="s">
        <v>428</v>
      </c>
      <c r="J911" s="39" t="s">
        <v>102</v>
      </c>
      <c r="K911" s="39" t="s">
        <v>102</v>
      </c>
      <c r="L911" s="39" t="s">
        <v>102</v>
      </c>
      <c r="M911" s="39" t="s">
        <v>102</v>
      </c>
      <c r="N911" s="39" t="s">
        <v>102</v>
      </c>
      <c r="O911" s="39" t="s">
        <v>102</v>
      </c>
      <c r="P911" s="39" t="s">
        <v>102</v>
      </c>
      <c r="Q911" s="39" t="s">
        <v>102</v>
      </c>
      <c r="R911" s="39">
        <v>1.6800000000000001E-3</v>
      </c>
      <c r="S911" s="39" t="s">
        <v>102</v>
      </c>
      <c r="T911" s="39">
        <v>4.283E-8</v>
      </c>
      <c r="U911" s="39">
        <v>2.3739999999999998E-3</v>
      </c>
      <c r="V911" s="39" t="s">
        <v>102</v>
      </c>
      <c r="W911" s="39" t="s">
        <v>102</v>
      </c>
      <c r="X911" s="39">
        <v>4.05404283E-3</v>
      </c>
    </row>
    <row r="912" spans="1:24" x14ac:dyDescent="0.35">
      <c r="A912" s="39" t="s">
        <v>145</v>
      </c>
      <c r="B912" s="39" t="s">
        <v>477</v>
      </c>
      <c r="C912" s="39" t="s">
        <v>21</v>
      </c>
      <c r="D912" s="39" t="s">
        <v>23</v>
      </c>
      <c r="E912" s="39" t="s">
        <v>429</v>
      </c>
      <c r="J912" s="39" t="s">
        <v>102</v>
      </c>
      <c r="K912" s="39" t="s">
        <v>102</v>
      </c>
      <c r="L912" s="39" t="s">
        <v>102</v>
      </c>
      <c r="M912" s="39" t="s">
        <v>102</v>
      </c>
      <c r="N912" s="39" t="s">
        <v>102</v>
      </c>
      <c r="O912" s="39" t="s">
        <v>102</v>
      </c>
      <c r="P912" s="39" t="s">
        <v>102</v>
      </c>
      <c r="Q912" s="39" t="s">
        <v>102</v>
      </c>
      <c r="R912" s="39">
        <v>1.6750000000000001E-3</v>
      </c>
      <c r="S912" s="39" t="s">
        <v>102</v>
      </c>
      <c r="T912" s="39">
        <v>1.5810000000000001E-8</v>
      </c>
      <c r="U912" s="39">
        <v>2.1180000000000001E-3</v>
      </c>
      <c r="V912" s="39" t="s">
        <v>102</v>
      </c>
      <c r="W912" s="39" t="s">
        <v>102</v>
      </c>
      <c r="X912" s="39">
        <v>3.7930158100000001E-3</v>
      </c>
    </row>
    <row r="913" spans="1:24" x14ac:dyDescent="0.35">
      <c r="A913" s="39" t="s">
        <v>145</v>
      </c>
      <c r="B913" s="39" t="s">
        <v>477</v>
      </c>
      <c r="C913" s="39" t="s">
        <v>21</v>
      </c>
      <c r="D913" s="39" t="s">
        <v>23</v>
      </c>
      <c r="E913" s="39" t="s">
        <v>430</v>
      </c>
      <c r="J913" s="39" t="s">
        <v>102</v>
      </c>
      <c r="K913" s="39" t="s">
        <v>102</v>
      </c>
      <c r="L913" s="39" t="s">
        <v>102</v>
      </c>
      <c r="M913" s="39" t="s">
        <v>102</v>
      </c>
      <c r="N913" s="39" t="s">
        <v>102</v>
      </c>
      <c r="O913" s="39" t="s">
        <v>102</v>
      </c>
      <c r="P913" s="39" t="s">
        <v>102</v>
      </c>
      <c r="Q913" s="39" t="s">
        <v>102</v>
      </c>
      <c r="R913" s="39">
        <v>1.6659999999999999</v>
      </c>
      <c r="S913" s="39" t="s">
        <v>102</v>
      </c>
      <c r="T913" s="39">
        <v>-9.5300000000000002E-6</v>
      </c>
      <c r="U913" s="39">
        <v>8.9200000000000002E-2</v>
      </c>
      <c r="V913" s="39" t="s">
        <v>102</v>
      </c>
      <c r="W913" s="39" t="s">
        <v>102</v>
      </c>
      <c r="X913" s="39">
        <v>1.7551904700000001</v>
      </c>
    </row>
    <row r="914" spans="1:24" x14ac:dyDescent="0.35">
      <c r="A914" s="39" t="s">
        <v>145</v>
      </c>
      <c r="B914" s="39" t="s">
        <v>477</v>
      </c>
      <c r="C914" s="39" t="s">
        <v>21</v>
      </c>
      <c r="D914" s="39" t="s">
        <v>23</v>
      </c>
      <c r="E914" s="39" t="s">
        <v>431</v>
      </c>
      <c r="J914" s="39" t="s">
        <v>102</v>
      </c>
      <c r="K914" s="39" t="s">
        <v>102</v>
      </c>
      <c r="L914" s="39" t="s">
        <v>102</v>
      </c>
      <c r="M914" s="39" t="s">
        <v>102</v>
      </c>
      <c r="N914" s="39" t="s">
        <v>102</v>
      </c>
      <c r="O914" s="39" t="s">
        <v>102</v>
      </c>
      <c r="P914" s="39" t="s">
        <v>102</v>
      </c>
      <c r="Q914" s="39" t="s">
        <v>102</v>
      </c>
      <c r="R914" s="39">
        <v>0.55010000000000003</v>
      </c>
      <c r="S914" s="39" t="s">
        <v>102</v>
      </c>
      <c r="T914" s="39">
        <v>-1.3629999999999999E-6</v>
      </c>
      <c r="U914" s="39">
        <v>2.7550000000000002E-2</v>
      </c>
      <c r="V914" s="39" t="s">
        <v>102</v>
      </c>
      <c r="W914" s="39" t="s">
        <v>102</v>
      </c>
      <c r="X914" s="39">
        <v>0.57764863700000002</v>
      </c>
    </row>
    <row r="915" spans="1:24" x14ac:dyDescent="0.35">
      <c r="A915" s="39" t="s">
        <v>145</v>
      </c>
      <c r="B915" s="39" t="s">
        <v>477</v>
      </c>
      <c r="C915" s="39" t="s">
        <v>21</v>
      </c>
      <c r="D915" s="39" t="s">
        <v>23</v>
      </c>
      <c r="E915" s="39" t="s">
        <v>432</v>
      </c>
      <c r="J915" s="39" t="s">
        <v>102</v>
      </c>
      <c r="K915" s="39" t="s">
        <v>102</v>
      </c>
      <c r="L915" s="39" t="s">
        <v>102</v>
      </c>
      <c r="M915" s="39" t="s">
        <v>102</v>
      </c>
      <c r="N915" s="39" t="s">
        <v>102</v>
      </c>
      <c r="O915" s="39" t="s">
        <v>102</v>
      </c>
      <c r="P915" s="39" t="s">
        <v>102</v>
      </c>
      <c r="Q915" s="39" t="s">
        <v>102</v>
      </c>
      <c r="R915" s="39">
        <v>1.686E-3</v>
      </c>
      <c r="S915" s="39" t="s">
        <v>102</v>
      </c>
      <c r="T915" s="39">
        <v>8.6289999999999999E-10</v>
      </c>
      <c r="U915" s="39">
        <v>2.2300000000000002E-3</v>
      </c>
      <c r="V915" s="39" t="s">
        <v>102</v>
      </c>
      <c r="W915" s="39" t="s">
        <v>102</v>
      </c>
      <c r="X915" s="39">
        <v>3.9160008628999999E-3</v>
      </c>
    </row>
    <row r="916" spans="1:24" x14ac:dyDescent="0.35">
      <c r="A916" s="39" t="s">
        <v>145</v>
      </c>
      <c r="B916" s="39" t="s">
        <v>477</v>
      </c>
      <c r="C916" s="39" t="s">
        <v>21</v>
      </c>
      <c r="D916" s="39" t="s">
        <v>23</v>
      </c>
      <c r="E916" s="39" t="s">
        <v>433</v>
      </c>
      <c r="J916" s="39" t="s">
        <v>102</v>
      </c>
      <c r="K916" s="39" t="s">
        <v>102</v>
      </c>
      <c r="L916" s="39" t="s">
        <v>102</v>
      </c>
      <c r="M916" s="39" t="s">
        <v>102</v>
      </c>
      <c r="N916" s="39" t="s">
        <v>102</v>
      </c>
      <c r="O916" s="39" t="s">
        <v>102</v>
      </c>
      <c r="P916" s="39" t="s">
        <v>102</v>
      </c>
      <c r="Q916" s="39" t="s">
        <v>102</v>
      </c>
      <c r="R916" s="39">
        <v>1.671E-3</v>
      </c>
      <c r="S916" s="39" t="s">
        <v>102</v>
      </c>
      <c r="T916" s="39">
        <v>5.5260000000000004E-10</v>
      </c>
      <c r="U916" s="39">
        <v>2.2300000000000002E-3</v>
      </c>
      <c r="V916" s="39" t="s">
        <v>102</v>
      </c>
      <c r="W916" s="39" t="s">
        <v>102</v>
      </c>
      <c r="X916" s="39">
        <v>3.9010005526E-3</v>
      </c>
    </row>
    <row r="917" spans="1:24" x14ac:dyDescent="0.35">
      <c r="A917" s="39" t="s">
        <v>145</v>
      </c>
      <c r="B917" s="39" t="s">
        <v>477</v>
      </c>
      <c r="C917" s="39" t="s">
        <v>21</v>
      </c>
      <c r="D917" s="39" t="s">
        <v>23</v>
      </c>
      <c r="E917" s="39" t="s">
        <v>434</v>
      </c>
      <c r="J917" s="39" t="s">
        <v>102</v>
      </c>
      <c r="K917" s="39" t="s">
        <v>102</v>
      </c>
      <c r="L917" s="39" t="s">
        <v>102</v>
      </c>
      <c r="M917" s="39" t="s">
        <v>102</v>
      </c>
      <c r="N917" s="39" t="s">
        <v>102</v>
      </c>
      <c r="O917" s="39" t="s">
        <v>102</v>
      </c>
      <c r="P917" s="39" t="s">
        <v>102</v>
      </c>
      <c r="Q917" s="39" t="s">
        <v>102</v>
      </c>
      <c r="R917" s="39">
        <v>0.59340000000000004</v>
      </c>
      <c r="S917" s="39" t="s">
        <v>102</v>
      </c>
      <c r="T917" s="39">
        <v>9.414E-6</v>
      </c>
      <c r="U917" s="39">
        <v>2.7310000000000001E-2</v>
      </c>
      <c r="V917" s="39" t="s">
        <v>102</v>
      </c>
      <c r="W917" s="39" t="s">
        <v>102</v>
      </c>
      <c r="X917" s="39">
        <v>0.62071941399999997</v>
      </c>
    </row>
    <row r="918" spans="1:24" x14ac:dyDescent="0.35">
      <c r="A918" s="39" t="s">
        <v>145</v>
      </c>
      <c r="B918" s="39" t="s">
        <v>477</v>
      </c>
      <c r="C918" s="39" t="s">
        <v>21</v>
      </c>
      <c r="D918" s="39" t="s">
        <v>23</v>
      </c>
      <c r="E918" s="39" t="s">
        <v>435</v>
      </c>
      <c r="J918" s="39" t="s">
        <v>102</v>
      </c>
      <c r="K918" s="39" t="s">
        <v>102</v>
      </c>
      <c r="L918" s="39" t="s">
        <v>102</v>
      </c>
      <c r="M918" s="39" t="s">
        <v>102</v>
      </c>
      <c r="N918" s="39" t="s">
        <v>102</v>
      </c>
      <c r="O918" s="39" t="s">
        <v>102</v>
      </c>
      <c r="P918" s="39" t="s">
        <v>102</v>
      </c>
      <c r="Q918" s="39" t="s">
        <v>102</v>
      </c>
      <c r="R918" s="39">
        <v>1.0580000000000001</v>
      </c>
      <c r="S918" s="39" t="s">
        <v>102</v>
      </c>
      <c r="T918" s="39">
        <v>-2.2759999999999999E-6</v>
      </c>
      <c r="U918" s="39">
        <v>5.3179999999999998E-2</v>
      </c>
      <c r="V918" s="39" t="s">
        <v>102</v>
      </c>
      <c r="W918" s="39" t="s">
        <v>102</v>
      </c>
      <c r="X918" s="39">
        <v>1.111177724</v>
      </c>
    </row>
    <row r="919" spans="1:24" x14ac:dyDescent="0.35">
      <c r="A919" s="39" t="s">
        <v>145</v>
      </c>
      <c r="B919" s="39" t="s">
        <v>477</v>
      </c>
      <c r="C919" s="39" t="s">
        <v>21</v>
      </c>
      <c r="D919" s="39" t="s">
        <v>23</v>
      </c>
      <c r="E919" s="39" t="s">
        <v>436</v>
      </c>
      <c r="J919" s="39" t="s">
        <v>102</v>
      </c>
      <c r="K919" s="39" t="s">
        <v>102</v>
      </c>
      <c r="L919" s="39" t="s">
        <v>102</v>
      </c>
      <c r="M919" s="39" t="s">
        <v>102</v>
      </c>
      <c r="N919" s="39" t="s">
        <v>102</v>
      </c>
      <c r="O919" s="39" t="s">
        <v>102</v>
      </c>
      <c r="P919" s="39" t="s">
        <v>102</v>
      </c>
      <c r="Q919" s="39" t="s">
        <v>102</v>
      </c>
      <c r="R919" s="39">
        <v>2.5830000000000002</v>
      </c>
      <c r="S919" s="39" t="s">
        <v>102</v>
      </c>
      <c r="T919" s="39">
        <v>3.4020000000000001E-3</v>
      </c>
      <c r="U919" s="39">
        <v>0.3306</v>
      </c>
      <c r="V919" s="39" t="s">
        <v>102</v>
      </c>
      <c r="W919" s="39">
        <v>0.26519999999999999</v>
      </c>
      <c r="X919" s="39">
        <v>3.1822020000000002</v>
      </c>
    </row>
    <row r="920" spans="1:24" x14ac:dyDescent="0.35">
      <c r="A920" s="39" t="s">
        <v>145</v>
      </c>
      <c r="B920" s="39" t="s">
        <v>477</v>
      </c>
      <c r="C920" s="39" t="s">
        <v>21</v>
      </c>
      <c r="D920" s="39" t="s">
        <v>23</v>
      </c>
      <c r="E920" s="39" t="s">
        <v>436</v>
      </c>
      <c r="F920" s="39" t="s">
        <v>323</v>
      </c>
      <c r="J920" s="39" t="s">
        <v>102</v>
      </c>
      <c r="K920" s="39" t="s">
        <v>102</v>
      </c>
      <c r="L920" s="39" t="s">
        <v>102</v>
      </c>
      <c r="M920" s="39" t="s">
        <v>102</v>
      </c>
      <c r="N920" s="39" t="s">
        <v>102</v>
      </c>
      <c r="O920" s="39" t="s">
        <v>102</v>
      </c>
      <c r="P920" s="39" t="s">
        <v>102</v>
      </c>
      <c r="Q920" s="39" t="s">
        <v>102</v>
      </c>
      <c r="R920" s="39" t="s">
        <v>102</v>
      </c>
      <c r="S920" s="39" t="s">
        <v>102</v>
      </c>
      <c r="T920" s="39" t="s">
        <v>102</v>
      </c>
      <c r="U920" s="39">
        <v>4.3860000000000003E-2</v>
      </c>
      <c r="V920" s="39" t="s">
        <v>102</v>
      </c>
      <c r="W920" s="39" t="s">
        <v>102</v>
      </c>
      <c r="X920" s="39">
        <v>4.3860000000000003E-2</v>
      </c>
    </row>
    <row r="921" spans="1:24" x14ac:dyDescent="0.35">
      <c r="A921" s="39" t="s">
        <v>145</v>
      </c>
      <c r="B921" s="39" t="s">
        <v>477</v>
      </c>
      <c r="C921" s="39" t="s">
        <v>21</v>
      </c>
      <c r="D921" s="39" t="s">
        <v>23</v>
      </c>
      <c r="E921" s="39" t="s">
        <v>436</v>
      </c>
      <c r="F921" s="39" t="s">
        <v>103</v>
      </c>
      <c r="J921" s="39" t="s">
        <v>102</v>
      </c>
      <c r="K921" s="39" t="s">
        <v>102</v>
      </c>
      <c r="L921" s="39" t="s">
        <v>102</v>
      </c>
      <c r="M921" s="39" t="s">
        <v>102</v>
      </c>
      <c r="N921" s="39" t="s">
        <v>102</v>
      </c>
      <c r="O921" s="39" t="s">
        <v>102</v>
      </c>
      <c r="P921" s="39" t="s">
        <v>102</v>
      </c>
      <c r="Q921" s="39" t="s">
        <v>102</v>
      </c>
      <c r="R921" s="39">
        <v>-1.7829999999999999E-2</v>
      </c>
      <c r="S921" s="39" t="s">
        <v>102</v>
      </c>
      <c r="T921" s="39" t="s">
        <v>102</v>
      </c>
      <c r="U921" s="39" t="s">
        <v>102</v>
      </c>
      <c r="V921" s="39" t="s">
        <v>102</v>
      </c>
      <c r="W921" s="39" t="s">
        <v>102</v>
      </c>
      <c r="X921" s="39">
        <v>-1.7829999999999999E-2</v>
      </c>
    </row>
    <row r="922" spans="1:24" x14ac:dyDescent="0.35">
      <c r="A922" s="39" t="s">
        <v>145</v>
      </c>
      <c r="B922" s="39" t="s">
        <v>477</v>
      </c>
      <c r="C922" s="39" t="s">
        <v>21</v>
      </c>
      <c r="D922" s="39" t="s">
        <v>23</v>
      </c>
      <c r="E922" s="39" t="s">
        <v>436</v>
      </c>
      <c r="F922" s="39" t="s">
        <v>437</v>
      </c>
      <c r="J922" s="39" t="s">
        <v>102</v>
      </c>
      <c r="K922" s="39" t="s">
        <v>102</v>
      </c>
      <c r="L922" s="39" t="s">
        <v>102</v>
      </c>
      <c r="M922" s="39" t="s">
        <v>102</v>
      </c>
      <c r="N922" s="39" t="s">
        <v>102</v>
      </c>
      <c r="O922" s="39" t="s">
        <v>102</v>
      </c>
      <c r="P922" s="39" t="s">
        <v>102</v>
      </c>
      <c r="Q922" s="39" t="s">
        <v>102</v>
      </c>
      <c r="R922" s="39" t="s">
        <v>102</v>
      </c>
      <c r="S922" s="39" t="s">
        <v>102</v>
      </c>
      <c r="T922" s="39">
        <v>1.374E-3</v>
      </c>
      <c r="U922" s="39">
        <v>5.7480000000000003E-2</v>
      </c>
      <c r="V922" s="39" t="s">
        <v>102</v>
      </c>
      <c r="W922" s="39" t="s">
        <v>102</v>
      </c>
      <c r="X922" s="39">
        <v>5.8853999999999997E-2</v>
      </c>
    </row>
    <row r="923" spans="1:24" x14ac:dyDescent="0.35">
      <c r="A923" s="39" t="s">
        <v>145</v>
      </c>
      <c r="B923" s="39" t="s">
        <v>477</v>
      </c>
      <c r="C923" s="39" t="s">
        <v>21</v>
      </c>
      <c r="D923" s="39" t="s">
        <v>23</v>
      </c>
      <c r="E923" s="39" t="s">
        <v>436</v>
      </c>
      <c r="F923" s="39" t="s">
        <v>438</v>
      </c>
      <c r="J923" s="39" t="s">
        <v>102</v>
      </c>
      <c r="K923" s="39" t="s">
        <v>102</v>
      </c>
      <c r="L923" s="39" t="s">
        <v>102</v>
      </c>
      <c r="M923" s="39" t="s">
        <v>102</v>
      </c>
      <c r="N923" s="39" t="s">
        <v>102</v>
      </c>
      <c r="O923" s="39" t="s">
        <v>102</v>
      </c>
      <c r="P923" s="39" t="s">
        <v>102</v>
      </c>
      <c r="Q923" s="39" t="s">
        <v>102</v>
      </c>
      <c r="R923" s="39" t="s">
        <v>102</v>
      </c>
      <c r="S923" s="39" t="s">
        <v>102</v>
      </c>
      <c r="T923" s="39">
        <v>9.1840000000000002E-5</v>
      </c>
      <c r="U923" s="39">
        <v>2.8879999999999999E-2</v>
      </c>
      <c r="V923" s="39" t="s">
        <v>102</v>
      </c>
      <c r="W923" s="39" t="s">
        <v>102</v>
      </c>
      <c r="X923" s="39">
        <v>2.8971839999999999E-2</v>
      </c>
    </row>
    <row r="924" spans="1:24" x14ac:dyDescent="0.35">
      <c r="A924" s="39" t="s">
        <v>145</v>
      </c>
      <c r="B924" s="39" t="s">
        <v>477</v>
      </c>
      <c r="C924" s="39" t="s">
        <v>21</v>
      </c>
      <c r="D924" s="39" t="s">
        <v>34</v>
      </c>
      <c r="J924" s="39" t="s">
        <v>102</v>
      </c>
      <c r="K924" s="39" t="s">
        <v>102</v>
      </c>
      <c r="L924" s="39" t="s">
        <v>102</v>
      </c>
      <c r="M924" s="39" t="s">
        <v>102</v>
      </c>
      <c r="N924" s="39" t="s">
        <v>102</v>
      </c>
      <c r="O924" s="39" t="s">
        <v>102</v>
      </c>
      <c r="P924" s="39" t="s">
        <v>102</v>
      </c>
      <c r="Q924" s="39" t="s">
        <v>102</v>
      </c>
      <c r="R924" s="39" t="s">
        <v>102</v>
      </c>
      <c r="S924" s="39" t="s">
        <v>102</v>
      </c>
      <c r="T924" s="39">
        <v>4.7530000000000003E-3</v>
      </c>
      <c r="U924" s="39">
        <v>0.42920000000000003</v>
      </c>
      <c r="V924" s="39" t="s">
        <v>102</v>
      </c>
      <c r="W924" s="39" t="s">
        <v>102</v>
      </c>
      <c r="X924" s="39">
        <v>0.43395299999999998</v>
      </c>
    </row>
    <row r="925" spans="1:24" x14ac:dyDescent="0.35">
      <c r="A925" s="39" t="s">
        <v>145</v>
      </c>
      <c r="B925" s="39" t="s">
        <v>477</v>
      </c>
      <c r="C925" s="39" t="s">
        <v>21</v>
      </c>
      <c r="D925" s="39" t="s">
        <v>34</v>
      </c>
      <c r="E925" s="39" t="s">
        <v>439</v>
      </c>
      <c r="J925" s="39" t="s">
        <v>102</v>
      </c>
      <c r="K925" s="39" t="s">
        <v>102</v>
      </c>
      <c r="L925" s="39" t="s">
        <v>102</v>
      </c>
      <c r="M925" s="39" t="s">
        <v>102</v>
      </c>
      <c r="N925" s="39" t="s">
        <v>102</v>
      </c>
      <c r="O925" s="39" t="s">
        <v>102</v>
      </c>
      <c r="P925" s="39" t="s">
        <v>102</v>
      </c>
      <c r="Q925" s="39" t="s">
        <v>102</v>
      </c>
      <c r="R925" s="39" t="s">
        <v>102</v>
      </c>
      <c r="S925" s="39" t="s">
        <v>102</v>
      </c>
      <c r="T925" s="39">
        <v>1.8239999999999999E-7</v>
      </c>
      <c r="U925" s="39">
        <v>4.9680000000000002E-3</v>
      </c>
      <c r="V925" s="39" t="s">
        <v>102</v>
      </c>
      <c r="W925" s="39" t="s">
        <v>102</v>
      </c>
      <c r="X925" s="39">
        <v>4.9681823999999999E-3</v>
      </c>
    </row>
    <row r="926" spans="1:24" x14ac:dyDescent="0.35">
      <c r="A926" s="39" t="s">
        <v>145</v>
      </c>
      <c r="B926" s="39" t="s">
        <v>477</v>
      </c>
      <c r="C926" s="39" t="s">
        <v>21</v>
      </c>
      <c r="D926" s="39" t="s">
        <v>34</v>
      </c>
      <c r="E926" s="39" t="s">
        <v>440</v>
      </c>
      <c r="J926" s="39" t="s">
        <v>102</v>
      </c>
      <c r="K926" s="39" t="s">
        <v>102</v>
      </c>
      <c r="L926" s="39" t="s">
        <v>102</v>
      </c>
      <c r="M926" s="39" t="s">
        <v>102</v>
      </c>
      <c r="N926" s="39" t="s">
        <v>102</v>
      </c>
      <c r="O926" s="39" t="s">
        <v>102</v>
      </c>
      <c r="P926" s="39" t="s">
        <v>102</v>
      </c>
      <c r="Q926" s="39" t="s">
        <v>102</v>
      </c>
      <c r="R926" s="39" t="s">
        <v>102</v>
      </c>
      <c r="S926" s="39" t="s">
        <v>102</v>
      </c>
      <c r="T926" s="39">
        <v>2.379E-3</v>
      </c>
      <c r="U926" s="39">
        <v>0.153</v>
      </c>
      <c r="V926" s="39" t="s">
        <v>102</v>
      </c>
      <c r="W926" s="39" t="s">
        <v>102</v>
      </c>
      <c r="X926" s="39">
        <v>0.15537899999999999</v>
      </c>
    </row>
    <row r="927" spans="1:24" x14ac:dyDescent="0.35">
      <c r="A927" s="39" t="s">
        <v>145</v>
      </c>
      <c r="B927" s="39" t="s">
        <v>477</v>
      </c>
      <c r="C927" s="39" t="s">
        <v>21</v>
      </c>
      <c r="D927" s="39" t="s">
        <v>34</v>
      </c>
      <c r="E927" s="39" t="s">
        <v>441</v>
      </c>
      <c r="J927" s="39" t="s">
        <v>102</v>
      </c>
      <c r="K927" s="39" t="s">
        <v>102</v>
      </c>
      <c r="L927" s="39" t="s">
        <v>102</v>
      </c>
      <c r="M927" s="39" t="s">
        <v>102</v>
      </c>
      <c r="N927" s="39" t="s">
        <v>102</v>
      </c>
      <c r="O927" s="39" t="s">
        <v>102</v>
      </c>
      <c r="P927" s="39" t="s">
        <v>102</v>
      </c>
      <c r="Q927" s="39" t="s">
        <v>102</v>
      </c>
      <c r="R927" s="39" t="s">
        <v>102</v>
      </c>
      <c r="S927" s="39" t="s">
        <v>102</v>
      </c>
      <c r="T927" s="39">
        <v>2.3800000000000002E-3</v>
      </c>
      <c r="U927" s="39">
        <v>0.15310000000000001</v>
      </c>
      <c r="V927" s="39" t="s">
        <v>102</v>
      </c>
      <c r="W927" s="39" t="s">
        <v>102</v>
      </c>
      <c r="X927" s="39">
        <v>0.15548000000000001</v>
      </c>
    </row>
    <row r="928" spans="1:24" x14ac:dyDescent="0.35">
      <c r="A928" s="39" t="s">
        <v>145</v>
      </c>
      <c r="B928" s="39" t="s">
        <v>477</v>
      </c>
      <c r="C928" s="39" t="s">
        <v>21</v>
      </c>
      <c r="D928" s="39" t="s">
        <v>34</v>
      </c>
      <c r="E928" s="39" t="s">
        <v>442</v>
      </c>
      <c r="J928" s="39" t="s">
        <v>102</v>
      </c>
      <c r="K928" s="39" t="s">
        <v>102</v>
      </c>
      <c r="L928" s="39" t="s">
        <v>102</v>
      </c>
      <c r="M928" s="39" t="s">
        <v>102</v>
      </c>
      <c r="N928" s="39" t="s">
        <v>102</v>
      </c>
      <c r="O928" s="39" t="s">
        <v>102</v>
      </c>
      <c r="P928" s="39" t="s">
        <v>102</v>
      </c>
      <c r="Q928" s="39" t="s">
        <v>102</v>
      </c>
      <c r="R928" s="39" t="s">
        <v>102</v>
      </c>
      <c r="S928" s="39" t="s">
        <v>102</v>
      </c>
      <c r="T928" s="39" t="s">
        <v>102</v>
      </c>
      <c r="U928" s="39">
        <v>1.1150000000000001E-3</v>
      </c>
      <c r="V928" s="39" t="s">
        <v>102</v>
      </c>
      <c r="W928" s="39" t="s">
        <v>102</v>
      </c>
      <c r="X928" s="39">
        <v>1.1150000000000001E-3</v>
      </c>
    </row>
    <row r="929" spans="1:24" x14ac:dyDescent="0.35">
      <c r="A929" s="39" t="s">
        <v>145</v>
      </c>
      <c r="B929" s="39" t="s">
        <v>477</v>
      </c>
      <c r="C929" s="39" t="s">
        <v>21</v>
      </c>
      <c r="D929" s="39" t="s">
        <v>26</v>
      </c>
      <c r="J929" s="39" t="s">
        <v>102</v>
      </c>
      <c r="K929" s="39" t="s">
        <v>102</v>
      </c>
      <c r="L929" s="39" t="s">
        <v>102</v>
      </c>
      <c r="M929" s="39" t="s">
        <v>102</v>
      </c>
      <c r="N929" s="39" t="s">
        <v>102</v>
      </c>
      <c r="O929" s="39">
        <v>13.69</v>
      </c>
      <c r="P929" s="39">
        <v>35.340000000000003</v>
      </c>
      <c r="Q929" s="39">
        <v>8.5120000000000005</v>
      </c>
      <c r="R929" s="39" t="s">
        <v>102</v>
      </c>
      <c r="S929" s="39" t="s">
        <v>102</v>
      </c>
      <c r="T929" s="39">
        <v>0.23350000000000001</v>
      </c>
      <c r="U929" s="39">
        <v>0.53200000000000003</v>
      </c>
      <c r="V929" s="39" t="s">
        <v>102</v>
      </c>
      <c r="W929" s="39">
        <v>7.0140000000000003E-3</v>
      </c>
      <c r="X929" s="39">
        <v>58.314514000000003</v>
      </c>
    </row>
    <row r="930" spans="1:24" x14ac:dyDescent="0.35">
      <c r="A930" s="39" t="s">
        <v>145</v>
      </c>
      <c r="B930" s="39" t="s">
        <v>477</v>
      </c>
      <c r="C930" s="39" t="s">
        <v>21</v>
      </c>
      <c r="D930" s="39" t="s">
        <v>26</v>
      </c>
      <c r="E930" s="39" t="s">
        <v>443</v>
      </c>
      <c r="J930" s="39" t="s">
        <v>102</v>
      </c>
      <c r="K930" s="39" t="s">
        <v>102</v>
      </c>
      <c r="L930" s="39" t="s">
        <v>102</v>
      </c>
      <c r="M930" s="39" t="s">
        <v>102</v>
      </c>
      <c r="N930" s="39" t="s">
        <v>102</v>
      </c>
      <c r="O930" s="39" t="s">
        <v>102</v>
      </c>
      <c r="P930" s="39" t="s">
        <v>102</v>
      </c>
      <c r="Q930" s="39">
        <v>-5.4960000000000004E-6</v>
      </c>
      <c r="R930" s="39" t="s">
        <v>102</v>
      </c>
      <c r="S930" s="39" t="s">
        <v>102</v>
      </c>
      <c r="T930" s="39" t="s">
        <v>102</v>
      </c>
      <c r="U930" s="39" t="s">
        <v>102</v>
      </c>
      <c r="V930" s="39" t="s">
        <v>102</v>
      </c>
      <c r="W930" s="39">
        <v>2.0349999999999999E-7</v>
      </c>
      <c r="X930" s="39">
        <v>-5.2924999999999997E-6</v>
      </c>
    </row>
    <row r="931" spans="1:24" x14ac:dyDescent="0.35">
      <c r="A931" s="39" t="s">
        <v>145</v>
      </c>
      <c r="B931" s="39" t="s">
        <v>477</v>
      </c>
      <c r="C931" s="39" t="s">
        <v>21</v>
      </c>
      <c r="D931" s="39" t="s">
        <v>26</v>
      </c>
      <c r="E931" s="39" t="s">
        <v>444</v>
      </c>
      <c r="J931" s="39" t="s">
        <v>102</v>
      </c>
      <c r="K931" s="39" t="s">
        <v>102</v>
      </c>
      <c r="L931" s="39" t="s">
        <v>102</v>
      </c>
      <c r="M931" s="39" t="s">
        <v>102</v>
      </c>
      <c r="N931" s="39" t="s">
        <v>102</v>
      </c>
      <c r="O931" s="39" t="s">
        <v>102</v>
      </c>
      <c r="P931" s="39" t="s">
        <v>102</v>
      </c>
      <c r="Q931" s="39" t="s">
        <v>102</v>
      </c>
      <c r="R931" s="39" t="s">
        <v>102</v>
      </c>
      <c r="S931" s="39" t="s">
        <v>102</v>
      </c>
      <c r="T931" s="39" t="s">
        <v>102</v>
      </c>
      <c r="U931" s="39" t="s">
        <v>170</v>
      </c>
      <c r="V931" s="39" t="s">
        <v>102</v>
      </c>
      <c r="W931" s="39" t="s">
        <v>102</v>
      </c>
      <c r="X931" s="39">
        <v>0</v>
      </c>
    </row>
    <row r="932" spans="1:24" x14ac:dyDescent="0.35">
      <c r="A932" s="39" t="s">
        <v>145</v>
      </c>
      <c r="B932" s="39" t="s">
        <v>477</v>
      </c>
      <c r="C932" s="39" t="s">
        <v>21</v>
      </c>
      <c r="D932" s="39" t="s">
        <v>26</v>
      </c>
      <c r="E932" s="39" t="s">
        <v>445</v>
      </c>
      <c r="J932" s="39" t="s">
        <v>102</v>
      </c>
      <c r="K932" s="39" t="s">
        <v>102</v>
      </c>
      <c r="L932" s="39" t="s">
        <v>102</v>
      </c>
      <c r="M932" s="39" t="s">
        <v>102</v>
      </c>
      <c r="N932" s="39" t="s">
        <v>102</v>
      </c>
      <c r="O932" s="39" t="s">
        <v>102</v>
      </c>
      <c r="P932" s="39" t="s">
        <v>102</v>
      </c>
      <c r="Q932" s="39" t="s">
        <v>102</v>
      </c>
      <c r="R932" s="39" t="s">
        <v>102</v>
      </c>
      <c r="S932" s="39" t="s">
        <v>102</v>
      </c>
      <c r="T932" s="39" t="s">
        <v>102</v>
      </c>
      <c r="U932" s="39" t="s">
        <v>170</v>
      </c>
      <c r="V932" s="39" t="s">
        <v>102</v>
      </c>
      <c r="W932" s="39" t="s">
        <v>102</v>
      </c>
      <c r="X932" s="39">
        <v>0</v>
      </c>
    </row>
    <row r="933" spans="1:24" x14ac:dyDescent="0.35">
      <c r="A933" s="39" t="s">
        <v>145</v>
      </c>
      <c r="B933" s="39" t="s">
        <v>477</v>
      </c>
      <c r="C933" s="39" t="s">
        <v>21</v>
      </c>
      <c r="D933" s="39" t="s">
        <v>26</v>
      </c>
      <c r="E933" s="39" t="s">
        <v>446</v>
      </c>
      <c r="J933" s="39" t="s">
        <v>102</v>
      </c>
      <c r="K933" s="39" t="s">
        <v>102</v>
      </c>
      <c r="L933" s="39" t="s">
        <v>102</v>
      </c>
      <c r="M933" s="39" t="s">
        <v>102</v>
      </c>
      <c r="N933" s="39" t="s">
        <v>102</v>
      </c>
      <c r="O933" s="39" t="s">
        <v>102</v>
      </c>
      <c r="P933" s="39" t="s">
        <v>102</v>
      </c>
      <c r="Q933" s="39" t="s">
        <v>102</v>
      </c>
      <c r="R933" s="39" t="s">
        <v>102</v>
      </c>
      <c r="S933" s="39" t="s">
        <v>102</v>
      </c>
      <c r="T933" s="39" t="s">
        <v>102</v>
      </c>
      <c r="U933" s="39" t="s">
        <v>170</v>
      </c>
      <c r="V933" s="39" t="s">
        <v>102</v>
      </c>
      <c r="W933" s="39" t="s">
        <v>102</v>
      </c>
      <c r="X933" s="39">
        <v>0</v>
      </c>
    </row>
    <row r="934" spans="1:24" x14ac:dyDescent="0.35">
      <c r="A934" s="39" t="s">
        <v>145</v>
      </c>
      <c r="B934" s="39" t="s">
        <v>477</v>
      </c>
      <c r="C934" s="39" t="s">
        <v>21</v>
      </c>
      <c r="D934" s="39" t="s">
        <v>26</v>
      </c>
      <c r="E934" s="39" t="s">
        <v>447</v>
      </c>
      <c r="J934" s="39" t="s">
        <v>102</v>
      </c>
      <c r="K934" s="39" t="s">
        <v>102</v>
      </c>
      <c r="L934" s="39" t="s">
        <v>102</v>
      </c>
      <c r="M934" s="39" t="s">
        <v>102</v>
      </c>
      <c r="N934" s="39" t="s">
        <v>102</v>
      </c>
      <c r="O934" s="39" t="s">
        <v>102</v>
      </c>
      <c r="P934" s="39">
        <v>7.3959999999999999</v>
      </c>
      <c r="Q934" s="39">
        <v>-9.8280000000000001E-5</v>
      </c>
      <c r="R934" s="39" t="s">
        <v>102</v>
      </c>
      <c r="S934" s="39" t="s">
        <v>102</v>
      </c>
      <c r="T934" s="39" t="s">
        <v>102</v>
      </c>
      <c r="U934" s="39" t="s">
        <v>102</v>
      </c>
      <c r="V934" s="39" t="s">
        <v>102</v>
      </c>
      <c r="W934" s="39">
        <v>4.3679999999999999E-7</v>
      </c>
      <c r="X934" s="39">
        <v>7.3959021568000001</v>
      </c>
    </row>
    <row r="935" spans="1:24" x14ac:dyDescent="0.35">
      <c r="A935" s="39" t="s">
        <v>145</v>
      </c>
      <c r="B935" s="39" t="s">
        <v>477</v>
      </c>
      <c r="C935" s="39" t="s">
        <v>21</v>
      </c>
      <c r="D935" s="39" t="s">
        <v>26</v>
      </c>
      <c r="E935" s="39" t="s">
        <v>448</v>
      </c>
      <c r="J935" s="39" t="s">
        <v>102</v>
      </c>
      <c r="K935" s="39" t="s">
        <v>102</v>
      </c>
      <c r="L935" s="39" t="s">
        <v>102</v>
      </c>
      <c r="M935" s="39" t="s">
        <v>102</v>
      </c>
      <c r="N935" s="39" t="s">
        <v>102</v>
      </c>
      <c r="O935" s="39" t="s">
        <v>102</v>
      </c>
      <c r="P935" s="39">
        <v>7.3970000000000002</v>
      </c>
      <c r="Q935" s="39">
        <v>-8.6199999999999995E-5</v>
      </c>
      <c r="R935" s="39" t="s">
        <v>102</v>
      </c>
      <c r="S935" s="39" t="s">
        <v>102</v>
      </c>
      <c r="T935" s="39" t="s">
        <v>102</v>
      </c>
      <c r="U935" s="39" t="s">
        <v>102</v>
      </c>
      <c r="V935" s="39" t="s">
        <v>102</v>
      </c>
      <c r="W935" s="39">
        <v>4.3679999999999999E-7</v>
      </c>
      <c r="X935" s="39">
        <v>7.3969142367999998</v>
      </c>
    </row>
    <row r="936" spans="1:24" x14ac:dyDescent="0.35">
      <c r="A936" s="39" t="s">
        <v>145</v>
      </c>
      <c r="B936" s="39" t="s">
        <v>477</v>
      </c>
      <c r="C936" s="39" t="s">
        <v>21</v>
      </c>
      <c r="D936" s="39" t="s">
        <v>26</v>
      </c>
      <c r="E936" s="39" t="s">
        <v>449</v>
      </c>
      <c r="J936" s="39" t="s">
        <v>102</v>
      </c>
      <c r="K936" s="39" t="s">
        <v>102</v>
      </c>
      <c r="L936" s="39" t="s">
        <v>102</v>
      </c>
      <c r="M936" s="39" t="s">
        <v>102</v>
      </c>
      <c r="N936" s="39" t="s">
        <v>102</v>
      </c>
      <c r="O936" s="39" t="s">
        <v>102</v>
      </c>
      <c r="P936" s="39">
        <v>7.3959999999999999</v>
      </c>
      <c r="Q936" s="39">
        <v>-9.3939999999999998E-5</v>
      </c>
      <c r="R936" s="39" t="s">
        <v>102</v>
      </c>
      <c r="S936" s="39" t="s">
        <v>102</v>
      </c>
      <c r="T936" s="39" t="s">
        <v>102</v>
      </c>
      <c r="U936" s="39" t="s">
        <v>102</v>
      </c>
      <c r="V936" s="39" t="s">
        <v>102</v>
      </c>
      <c r="W936" s="39">
        <v>4.3679999999999999E-7</v>
      </c>
      <c r="X936" s="39">
        <v>7.3959064968000003</v>
      </c>
    </row>
    <row r="937" spans="1:24" x14ac:dyDescent="0.35">
      <c r="A937" s="39" t="s">
        <v>145</v>
      </c>
      <c r="B937" s="39" t="s">
        <v>477</v>
      </c>
      <c r="C937" s="39" t="s">
        <v>21</v>
      </c>
      <c r="D937" s="39" t="s">
        <v>26</v>
      </c>
      <c r="E937" s="39" t="s">
        <v>450</v>
      </c>
      <c r="J937" s="39" t="s">
        <v>102</v>
      </c>
      <c r="K937" s="39" t="s">
        <v>102</v>
      </c>
      <c r="L937" s="39" t="s">
        <v>102</v>
      </c>
      <c r="M937" s="39" t="s">
        <v>102</v>
      </c>
      <c r="N937" s="39" t="s">
        <v>102</v>
      </c>
      <c r="O937" s="39" t="s">
        <v>102</v>
      </c>
      <c r="P937" s="39">
        <v>7.3959999999999999</v>
      </c>
      <c r="Q937" s="39">
        <v>-9.3889999999999997E-5</v>
      </c>
      <c r="R937" s="39" t="s">
        <v>102</v>
      </c>
      <c r="S937" s="39" t="s">
        <v>102</v>
      </c>
      <c r="T937" s="39" t="s">
        <v>102</v>
      </c>
      <c r="U937" s="39" t="s">
        <v>102</v>
      </c>
      <c r="V937" s="39" t="s">
        <v>102</v>
      </c>
      <c r="W937" s="39">
        <v>4.3679999999999999E-7</v>
      </c>
      <c r="X937" s="39">
        <v>7.3959065468</v>
      </c>
    </row>
    <row r="938" spans="1:24" x14ac:dyDescent="0.35">
      <c r="A938" s="39" t="s">
        <v>145</v>
      </c>
      <c r="B938" s="39" t="s">
        <v>477</v>
      </c>
      <c r="C938" s="39" t="s">
        <v>21</v>
      </c>
      <c r="D938" s="39" t="s">
        <v>26</v>
      </c>
      <c r="E938" s="39" t="s">
        <v>451</v>
      </c>
      <c r="J938" s="39" t="s">
        <v>102</v>
      </c>
      <c r="K938" s="39" t="s">
        <v>102</v>
      </c>
      <c r="L938" s="39" t="s">
        <v>102</v>
      </c>
      <c r="M938" s="39" t="s">
        <v>102</v>
      </c>
      <c r="N938" s="39" t="s">
        <v>102</v>
      </c>
      <c r="O938" s="39" t="s">
        <v>102</v>
      </c>
      <c r="P938" s="39" t="s">
        <v>102</v>
      </c>
      <c r="Q938" s="39" t="s">
        <v>102</v>
      </c>
      <c r="R938" s="39" t="s">
        <v>102</v>
      </c>
      <c r="S938" s="39" t="s">
        <v>102</v>
      </c>
      <c r="T938" s="39" t="s">
        <v>102</v>
      </c>
      <c r="U938" s="39" t="s">
        <v>170</v>
      </c>
      <c r="V938" s="39" t="s">
        <v>102</v>
      </c>
      <c r="W938" s="39" t="s">
        <v>102</v>
      </c>
      <c r="X938" s="39">
        <v>0</v>
      </c>
    </row>
    <row r="939" spans="1:24" x14ac:dyDescent="0.35">
      <c r="A939" s="39" t="s">
        <v>145</v>
      </c>
      <c r="B939" s="39" t="s">
        <v>477</v>
      </c>
      <c r="C939" s="39" t="s">
        <v>21</v>
      </c>
      <c r="D939" s="39" t="s">
        <v>26</v>
      </c>
      <c r="E939" s="39" t="s">
        <v>452</v>
      </c>
      <c r="J939" s="39" t="s">
        <v>102</v>
      </c>
      <c r="K939" s="39" t="s">
        <v>102</v>
      </c>
      <c r="L939" s="39" t="s">
        <v>102</v>
      </c>
      <c r="M939" s="39" t="s">
        <v>102</v>
      </c>
      <c r="N939" s="39" t="s">
        <v>102</v>
      </c>
      <c r="O939" s="39" t="s">
        <v>102</v>
      </c>
      <c r="P939" s="39" t="s">
        <v>102</v>
      </c>
      <c r="Q939" s="39">
        <v>0.65700000000000003</v>
      </c>
      <c r="R939" s="39" t="s">
        <v>102</v>
      </c>
      <c r="S939" s="39" t="s">
        <v>102</v>
      </c>
      <c r="T939" s="39">
        <v>5.6559999999999999E-2</v>
      </c>
      <c r="U939" s="39">
        <v>0.10920000000000001</v>
      </c>
      <c r="V939" s="39" t="s">
        <v>102</v>
      </c>
      <c r="W939" s="39">
        <v>1.0349999999999999E-3</v>
      </c>
      <c r="X939" s="39">
        <v>0.82379500000000005</v>
      </c>
    </row>
    <row r="940" spans="1:24" x14ac:dyDescent="0.35">
      <c r="A940" s="39" t="s">
        <v>145</v>
      </c>
      <c r="B940" s="39" t="s">
        <v>477</v>
      </c>
      <c r="C940" s="39" t="s">
        <v>21</v>
      </c>
      <c r="D940" s="39" t="s">
        <v>26</v>
      </c>
      <c r="E940" s="39" t="s">
        <v>453</v>
      </c>
      <c r="J940" s="39" t="s">
        <v>102</v>
      </c>
      <c r="K940" s="39" t="s">
        <v>102</v>
      </c>
      <c r="L940" s="39" t="s">
        <v>102</v>
      </c>
      <c r="M940" s="39" t="s">
        <v>102</v>
      </c>
      <c r="N940" s="39" t="s">
        <v>102</v>
      </c>
      <c r="O940" s="39" t="s">
        <v>102</v>
      </c>
      <c r="P940" s="39" t="s">
        <v>102</v>
      </c>
      <c r="Q940" s="39">
        <v>-1.2779999999999999E-4</v>
      </c>
      <c r="R940" s="39" t="s">
        <v>102</v>
      </c>
      <c r="S940" s="39" t="s">
        <v>102</v>
      </c>
      <c r="T940" s="39">
        <v>-1.493E-4</v>
      </c>
      <c r="U940" s="39">
        <v>1.8370000000000001E-3</v>
      </c>
      <c r="V940" s="39" t="s">
        <v>102</v>
      </c>
      <c r="W940" s="39">
        <v>9.8590000000000003E-5</v>
      </c>
      <c r="X940" s="39">
        <v>1.6584900000000001E-3</v>
      </c>
    </row>
    <row r="941" spans="1:24" x14ac:dyDescent="0.35">
      <c r="A941" s="39" t="s">
        <v>145</v>
      </c>
      <c r="B941" s="39" t="s">
        <v>477</v>
      </c>
      <c r="C941" s="39" t="s">
        <v>21</v>
      </c>
      <c r="D941" s="39" t="s">
        <v>26</v>
      </c>
      <c r="E941" s="39" t="s">
        <v>454</v>
      </c>
      <c r="J941" s="39" t="s">
        <v>102</v>
      </c>
      <c r="K941" s="39" t="s">
        <v>102</v>
      </c>
      <c r="L941" s="39" t="s">
        <v>102</v>
      </c>
      <c r="M941" s="39" t="s">
        <v>102</v>
      </c>
      <c r="N941" s="39" t="s">
        <v>102</v>
      </c>
      <c r="O941" s="39" t="s">
        <v>102</v>
      </c>
      <c r="P941" s="39" t="s">
        <v>102</v>
      </c>
      <c r="Q941" s="39">
        <v>-7.4909999999999999E-5</v>
      </c>
      <c r="R941" s="39" t="s">
        <v>102</v>
      </c>
      <c r="S941" s="39" t="s">
        <v>102</v>
      </c>
      <c r="T941" s="39">
        <v>-1.4909999999999999E-4</v>
      </c>
      <c r="U941" s="39">
        <v>1.8370000000000001E-3</v>
      </c>
      <c r="V941" s="39" t="s">
        <v>102</v>
      </c>
      <c r="W941" s="39">
        <v>9.8200000000000002E-5</v>
      </c>
      <c r="X941" s="39">
        <v>1.71119E-3</v>
      </c>
    </row>
    <row r="942" spans="1:24" x14ac:dyDescent="0.35">
      <c r="A942" s="39" t="s">
        <v>145</v>
      </c>
      <c r="B942" s="39" t="s">
        <v>477</v>
      </c>
      <c r="C942" s="39" t="s">
        <v>21</v>
      </c>
      <c r="D942" s="39" t="s">
        <v>26</v>
      </c>
      <c r="E942" s="39" t="s">
        <v>455</v>
      </c>
      <c r="J942" s="39" t="s">
        <v>102</v>
      </c>
      <c r="K942" s="39" t="s">
        <v>102</v>
      </c>
      <c r="L942" s="39" t="s">
        <v>102</v>
      </c>
      <c r="M942" s="39" t="s">
        <v>102</v>
      </c>
      <c r="N942" s="39" t="s">
        <v>102</v>
      </c>
      <c r="O942" s="39" t="s">
        <v>102</v>
      </c>
      <c r="P942" s="39" t="s">
        <v>102</v>
      </c>
      <c r="Q942" s="39">
        <v>-1.383E-4</v>
      </c>
      <c r="R942" s="39" t="s">
        <v>102</v>
      </c>
      <c r="S942" s="39" t="s">
        <v>102</v>
      </c>
      <c r="T942" s="39">
        <v>-2.3890000000000001E-4</v>
      </c>
      <c r="U942" s="39">
        <v>1.8829999999999999E-3</v>
      </c>
      <c r="V942" s="39" t="s">
        <v>102</v>
      </c>
      <c r="W942" s="39">
        <v>8.6799999999999996E-5</v>
      </c>
      <c r="X942" s="39">
        <v>1.5926E-3</v>
      </c>
    </row>
    <row r="943" spans="1:24" x14ac:dyDescent="0.35">
      <c r="A943" s="39" t="s">
        <v>145</v>
      </c>
      <c r="B943" s="39" t="s">
        <v>477</v>
      </c>
      <c r="C943" s="39" t="s">
        <v>21</v>
      </c>
      <c r="D943" s="39" t="s">
        <v>26</v>
      </c>
      <c r="E943" s="39" t="s">
        <v>456</v>
      </c>
      <c r="J943" s="39" t="s">
        <v>102</v>
      </c>
      <c r="K943" s="39" t="s">
        <v>102</v>
      </c>
      <c r="L943" s="39" t="s">
        <v>102</v>
      </c>
      <c r="M943" s="39" t="s">
        <v>102</v>
      </c>
      <c r="N943" s="39" t="s">
        <v>102</v>
      </c>
      <c r="O943" s="39" t="s">
        <v>102</v>
      </c>
      <c r="P943" s="39" t="s">
        <v>102</v>
      </c>
      <c r="Q943" s="39">
        <v>-1.7330000000000001E-4</v>
      </c>
      <c r="R943" s="39" t="s">
        <v>102</v>
      </c>
      <c r="S943" s="39" t="s">
        <v>102</v>
      </c>
      <c r="T943" s="39">
        <v>-2.7769999999999997E-4</v>
      </c>
      <c r="U943" s="39">
        <v>2.7339999999999999E-3</v>
      </c>
      <c r="V943" s="39" t="s">
        <v>102</v>
      </c>
      <c r="W943" s="39">
        <v>9.1899999999999998E-5</v>
      </c>
      <c r="X943" s="39">
        <v>2.3749000000000001E-3</v>
      </c>
    </row>
    <row r="944" spans="1:24" x14ac:dyDescent="0.35">
      <c r="A944" s="39" t="s">
        <v>145</v>
      </c>
      <c r="B944" s="39" t="s">
        <v>477</v>
      </c>
      <c r="C944" s="39" t="s">
        <v>21</v>
      </c>
      <c r="D944" s="39" t="s">
        <v>26</v>
      </c>
      <c r="E944" s="39" t="s">
        <v>457</v>
      </c>
      <c r="J944" s="39" t="s">
        <v>102</v>
      </c>
      <c r="K944" s="39" t="s">
        <v>102</v>
      </c>
      <c r="L944" s="39" t="s">
        <v>102</v>
      </c>
      <c r="M944" s="39" t="s">
        <v>102</v>
      </c>
      <c r="N944" s="39" t="s">
        <v>102</v>
      </c>
      <c r="O944" s="39" t="s">
        <v>102</v>
      </c>
      <c r="P944" s="39" t="s">
        <v>102</v>
      </c>
      <c r="Q944" s="39" t="s">
        <v>170</v>
      </c>
      <c r="R944" s="39" t="s">
        <v>102</v>
      </c>
      <c r="S944" s="39" t="s">
        <v>102</v>
      </c>
      <c r="T944" s="39" t="s">
        <v>170</v>
      </c>
      <c r="U944" s="39" t="s">
        <v>170</v>
      </c>
      <c r="V944" s="39" t="s">
        <v>102</v>
      </c>
      <c r="W944" s="39" t="s">
        <v>170</v>
      </c>
      <c r="X944" s="39">
        <v>0</v>
      </c>
    </row>
    <row r="945" spans="1:24" x14ac:dyDescent="0.35">
      <c r="A945" s="39" t="s">
        <v>145</v>
      </c>
      <c r="B945" s="39" t="s">
        <v>477</v>
      </c>
      <c r="C945" s="39" t="s">
        <v>21</v>
      </c>
      <c r="D945" s="39" t="s">
        <v>26</v>
      </c>
      <c r="E945" s="39" t="s">
        <v>458</v>
      </c>
      <c r="J945" s="39" t="s">
        <v>102</v>
      </c>
      <c r="K945" s="39" t="s">
        <v>102</v>
      </c>
      <c r="L945" s="39" t="s">
        <v>102</v>
      </c>
      <c r="M945" s="39" t="s">
        <v>102</v>
      </c>
      <c r="N945" s="39" t="s">
        <v>102</v>
      </c>
      <c r="O945" s="39" t="s">
        <v>102</v>
      </c>
      <c r="P945" s="39" t="s">
        <v>102</v>
      </c>
      <c r="Q945" s="39" t="s">
        <v>170</v>
      </c>
      <c r="R945" s="39" t="s">
        <v>102</v>
      </c>
      <c r="S945" s="39" t="s">
        <v>102</v>
      </c>
      <c r="T945" s="39" t="s">
        <v>170</v>
      </c>
      <c r="U945" s="39" t="s">
        <v>170</v>
      </c>
      <c r="V945" s="39" t="s">
        <v>102</v>
      </c>
      <c r="W945" s="39" t="s">
        <v>170</v>
      </c>
      <c r="X945" s="39">
        <v>0</v>
      </c>
    </row>
    <row r="946" spans="1:24" x14ac:dyDescent="0.35">
      <c r="A946" s="39" t="s">
        <v>145</v>
      </c>
      <c r="B946" s="39" t="s">
        <v>477</v>
      </c>
      <c r="C946" s="39" t="s">
        <v>21</v>
      </c>
      <c r="D946" s="39" t="s">
        <v>26</v>
      </c>
      <c r="E946" s="39" t="s">
        <v>459</v>
      </c>
      <c r="J946" s="39" t="s">
        <v>102</v>
      </c>
      <c r="K946" s="39" t="s">
        <v>102</v>
      </c>
      <c r="L946" s="39" t="s">
        <v>102</v>
      </c>
      <c r="M946" s="39" t="s">
        <v>102</v>
      </c>
      <c r="N946" s="39" t="s">
        <v>102</v>
      </c>
      <c r="O946" s="39" t="s">
        <v>102</v>
      </c>
      <c r="P946" s="39" t="s">
        <v>102</v>
      </c>
      <c r="Q946" s="39" t="s">
        <v>170</v>
      </c>
      <c r="R946" s="39" t="s">
        <v>102</v>
      </c>
      <c r="S946" s="39" t="s">
        <v>102</v>
      </c>
      <c r="T946" s="39" t="s">
        <v>170</v>
      </c>
      <c r="U946" s="39" t="s">
        <v>170</v>
      </c>
      <c r="V946" s="39" t="s">
        <v>102</v>
      </c>
      <c r="W946" s="39" t="s">
        <v>170</v>
      </c>
      <c r="X946" s="39">
        <v>0</v>
      </c>
    </row>
    <row r="947" spans="1:24" x14ac:dyDescent="0.35">
      <c r="A947" s="39" t="s">
        <v>145</v>
      </c>
      <c r="B947" s="39" t="s">
        <v>477</v>
      </c>
      <c r="C947" s="39" t="s">
        <v>21</v>
      </c>
      <c r="D947" s="39" t="s">
        <v>26</v>
      </c>
      <c r="E947" s="39" t="s">
        <v>460</v>
      </c>
      <c r="J947" s="39" t="s">
        <v>102</v>
      </c>
      <c r="K947" s="39" t="s">
        <v>102</v>
      </c>
      <c r="L947" s="39" t="s">
        <v>102</v>
      </c>
      <c r="M947" s="39" t="s">
        <v>102</v>
      </c>
      <c r="N947" s="39" t="s">
        <v>102</v>
      </c>
      <c r="O947" s="39" t="s">
        <v>102</v>
      </c>
      <c r="P947" s="39" t="s">
        <v>102</v>
      </c>
      <c r="Q947" s="39">
        <v>0.89459999999999995</v>
      </c>
      <c r="R947" s="39" t="s">
        <v>102</v>
      </c>
      <c r="S947" s="39" t="s">
        <v>102</v>
      </c>
      <c r="T947" s="39">
        <v>9.4549999999999995E-2</v>
      </c>
      <c r="U947" s="39">
        <v>0.16300000000000001</v>
      </c>
      <c r="V947" s="39" t="s">
        <v>102</v>
      </c>
      <c r="W947" s="39">
        <v>1.4909999999999999E-3</v>
      </c>
      <c r="X947" s="39">
        <v>1.1536409999999999</v>
      </c>
    </row>
    <row r="948" spans="1:24" x14ac:dyDescent="0.35">
      <c r="A948" s="39" t="s">
        <v>145</v>
      </c>
      <c r="B948" s="39" t="s">
        <v>477</v>
      </c>
      <c r="C948" s="39" t="s">
        <v>21</v>
      </c>
      <c r="D948" s="39" t="s">
        <v>26</v>
      </c>
      <c r="E948" s="39" t="s">
        <v>104</v>
      </c>
      <c r="J948" s="39" t="s">
        <v>102</v>
      </c>
      <c r="K948" s="39" t="s">
        <v>102</v>
      </c>
      <c r="L948" s="39" t="s">
        <v>102</v>
      </c>
      <c r="M948" s="39" t="s">
        <v>102</v>
      </c>
      <c r="N948" s="39" t="s">
        <v>102</v>
      </c>
      <c r="O948" s="39">
        <v>6.6719999999999995E-4</v>
      </c>
      <c r="P948" s="39" t="s">
        <v>102</v>
      </c>
      <c r="Q948" s="39" t="s">
        <v>102</v>
      </c>
      <c r="R948" s="39" t="s">
        <v>102</v>
      </c>
      <c r="S948" s="39" t="s">
        <v>102</v>
      </c>
      <c r="T948" s="39" t="s">
        <v>102</v>
      </c>
      <c r="U948" s="39" t="s">
        <v>102</v>
      </c>
      <c r="V948" s="39" t="s">
        <v>102</v>
      </c>
      <c r="W948" s="39">
        <v>2.7920000000000001E-7</v>
      </c>
      <c r="X948" s="39">
        <v>6.6747919999999997E-4</v>
      </c>
    </row>
    <row r="949" spans="1:24" x14ac:dyDescent="0.35">
      <c r="A949" s="39" t="s">
        <v>145</v>
      </c>
      <c r="B949" s="39" t="s">
        <v>477</v>
      </c>
      <c r="C949" s="39" t="s">
        <v>21</v>
      </c>
      <c r="D949" s="39" t="s">
        <v>26</v>
      </c>
      <c r="E949" s="39" t="s">
        <v>105</v>
      </c>
      <c r="J949" s="39" t="s">
        <v>102</v>
      </c>
      <c r="K949" s="39" t="s">
        <v>102</v>
      </c>
      <c r="L949" s="39" t="s">
        <v>102</v>
      </c>
      <c r="M949" s="39" t="s">
        <v>102</v>
      </c>
      <c r="N949" s="39" t="s">
        <v>102</v>
      </c>
      <c r="O949" s="39">
        <v>6.6719999999999995E-4</v>
      </c>
      <c r="P949" s="39" t="s">
        <v>102</v>
      </c>
      <c r="Q949" s="39" t="s">
        <v>102</v>
      </c>
      <c r="R949" s="39" t="s">
        <v>102</v>
      </c>
      <c r="S949" s="39" t="s">
        <v>102</v>
      </c>
      <c r="T949" s="39" t="s">
        <v>102</v>
      </c>
      <c r="U949" s="39" t="s">
        <v>102</v>
      </c>
      <c r="V949" s="39" t="s">
        <v>102</v>
      </c>
      <c r="W949" s="39">
        <v>2.7920000000000001E-7</v>
      </c>
      <c r="X949" s="39">
        <v>6.6747919999999997E-4</v>
      </c>
    </row>
    <row r="950" spans="1:24" x14ac:dyDescent="0.35">
      <c r="A950" s="39" t="s">
        <v>145</v>
      </c>
      <c r="B950" s="39" t="s">
        <v>477</v>
      </c>
      <c r="C950" s="39" t="s">
        <v>21</v>
      </c>
      <c r="D950" s="39" t="s">
        <v>26</v>
      </c>
      <c r="E950" s="39" t="s">
        <v>106</v>
      </c>
      <c r="J950" s="39" t="s">
        <v>102</v>
      </c>
      <c r="K950" s="39" t="s">
        <v>102</v>
      </c>
      <c r="L950" s="39" t="s">
        <v>102</v>
      </c>
      <c r="M950" s="39" t="s">
        <v>102</v>
      </c>
      <c r="N950" s="39" t="s">
        <v>102</v>
      </c>
      <c r="O950" s="39">
        <v>6.6739999999999996E-4</v>
      </c>
      <c r="P950" s="39" t="s">
        <v>102</v>
      </c>
      <c r="Q950" s="39" t="s">
        <v>102</v>
      </c>
      <c r="R950" s="39" t="s">
        <v>102</v>
      </c>
      <c r="S950" s="39" t="s">
        <v>102</v>
      </c>
      <c r="T950" s="39" t="s">
        <v>102</v>
      </c>
      <c r="U950" s="39" t="s">
        <v>102</v>
      </c>
      <c r="V950" s="39" t="s">
        <v>102</v>
      </c>
      <c r="W950" s="39">
        <v>2.7920000000000001E-7</v>
      </c>
      <c r="X950" s="39">
        <v>6.6767919999999998E-4</v>
      </c>
    </row>
    <row r="951" spans="1:24" x14ac:dyDescent="0.35">
      <c r="A951" s="39" t="s">
        <v>145</v>
      </c>
      <c r="B951" s="39" t="s">
        <v>477</v>
      </c>
      <c r="C951" s="39" t="s">
        <v>21</v>
      </c>
      <c r="D951" s="39" t="s">
        <v>26</v>
      </c>
      <c r="E951" s="39" t="s">
        <v>107</v>
      </c>
      <c r="J951" s="39" t="s">
        <v>102</v>
      </c>
      <c r="K951" s="39" t="s">
        <v>102</v>
      </c>
      <c r="L951" s="39" t="s">
        <v>102</v>
      </c>
      <c r="M951" s="39" t="s">
        <v>102</v>
      </c>
      <c r="N951" s="39" t="s">
        <v>102</v>
      </c>
      <c r="O951" s="39">
        <v>5.1079999999999997</v>
      </c>
      <c r="P951" s="39" t="s">
        <v>102</v>
      </c>
      <c r="Q951" s="39" t="s">
        <v>102</v>
      </c>
      <c r="R951" s="39" t="s">
        <v>102</v>
      </c>
      <c r="S951" s="39" t="s">
        <v>102</v>
      </c>
      <c r="T951" s="39" t="s">
        <v>102</v>
      </c>
      <c r="U951" s="39" t="s">
        <v>102</v>
      </c>
      <c r="V951" s="39" t="s">
        <v>102</v>
      </c>
      <c r="W951" s="39">
        <v>2.7920000000000001E-7</v>
      </c>
      <c r="X951" s="39">
        <v>5.1080002791999997</v>
      </c>
    </row>
    <row r="952" spans="1:24" x14ac:dyDescent="0.35">
      <c r="A952" s="39" t="s">
        <v>145</v>
      </c>
      <c r="B952" s="39" t="s">
        <v>477</v>
      </c>
      <c r="C952" s="39" t="s">
        <v>21</v>
      </c>
      <c r="D952" s="39" t="s">
        <v>26</v>
      </c>
      <c r="E952" s="39" t="s">
        <v>461</v>
      </c>
      <c r="J952" s="39" t="s">
        <v>102</v>
      </c>
      <c r="K952" s="39" t="s">
        <v>102</v>
      </c>
      <c r="L952" s="39" t="s">
        <v>102</v>
      </c>
      <c r="M952" s="39" t="s">
        <v>102</v>
      </c>
      <c r="N952" s="39" t="s">
        <v>102</v>
      </c>
      <c r="O952" s="39">
        <v>7.8109999999999999</v>
      </c>
      <c r="P952" s="39" t="s">
        <v>102</v>
      </c>
      <c r="Q952" s="39" t="s">
        <v>102</v>
      </c>
      <c r="R952" s="39" t="s">
        <v>102</v>
      </c>
      <c r="S952" s="39" t="s">
        <v>102</v>
      </c>
      <c r="T952" s="39" t="s">
        <v>102</v>
      </c>
      <c r="U952" s="39" t="s">
        <v>102</v>
      </c>
      <c r="V952" s="39" t="s">
        <v>102</v>
      </c>
      <c r="W952" s="39">
        <v>3.0629999999999998E-7</v>
      </c>
      <c r="X952" s="39">
        <v>7.8110003063000004</v>
      </c>
    </row>
    <row r="953" spans="1:24" x14ac:dyDescent="0.35">
      <c r="A953" s="39" t="s">
        <v>145</v>
      </c>
      <c r="B953" s="39" t="s">
        <v>477</v>
      </c>
      <c r="C953" s="39" t="s">
        <v>21</v>
      </c>
      <c r="D953" s="39" t="s">
        <v>26</v>
      </c>
      <c r="E953" s="39" t="s">
        <v>108</v>
      </c>
      <c r="J953" s="39" t="s">
        <v>102</v>
      </c>
      <c r="K953" s="39" t="s">
        <v>102</v>
      </c>
      <c r="L953" s="39" t="s">
        <v>102</v>
      </c>
      <c r="M953" s="39" t="s">
        <v>102</v>
      </c>
      <c r="N953" s="39" t="s">
        <v>102</v>
      </c>
      <c r="O953" s="39">
        <v>0.77</v>
      </c>
      <c r="P953" s="39" t="s">
        <v>102</v>
      </c>
      <c r="Q953" s="39" t="s">
        <v>102</v>
      </c>
      <c r="R953" s="39" t="s">
        <v>102</v>
      </c>
      <c r="S953" s="39" t="s">
        <v>102</v>
      </c>
      <c r="T953" s="39" t="s">
        <v>102</v>
      </c>
      <c r="U953" s="39" t="s">
        <v>102</v>
      </c>
      <c r="V953" s="39" t="s">
        <v>102</v>
      </c>
      <c r="W953" s="39">
        <v>5.4710000000000002E-7</v>
      </c>
      <c r="X953" s="39">
        <v>0.77000054709999999</v>
      </c>
    </row>
    <row r="954" spans="1:24" x14ac:dyDescent="0.35">
      <c r="A954" s="39" t="s">
        <v>145</v>
      </c>
      <c r="B954" s="39" t="s">
        <v>477</v>
      </c>
      <c r="C954" s="39" t="s">
        <v>21</v>
      </c>
      <c r="D954" s="39" t="s">
        <v>26</v>
      </c>
      <c r="E954" s="39" t="s">
        <v>462</v>
      </c>
      <c r="J954" s="39" t="s">
        <v>102</v>
      </c>
      <c r="K954" s="39" t="s">
        <v>102</v>
      </c>
      <c r="L954" s="39" t="s">
        <v>102</v>
      </c>
      <c r="M954" s="39" t="s">
        <v>102</v>
      </c>
      <c r="N954" s="39" t="s">
        <v>102</v>
      </c>
      <c r="O954" s="39">
        <v>1.683E-3</v>
      </c>
      <c r="P954" s="39" t="s">
        <v>102</v>
      </c>
      <c r="Q954" s="39" t="s">
        <v>102</v>
      </c>
      <c r="R954" s="39" t="s">
        <v>102</v>
      </c>
      <c r="S954" s="39" t="s">
        <v>102</v>
      </c>
      <c r="T954" s="39" t="s">
        <v>102</v>
      </c>
      <c r="U954" s="39" t="s">
        <v>102</v>
      </c>
      <c r="V954" s="39" t="s">
        <v>102</v>
      </c>
      <c r="W954" s="39">
        <v>5.144E-7</v>
      </c>
      <c r="X954" s="39">
        <v>1.6835144E-3</v>
      </c>
    </row>
    <row r="955" spans="1:24" x14ac:dyDescent="0.35">
      <c r="A955" s="39" t="s">
        <v>145</v>
      </c>
      <c r="B955" s="39" t="s">
        <v>477</v>
      </c>
      <c r="C955" s="39" t="s">
        <v>21</v>
      </c>
      <c r="D955" s="39" t="s">
        <v>26</v>
      </c>
      <c r="E955" s="39" t="s">
        <v>463</v>
      </c>
      <c r="J955" s="39" t="s">
        <v>102</v>
      </c>
      <c r="K955" s="39" t="s">
        <v>102</v>
      </c>
      <c r="L955" s="39" t="s">
        <v>102</v>
      </c>
      <c r="M955" s="39" t="s">
        <v>102</v>
      </c>
      <c r="N955" s="39" t="s">
        <v>102</v>
      </c>
      <c r="O955" s="39">
        <v>1.7279999999999999E-3</v>
      </c>
      <c r="P955" s="39" t="s">
        <v>102</v>
      </c>
      <c r="Q955" s="39" t="s">
        <v>102</v>
      </c>
      <c r="R955" s="39" t="s">
        <v>102</v>
      </c>
      <c r="S955" s="39" t="s">
        <v>102</v>
      </c>
      <c r="T955" s="39" t="s">
        <v>102</v>
      </c>
      <c r="U955" s="39" t="s">
        <v>102</v>
      </c>
      <c r="V955" s="39" t="s">
        <v>102</v>
      </c>
      <c r="W955" s="39">
        <v>6.4600000000000004E-7</v>
      </c>
      <c r="X955" s="39">
        <v>1.7286459999999999E-3</v>
      </c>
    </row>
    <row r="956" spans="1:24" x14ac:dyDescent="0.35">
      <c r="A956" s="39" t="s">
        <v>145</v>
      </c>
      <c r="B956" s="39" t="s">
        <v>477</v>
      </c>
      <c r="C956" s="39" t="s">
        <v>21</v>
      </c>
      <c r="D956" s="39" t="s">
        <v>35</v>
      </c>
      <c r="J956" s="39" t="s">
        <v>102</v>
      </c>
      <c r="K956" s="39" t="s">
        <v>102</v>
      </c>
      <c r="L956" s="39" t="s">
        <v>102</v>
      </c>
      <c r="M956" s="39" t="s">
        <v>102</v>
      </c>
      <c r="N956" s="39" t="s">
        <v>102</v>
      </c>
      <c r="O956" s="39" t="s">
        <v>102</v>
      </c>
      <c r="P956" s="39" t="s">
        <v>102</v>
      </c>
      <c r="Q956" s="39" t="s">
        <v>102</v>
      </c>
      <c r="R956" s="39">
        <v>2.1369999999999999E-4</v>
      </c>
      <c r="S956" s="39">
        <v>1.855</v>
      </c>
      <c r="T956" s="39" t="s">
        <v>102</v>
      </c>
      <c r="U956" s="39" t="s">
        <v>102</v>
      </c>
      <c r="V956" s="39" t="s">
        <v>102</v>
      </c>
      <c r="W956" s="39" t="s">
        <v>102</v>
      </c>
      <c r="X956" s="39">
        <v>1.8552137</v>
      </c>
    </row>
    <row r="957" spans="1:24" x14ac:dyDescent="0.35">
      <c r="A957" s="39" t="s">
        <v>145</v>
      </c>
      <c r="B957" s="39" t="s">
        <v>477</v>
      </c>
      <c r="C957" s="39" t="s">
        <v>21</v>
      </c>
      <c r="D957" s="39" t="s">
        <v>37</v>
      </c>
      <c r="J957" s="39" t="s">
        <v>102</v>
      </c>
      <c r="K957" s="39" t="s">
        <v>102</v>
      </c>
      <c r="L957" s="39">
        <v>0.86960000000000004</v>
      </c>
      <c r="M957" s="39" t="s">
        <v>102</v>
      </c>
      <c r="N957" s="39" t="s">
        <v>102</v>
      </c>
      <c r="O957" s="39" t="s">
        <v>102</v>
      </c>
      <c r="P957" s="39" t="s">
        <v>102</v>
      </c>
      <c r="Q957" s="39">
        <v>0.69479999999999997</v>
      </c>
      <c r="R957" s="39" t="s">
        <v>102</v>
      </c>
      <c r="S957" s="39" t="s">
        <v>102</v>
      </c>
      <c r="T957" s="39" t="s">
        <v>102</v>
      </c>
      <c r="U957" s="39" t="s">
        <v>102</v>
      </c>
      <c r="V957" s="39" t="s">
        <v>102</v>
      </c>
      <c r="W957" s="39">
        <v>4.0060000000000003E-6</v>
      </c>
      <c r="X957" s="39">
        <v>1.564404006</v>
      </c>
    </row>
    <row r="958" spans="1:24" x14ac:dyDescent="0.35">
      <c r="A958" s="39" t="s">
        <v>145</v>
      </c>
      <c r="B958" s="39" t="s">
        <v>477</v>
      </c>
      <c r="C958" s="39" t="s">
        <v>21</v>
      </c>
      <c r="D958" s="39" t="s">
        <v>37</v>
      </c>
      <c r="E958" s="39" t="s">
        <v>443</v>
      </c>
      <c r="J958" s="39" t="s">
        <v>102</v>
      </c>
      <c r="K958" s="39" t="s">
        <v>102</v>
      </c>
      <c r="L958" s="39" t="s">
        <v>102</v>
      </c>
      <c r="M958" s="39" t="s">
        <v>102</v>
      </c>
      <c r="N958" s="39" t="s">
        <v>102</v>
      </c>
      <c r="O958" s="39" t="s">
        <v>102</v>
      </c>
      <c r="P958" s="39" t="s">
        <v>102</v>
      </c>
      <c r="Q958" s="39">
        <v>-1.08E-5</v>
      </c>
      <c r="R958" s="39" t="s">
        <v>102</v>
      </c>
      <c r="S958" s="39" t="s">
        <v>102</v>
      </c>
      <c r="T958" s="39" t="s">
        <v>102</v>
      </c>
      <c r="U958" s="39" t="s">
        <v>102</v>
      </c>
      <c r="V958" s="39" t="s">
        <v>102</v>
      </c>
      <c r="W958" s="39">
        <v>2.0349999999999999E-7</v>
      </c>
      <c r="X958" s="39">
        <v>-1.0596499999999999E-5</v>
      </c>
    </row>
    <row r="959" spans="1:24" x14ac:dyDescent="0.35">
      <c r="A959" s="39" t="s">
        <v>145</v>
      </c>
      <c r="B959" s="39" t="s">
        <v>477</v>
      </c>
      <c r="C959" s="39" t="s">
        <v>21</v>
      </c>
      <c r="D959" s="39" t="s">
        <v>37</v>
      </c>
      <c r="E959" s="39" t="s">
        <v>464</v>
      </c>
      <c r="J959" s="39" t="s">
        <v>102</v>
      </c>
      <c r="K959" s="39" t="s">
        <v>102</v>
      </c>
      <c r="L959" s="39" t="s">
        <v>102</v>
      </c>
      <c r="M959" s="39" t="s">
        <v>102</v>
      </c>
      <c r="N959" s="39" t="s">
        <v>102</v>
      </c>
      <c r="O959" s="39" t="s">
        <v>102</v>
      </c>
      <c r="P959" s="39" t="s">
        <v>102</v>
      </c>
      <c r="Q959" s="39">
        <v>-1.011E-5</v>
      </c>
      <c r="R959" s="39" t="s">
        <v>102</v>
      </c>
      <c r="S959" s="39" t="s">
        <v>102</v>
      </c>
      <c r="T959" s="39" t="s">
        <v>102</v>
      </c>
      <c r="U959" s="39" t="s">
        <v>102</v>
      </c>
      <c r="V959" s="39" t="s">
        <v>102</v>
      </c>
      <c r="W959" s="39">
        <v>2.0349999999999999E-7</v>
      </c>
      <c r="X959" s="39">
        <v>-9.9065000000000008E-6</v>
      </c>
    </row>
    <row r="960" spans="1:24" x14ac:dyDescent="0.35">
      <c r="A960" s="39" t="s">
        <v>145</v>
      </c>
      <c r="B960" s="39" t="s">
        <v>477</v>
      </c>
      <c r="C960" s="39" t="s">
        <v>21</v>
      </c>
      <c r="D960" s="39" t="s">
        <v>36</v>
      </c>
      <c r="J960" s="39" t="s">
        <v>102</v>
      </c>
      <c r="K960" s="39" t="s">
        <v>102</v>
      </c>
      <c r="L960" s="39" t="s">
        <v>102</v>
      </c>
      <c r="M960" s="39">
        <v>0.49340000000000001</v>
      </c>
      <c r="N960" s="39">
        <v>1.325</v>
      </c>
      <c r="O960" s="39" t="s">
        <v>102</v>
      </c>
      <c r="P960" s="39" t="s">
        <v>102</v>
      </c>
      <c r="Q960" s="39">
        <v>1.7769999999999999</v>
      </c>
      <c r="R960" s="39" t="s">
        <v>102</v>
      </c>
      <c r="S960" s="39" t="s">
        <v>102</v>
      </c>
      <c r="T960" s="39">
        <v>9.4039999999999999E-2</v>
      </c>
      <c r="U960" s="39">
        <v>0.17610000000000001</v>
      </c>
      <c r="V960" s="39" t="s">
        <v>102</v>
      </c>
      <c r="W960" s="39">
        <v>2.813E-3</v>
      </c>
      <c r="X960" s="39">
        <v>3.8683529999999999</v>
      </c>
    </row>
    <row r="961" spans="1:24" x14ac:dyDescent="0.35">
      <c r="A961" s="39" t="s">
        <v>145</v>
      </c>
      <c r="B961" s="39" t="s">
        <v>477</v>
      </c>
      <c r="C961" s="39" t="s">
        <v>21</v>
      </c>
      <c r="D961" s="39" t="s">
        <v>36</v>
      </c>
      <c r="E961" s="39" t="s">
        <v>397</v>
      </c>
      <c r="J961" s="39" t="s">
        <v>102</v>
      </c>
      <c r="K961" s="39" t="s">
        <v>102</v>
      </c>
      <c r="L961" s="39" t="s">
        <v>102</v>
      </c>
      <c r="M961" s="39" t="s">
        <v>102</v>
      </c>
      <c r="N961" s="39" t="s">
        <v>102</v>
      </c>
      <c r="O961" s="39" t="s">
        <v>102</v>
      </c>
      <c r="P961" s="39" t="s">
        <v>102</v>
      </c>
      <c r="Q961" s="39">
        <v>-2.588E-4</v>
      </c>
      <c r="R961" s="39" t="s">
        <v>102</v>
      </c>
      <c r="S961" s="39" t="s">
        <v>102</v>
      </c>
      <c r="T961" s="39">
        <v>-4.102E-4</v>
      </c>
      <c r="U961" s="39">
        <v>1.323E-3</v>
      </c>
      <c r="V961" s="39" t="s">
        <v>102</v>
      </c>
      <c r="W961" s="39">
        <v>1.21E-4</v>
      </c>
      <c r="X961" s="39">
        <v>7.7499999999999997E-4</v>
      </c>
    </row>
    <row r="962" spans="1:24" x14ac:dyDescent="0.35">
      <c r="A962" s="39" t="s">
        <v>145</v>
      </c>
      <c r="B962" s="39" t="s">
        <v>477</v>
      </c>
      <c r="C962" s="39" t="s">
        <v>21</v>
      </c>
      <c r="D962" s="39" t="s">
        <v>36</v>
      </c>
      <c r="E962" s="39" t="s">
        <v>398</v>
      </c>
      <c r="J962" s="39" t="s">
        <v>102</v>
      </c>
      <c r="K962" s="39" t="s">
        <v>102</v>
      </c>
      <c r="L962" s="39" t="s">
        <v>102</v>
      </c>
      <c r="M962" s="39" t="s">
        <v>102</v>
      </c>
      <c r="N962" s="39" t="s">
        <v>102</v>
      </c>
      <c r="O962" s="39" t="s">
        <v>102</v>
      </c>
      <c r="P962" s="39" t="s">
        <v>102</v>
      </c>
      <c r="Q962" s="39">
        <v>0.99139999999999995</v>
      </c>
      <c r="R962" s="39" t="s">
        <v>102</v>
      </c>
      <c r="S962" s="39" t="s">
        <v>102</v>
      </c>
      <c r="T962" s="39">
        <v>9.3890000000000001E-2</v>
      </c>
      <c r="U962" s="39">
        <v>0.14940000000000001</v>
      </c>
      <c r="V962" s="39" t="s">
        <v>102</v>
      </c>
      <c r="W962" s="39">
        <v>2.7720000000000002E-3</v>
      </c>
      <c r="X962" s="39">
        <v>1.2374620000000001</v>
      </c>
    </row>
    <row r="963" spans="1:24" x14ac:dyDescent="0.35">
      <c r="A963" s="39" t="s">
        <v>145</v>
      </c>
      <c r="B963" s="39" t="s">
        <v>477</v>
      </c>
      <c r="C963" s="39" t="s">
        <v>21</v>
      </c>
      <c r="D963" s="39" t="s">
        <v>28</v>
      </c>
      <c r="J963" s="39" t="s">
        <v>102</v>
      </c>
      <c r="K963" s="39" t="s">
        <v>102</v>
      </c>
      <c r="L963" s="39" t="s">
        <v>102</v>
      </c>
      <c r="M963" s="39" t="s">
        <v>102</v>
      </c>
      <c r="N963" s="39" t="s">
        <v>102</v>
      </c>
      <c r="O963" s="39" t="s">
        <v>102</v>
      </c>
      <c r="P963" s="39" t="s">
        <v>102</v>
      </c>
      <c r="Q963" s="39" t="s">
        <v>102</v>
      </c>
      <c r="R963" s="39" t="s">
        <v>102</v>
      </c>
      <c r="S963" s="39" t="s">
        <v>102</v>
      </c>
      <c r="T963" s="39">
        <v>8.6E-3</v>
      </c>
      <c r="U963" s="39">
        <v>0.80740000000000001</v>
      </c>
      <c r="V963" s="39" t="s">
        <v>102</v>
      </c>
      <c r="W963" s="39" t="s">
        <v>102</v>
      </c>
      <c r="X963" s="39">
        <v>0.81599999999999995</v>
      </c>
    </row>
    <row r="964" spans="1:24" x14ac:dyDescent="0.35">
      <c r="A964" s="39" t="s">
        <v>145</v>
      </c>
      <c r="B964" s="39" t="s">
        <v>477</v>
      </c>
      <c r="C964" s="39" t="s">
        <v>21</v>
      </c>
      <c r="D964" s="39" t="s">
        <v>28</v>
      </c>
      <c r="E964" s="39" t="s">
        <v>465</v>
      </c>
      <c r="J964" s="39" t="s">
        <v>102</v>
      </c>
      <c r="K964" s="39" t="s">
        <v>102</v>
      </c>
      <c r="L964" s="39" t="s">
        <v>102</v>
      </c>
      <c r="M964" s="39" t="s">
        <v>102</v>
      </c>
      <c r="N964" s="39" t="s">
        <v>102</v>
      </c>
      <c r="O964" s="39" t="s">
        <v>102</v>
      </c>
      <c r="P964" s="39" t="s">
        <v>102</v>
      </c>
      <c r="Q964" s="39" t="s">
        <v>102</v>
      </c>
      <c r="R964" s="39" t="s">
        <v>102</v>
      </c>
      <c r="S964" s="39" t="s">
        <v>102</v>
      </c>
      <c r="T964" s="39" t="s">
        <v>102</v>
      </c>
      <c r="U964" s="39">
        <v>1.2539999999999999E-3</v>
      </c>
      <c r="V964" s="39" t="s">
        <v>102</v>
      </c>
      <c r="W964" s="39" t="s">
        <v>102</v>
      </c>
      <c r="X964" s="39">
        <v>1.2539999999999999E-3</v>
      </c>
    </row>
    <row r="965" spans="1:24" x14ac:dyDescent="0.35">
      <c r="A965" s="39" t="s">
        <v>145</v>
      </c>
      <c r="B965" s="39" t="s">
        <v>477</v>
      </c>
      <c r="C965" s="39" t="s">
        <v>21</v>
      </c>
      <c r="D965" s="39" t="s">
        <v>28</v>
      </c>
      <c r="E965" s="39" t="s">
        <v>410</v>
      </c>
      <c r="J965" s="39" t="s">
        <v>102</v>
      </c>
      <c r="K965" s="39" t="s">
        <v>102</v>
      </c>
      <c r="L965" s="39" t="s">
        <v>102</v>
      </c>
      <c r="M965" s="39" t="s">
        <v>102</v>
      </c>
      <c r="N965" s="39" t="s">
        <v>102</v>
      </c>
      <c r="O965" s="39" t="s">
        <v>102</v>
      </c>
      <c r="P965" s="39" t="s">
        <v>102</v>
      </c>
      <c r="Q965" s="39" t="s">
        <v>102</v>
      </c>
      <c r="R965" s="39" t="s">
        <v>102</v>
      </c>
      <c r="S965" s="39" t="s">
        <v>102</v>
      </c>
      <c r="T965" s="39" t="s">
        <v>102</v>
      </c>
      <c r="U965" s="39">
        <v>2.317E-2</v>
      </c>
      <c r="V965" s="39" t="s">
        <v>102</v>
      </c>
      <c r="W965" s="39" t="s">
        <v>102</v>
      </c>
      <c r="X965" s="39">
        <v>2.317E-2</v>
      </c>
    </row>
    <row r="966" spans="1:24" x14ac:dyDescent="0.35">
      <c r="A966" s="39" t="s">
        <v>145</v>
      </c>
      <c r="B966" s="39" t="s">
        <v>477</v>
      </c>
      <c r="C966" s="39" t="s">
        <v>21</v>
      </c>
      <c r="D966" s="39" t="s">
        <v>28</v>
      </c>
      <c r="E966" s="39" t="s">
        <v>466</v>
      </c>
      <c r="J966" s="39" t="s">
        <v>102</v>
      </c>
      <c r="K966" s="39" t="s">
        <v>102</v>
      </c>
      <c r="L966" s="39" t="s">
        <v>102</v>
      </c>
      <c r="M966" s="39" t="s">
        <v>102</v>
      </c>
      <c r="N966" s="39" t="s">
        <v>102</v>
      </c>
      <c r="O966" s="39" t="s">
        <v>102</v>
      </c>
      <c r="P966" s="39" t="s">
        <v>102</v>
      </c>
      <c r="Q966" s="39" t="s">
        <v>102</v>
      </c>
      <c r="R966" s="39" t="s">
        <v>102</v>
      </c>
      <c r="S966" s="39" t="s">
        <v>102</v>
      </c>
      <c r="T966" s="39" t="s">
        <v>102</v>
      </c>
      <c r="U966" s="39">
        <v>7.4409999999999997E-3</v>
      </c>
      <c r="V966" s="39" t="s">
        <v>102</v>
      </c>
      <c r="W966" s="39" t="s">
        <v>102</v>
      </c>
      <c r="X966" s="39">
        <v>7.4409999999999997E-3</v>
      </c>
    </row>
    <row r="967" spans="1:24" x14ac:dyDescent="0.35">
      <c r="A967" s="39" t="s">
        <v>145</v>
      </c>
      <c r="B967" s="39" t="s">
        <v>477</v>
      </c>
      <c r="C967" s="39" t="s">
        <v>21</v>
      </c>
      <c r="D967" s="39" t="s">
        <v>28</v>
      </c>
      <c r="E967" s="39" t="s">
        <v>467</v>
      </c>
      <c r="J967" s="39" t="s">
        <v>102</v>
      </c>
      <c r="K967" s="39" t="s">
        <v>102</v>
      </c>
      <c r="L967" s="39" t="s">
        <v>102</v>
      </c>
      <c r="M967" s="39" t="s">
        <v>102</v>
      </c>
      <c r="N967" s="39" t="s">
        <v>102</v>
      </c>
      <c r="O967" s="39" t="s">
        <v>102</v>
      </c>
      <c r="P967" s="39" t="s">
        <v>102</v>
      </c>
      <c r="Q967" s="39" t="s">
        <v>102</v>
      </c>
      <c r="R967" s="39" t="s">
        <v>102</v>
      </c>
      <c r="S967" s="39" t="s">
        <v>102</v>
      </c>
      <c r="T967" s="39" t="s">
        <v>102</v>
      </c>
      <c r="U967" s="39">
        <v>9.0459999999999998E-4</v>
      </c>
      <c r="V967" s="39" t="s">
        <v>102</v>
      </c>
      <c r="W967" s="39" t="s">
        <v>102</v>
      </c>
      <c r="X967" s="39">
        <v>9.0459999999999998E-4</v>
      </c>
    </row>
    <row r="968" spans="1:24" x14ac:dyDescent="0.35">
      <c r="A968" s="39" t="s">
        <v>145</v>
      </c>
      <c r="B968" s="39" t="s">
        <v>477</v>
      </c>
      <c r="C968" s="39" t="s">
        <v>21</v>
      </c>
      <c r="D968" s="39" t="s">
        <v>28</v>
      </c>
      <c r="E968" s="39" t="s">
        <v>468</v>
      </c>
      <c r="J968" s="39" t="s">
        <v>102</v>
      </c>
      <c r="K968" s="39" t="s">
        <v>102</v>
      </c>
      <c r="L968" s="39" t="s">
        <v>102</v>
      </c>
      <c r="M968" s="39" t="s">
        <v>102</v>
      </c>
      <c r="N968" s="39" t="s">
        <v>102</v>
      </c>
      <c r="O968" s="39" t="s">
        <v>102</v>
      </c>
      <c r="P968" s="39" t="s">
        <v>102</v>
      </c>
      <c r="Q968" s="39" t="s">
        <v>102</v>
      </c>
      <c r="R968" s="39" t="s">
        <v>102</v>
      </c>
      <c r="S968" s="39" t="s">
        <v>102</v>
      </c>
      <c r="T968" s="39" t="s">
        <v>102</v>
      </c>
      <c r="U968" s="39">
        <v>1.796E-2</v>
      </c>
      <c r="V968" s="39" t="s">
        <v>102</v>
      </c>
      <c r="W968" s="39" t="s">
        <v>102</v>
      </c>
      <c r="X968" s="39">
        <v>1.796E-2</v>
      </c>
    </row>
    <row r="969" spans="1:24" x14ac:dyDescent="0.35">
      <c r="A969" s="39" t="s">
        <v>145</v>
      </c>
      <c r="B969" s="39" t="s">
        <v>477</v>
      </c>
      <c r="C969" s="39" t="s">
        <v>21</v>
      </c>
      <c r="D969" s="39" t="s">
        <v>28</v>
      </c>
      <c r="E969" s="39" t="s">
        <v>469</v>
      </c>
      <c r="J969" s="39" t="s">
        <v>102</v>
      </c>
      <c r="K969" s="39" t="s">
        <v>102</v>
      </c>
      <c r="L969" s="39" t="s">
        <v>102</v>
      </c>
      <c r="M969" s="39" t="s">
        <v>102</v>
      </c>
      <c r="N969" s="39" t="s">
        <v>102</v>
      </c>
      <c r="O969" s="39" t="s">
        <v>102</v>
      </c>
      <c r="P969" s="39" t="s">
        <v>102</v>
      </c>
      <c r="Q969" s="39" t="s">
        <v>102</v>
      </c>
      <c r="R969" s="39" t="s">
        <v>102</v>
      </c>
      <c r="S969" s="39" t="s">
        <v>102</v>
      </c>
      <c r="T969" s="39" t="s">
        <v>102</v>
      </c>
      <c r="U969" s="39">
        <v>4.2360000000000002E-3</v>
      </c>
      <c r="V969" s="39" t="s">
        <v>102</v>
      </c>
      <c r="W969" s="39" t="s">
        <v>102</v>
      </c>
      <c r="X969" s="39">
        <v>4.2360000000000002E-3</v>
      </c>
    </row>
    <row r="970" spans="1:24" x14ac:dyDescent="0.35">
      <c r="A970" s="39" t="s">
        <v>145</v>
      </c>
      <c r="B970" s="39" t="s">
        <v>477</v>
      </c>
      <c r="C970" s="39" t="s">
        <v>21</v>
      </c>
      <c r="D970" s="39" t="s">
        <v>28</v>
      </c>
      <c r="E970" s="39" t="s">
        <v>470</v>
      </c>
      <c r="J970" s="39" t="s">
        <v>102</v>
      </c>
      <c r="K970" s="39" t="s">
        <v>102</v>
      </c>
      <c r="L970" s="39" t="s">
        <v>102</v>
      </c>
      <c r="M970" s="39" t="s">
        <v>102</v>
      </c>
      <c r="N970" s="39" t="s">
        <v>102</v>
      </c>
      <c r="O970" s="39" t="s">
        <v>102</v>
      </c>
      <c r="P970" s="39" t="s">
        <v>102</v>
      </c>
      <c r="Q970" s="39" t="s">
        <v>102</v>
      </c>
      <c r="R970" s="39" t="s">
        <v>102</v>
      </c>
      <c r="S970" s="39" t="s">
        <v>102</v>
      </c>
      <c r="T970" s="39">
        <v>4.8430000000000002E-5</v>
      </c>
      <c r="U970" s="39">
        <v>1.3729999999999999E-2</v>
      </c>
      <c r="V970" s="39" t="s">
        <v>102</v>
      </c>
      <c r="W970" s="39" t="s">
        <v>102</v>
      </c>
      <c r="X970" s="39">
        <v>1.3778429999999999E-2</v>
      </c>
    </row>
    <row r="971" spans="1:24" x14ac:dyDescent="0.35">
      <c r="A971" s="39" t="s">
        <v>145</v>
      </c>
      <c r="B971" s="39" t="s">
        <v>477</v>
      </c>
      <c r="C971" s="39" t="s">
        <v>21</v>
      </c>
      <c r="D971" s="39" t="s">
        <v>31</v>
      </c>
      <c r="J971" s="39" t="s">
        <v>102</v>
      </c>
      <c r="K971" s="39" t="s">
        <v>102</v>
      </c>
      <c r="L971" s="39" t="s">
        <v>102</v>
      </c>
      <c r="M971" s="39" t="s">
        <v>102</v>
      </c>
      <c r="N971" s="39" t="s">
        <v>102</v>
      </c>
      <c r="O971" s="39" t="s">
        <v>102</v>
      </c>
      <c r="P971" s="39" t="s">
        <v>102</v>
      </c>
      <c r="Q971" s="39" t="s">
        <v>102</v>
      </c>
      <c r="R971" s="39" t="s">
        <v>102</v>
      </c>
      <c r="S971" s="39" t="s">
        <v>102</v>
      </c>
      <c r="T971" s="39">
        <v>-2.16E-3</v>
      </c>
      <c r="U971" s="39">
        <v>0.21310000000000001</v>
      </c>
      <c r="V971" s="39" t="s">
        <v>102</v>
      </c>
      <c r="W971" s="39" t="s">
        <v>102</v>
      </c>
      <c r="X971" s="39">
        <v>0.21093999999999999</v>
      </c>
    </row>
    <row r="972" spans="1:24" x14ac:dyDescent="0.35">
      <c r="A972" s="39" t="s">
        <v>145</v>
      </c>
      <c r="B972" s="39" t="s">
        <v>477</v>
      </c>
      <c r="C972" s="39" t="s">
        <v>21</v>
      </c>
      <c r="D972" s="39" t="s">
        <v>31</v>
      </c>
      <c r="E972" s="39" t="s">
        <v>465</v>
      </c>
      <c r="J972" s="39" t="s">
        <v>102</v>
      </c>
      <c r="K972" s="39" t="s">
        <v>102</v>
      </c>
      <c r="L972" s="39" t="s">
        <v>102</v>
      </c>
      <c r="M972" s="39" t="s">
        <v>102</v>
      </c>
      <c r="N972" s="39" t="s">
        <v>102</v>
      </c>
      <c r="O972" s="39" t="s">
        <v>102</v>
      </c>
      <c r="P972" s="39" t="s">
        <v>102</v>
      </c>
      <c r="Q972" s="39" t="s">
        <v>102</v>
      </c>
      <c r="R972" s="39" t="s">
        <v>102</v>
      </c>
      <c r="S972" s="39" t="s">
        <v>102</v>
      </c>
      <c r="T972" s="39" t="s">
        <v>102</v>
      </c>
      <c r="U972" s="39">
        <v>1.2520000000000001E-3</v>
      </c>
      <c r="V972" s="39" t="s">
        <v>102</v>
      </c>
      <c r="W972" s="39" t="s">
        <v>102</v>
      </c>
      <c r="X972" s="39">
        <v>1.2520000000000001E-3</v>
      </c>
    </row>
    <row r="973" spans="1:24" x14ac:dyDescent="0.35">
      <c r="A973" s="39" t="s">
        <v>145</v>
      </c>
      <c r="B973" s="39" t="s">
        <v>477</v>
      </c>
      <c r="C973" s="39" t="s">
        <v>21</v>
      </c>
      <c r="D973" s="39" t="s">
        <v>31</v>
      </c>
      <c r="E973" s="39" t="s">
        <v>410</v>
      </c>
      <c r="J973" s="39" t="s">
        <v>102</v>
      </c>
      <c r="K973" s="39" t="s">
        <v>102</v>
      </c>
      <c r="L973" s="39" t="s">
        <v>102</v>
      </c>
      <c r="M973" s="39" t="s">
        <v>102</v>
      </c>
      <c r="N973" s="39" t="s">
        <v>102</v>
      </c>
      <c r="O973" s="39" t="s">
        <v>102</v>
      </c>
      <c r="P973" s="39" t="s">
        <v>102</v>
      </c>
      <c r="Q973" s="39" t="s">
        <v>102</v>
      </c>
      <c r="R973" s="39" t="s">
        <v>102</v>
      </c>
      <c r="S973" s="39" t="s">
        <v>102</v>
      </c>
      <c r="T973" s="39" t="s">
        <v>102</v>
      </c>
      <c r="U973" s="39">
        <v>2.1100000000000001E-2</v>
      </c>
      <c r="V973" s="39" t="s">
        <v>102</v>
      </c>
      <c r="W973" s="39" t="s">
        <v>102</v>
      </c>
      <c r="X973" s="39">
        <v>2.1100000000000001E-2</v>
      </c>
    </row>
    <row r="974" spans="1:24" x14ac:dyDescent="0.35">
      <c r="A974" s="39" t="s">
        <v>145</v>
      </c>
      <c r="B974" s="39" t="s">
        <v>477</v>
      </c>
      <c r="C974" s="39" t="s">
        <v>21</v>
      </c>
      <c r="D974" s="39" t="s">
        <v>31</v>
      </c>
      <c r="E974" s="39" t="s">
        <v>466</v>
      </c>
      <c r="J974" s="39" t="s">
        <v>102</v>
      </c>
      <c r="K974" s="39" t="s">
        <v>102</v>
      </c>
      <c r="L974" s="39" t="s">
        <v>102</v>
      </c>
      <c r="M974" s="39" t="s">
        <v>102</v>
      </c>
      <c r="N974" s="39" t="s">
        <v>102</v>
      </c>
      <c r="O974" s="39" t="s">
        <v>102</v>
      </c>
      <c r="P974" s="39" t="s">
        <v>102</v>
      </c>
      <c r="Q974" s="39" t="s">
        <v>102</v>
      </c>
      <c r="R974" s="39" t="s">
        <v>102</v>
      </c>
      <c r="S974" s="39" t="s">
        <v>102</v>
      </c>
      <c r="T974" s="39" t="s">
        <v>102</v>
      </c>
      <c r="U974" s="39">
        <v>4.999E-3</v>
      </c>
      <c r="V974" s="39" t="s">
        <v>102</v>
      </c>
      <c r="W974" s="39" t="s">
        <v>102</v>
      </c>
      <c r="X974" s="39">
        <v>4.999E-3</v>
      </c>
    </row>
    <row r="975" spans="1:24" x14ac:dyDescent="0.35">
      <c r="A975" s="39" t="s">
        <v>145</v>
      </c>
      <c r="B975" s="39" t="s">
        <v>477</v>
      </c>
      <c r="C975" s="39" t="s">
        <v>21</v>
      </c>
      <c r="D975" s="39" t="s">
        <v>31</v>
      </c>
      <c r="E975" s="39" t="s">
        <v>467</v>
      </c>
      <c r="J975" s="39" t="s">
        <v>102</v>
      </c>
      <c r="K975" s="39" t="s">
        <v>102</v>
      </c>
      <c r="L975" s="39" t="s">
        <v>102</v>
      </c>
      <c r="M975" s="39" t="s">
        <v>102</v>
      </c>
      <c r="N975" s="39" t="s">
        <v>102</v>
      </c>
      <c r="O975" s="39" t="s">
        <v>102</v>
      </c>
      <c r="P975" s="39" t="s">
        <v>102</v>
      </c>
      <c r="Q975" s="39" t="s">
        <v>102</v>
      </c>
      <c r="R975" s="39" t="s">
        <v>102</v>
      </c>
      <c r="S975" s="39" t="s">
        <v>102</v>
      </c>
      <c r="T975" s="39" t="s">
        <v>102</v>
      </c>
      <c r="U975" s="39">
        <v>2.5749999999999999E-2</v>
      </c>
      <c r="V975" s="39" t="s">
        <v>102</v>
      </c>
      <c r="W975" s="39" t="s">
        <v>102</v>
      </c>
      <c r="X975" s="39">
        <v>2.5749999999999999E-2</v>
      </c>
    </row>
    <row r="976" spans="1:24" x14ac:dyDescent="0.35">
      <c r="A976" s="39" t="s">
        <v>145</v>
      </c>
      <c r="B976" s="39" t="s">
        <v>477</v>
      </c>
      <c r="C976" s="39" t="s">
        <v>21</v>
      </c>
      <c r="D976" s="39" t="s">
        <v>31</v>
      </c>
      <c r="E976" s="39" t="s">
        <v>468</v>
      </c>
      <c r="J976" s="39" t="s">
        <v>102</v>
      </c>
      <c r="K976" s="39" t="s">
        <v>102</v>
      </c>
      <c r="L976" s="39" t="s">
        <v>102</v>
      </c>
      <c r="M976" s="39" t="s">
        <v>102</v>
      </c>
      <c r="N976" s="39" t="s">
        <v>102</v>
      </c>
      <c r="O976" s="39" t="s">
        <v>102</v>
      </c>
      <c r="P976" s="39" t="s">
        <v>102</v>
      </c>
      <c r="Q976" s="39" t="s">
        <v>102</v>
      </c>
      <c r="R976" s="39" t="s">
        <v>102</v>
      </c>
      <c r="S976" s="39" t="s">
        <v>102</v>
      </c>
      <c r="T976" s="39" t="s">
        <v>102</v>
      </c>
      <c r="U976" s="39">
        <v>2.298E-2</v>
      </c>
      <c r="V976" s="39" t="s">
        <v>102</v>
      </c>
      <c r="W976" s="39" t="s">
        <v>102</v>
      </c>
      <c r="X976" s="39">
        <v>2.298E-2</v>
      </c>
    </row>
    <row r="977" spans="1:24" x14ac:dyDescent="0.35">
      <c r="A977" s="39" t="s">
        <v>145</v>
      </c>
      <c r="B977" s="39" t="s">
        <v>477</v>
      </c>
      <c r="C977" s="39" t="s">
        <v>21</v>
      </c>
      <c r="D977" s="39" t="s">
        <v>31</v>
      </c>
      <c r="E977" s="39" t="s">
        <v>469</v>
      </c>
      <c r="J977" s="39" t="s">
        <v>102</v>
      </c>
      <c r="K977" s="39" t="s">
        <v>102</v>
      </c>
      <c r="L977" s="39" t="s">
        <v>102</v>
      </c>
      <c r="M977" s="39" t="s">
        <v>102</v>
      </c>
      <c r="N977" s="39" t="s">
        <v>102</v>
      </c>
      <c r="O977" s="39" t="s">
        <v>102</v>
      </c>
      <c r="P977" s="39" t="s">
        <v>102</v>
      </c>
      <c r="Q977" s="39" t="s">
        <v>102</v>
      </c>
      <c r="R977" s="39" t="s">
        <v>102</v>
      </c>
      <c r="S977" s="39" t="s">
        <v>102</v>
      </c>
      <c r="T977" s="39" t="s">
        <v>102</v>
      </c>
      <c r="U977" s="39">
        <v>1.5219999999999999E-3</v>
      </c>
      <c r="V977" s="39" t="s">
        <v>102</v>
      </c>
      <c r="W977" s="39" t="s">
        <v>102</v>
      </c>
      <c r="X977" s="39">
        <v>1.5219999999999999E-3</v>
      </c>
    </row>
    <row r="978" spans="1:24" x14ac:dyDescent="0.35">
      <c r="A978" s="39" t="s">
        <v>145</v>
      </c>
      <c r="B978" s="39" t="s">
        <v>477</v>
      </c>
      <c r="C978" s="39" t="s">
        <v>21</v>
      </c>
      <c r="D978" s="39" t="s">
        <v>31</v>
      </c>
      <c r="E978" s="39" t="s">
        <v>470</v>
      </c>
      <c r="J978" s="39" t="s">
        <v>102</v>
      </c>
      <c r="K978" s="39" t="s">
        <v>102</v>
      </c>
      <c r="L978" s="39" t="s">
        <v>102</v>
      </c>
      <c r="M978" s="39" t="s">
        <v>102</v>
      </c>
      <c r="N978" s="39" t="s">
        <v>102</v>
      </c>
      <c r="O978" s="39" t="s">
        <v>102</v>
      </c>
      <c r="P978" s="39" t="s">
        <v>102</v>
      </c>
      <c r="Q978" s="39" t="s">
        <v>102</v>
      </c>
      <c r="R978" s="39" t="s">
        <v>102</v>
      </c>
      <c r="S978" s="39" t="s">
        <v>102</v>
      </c>
      <c r="T978" s="39">
        <v>9.5189999999999998E-6</v>
      </c>
      <c r="U978" s="39">
        <v>1.372E-2</v>
      </c>
      <c r="V978" s="39" t="s">
        <v>102</v>
      </c>
      <c r="W978" s="39" t="s">
        <v>102</v>
      </c>
      <c r="X978" s="39">
        <v>1.3729519000000001E-2</v>
      </c>
    </row>
    <row r="979" spans="1:24" x14ac:dyDescent="0.35">
      <c r="A979" s="39" t="s">
        <v>145</v>
      </c>
      <c r="B979" s="39" t="s">
        <v>477</v>
      </c>
      <c r="C979" s="39" t="s">
        <v>21</v>
      </c>
      <c r="D979" s="39" t="s">
        <v>30</v>
      </c>
      <c r="J979" s="39" t="s">
        <v>102</v>
      </c>
      <c r="K979" s="39" t="s">
        <v>102</v>
      </c>
      <c r="L979" s="39" t="s">
        <v>102</v>
      </c>
      <c r="M979" s="39" t="s">
        <v>102</v>
      </c>
      <c r="N979" s="39" t="s">
        <v>102</v>
      </c>
      <c r="O979" s="39" t="s">
        <v>102</v>
      </c>
      <c r="P979" s="39" t="s">
        <v>102</v>
      </c>
      <c r="Q979" s="39" t="s">
        <v>102</v>
      </c>
      <c r="R979" s="39">
        <v>2.475E-4</v>
      </c>
      <c r="S979" s="39" t="s">
        <v>102</v>
      </c>
      <c r="T979" s="39">
        <v>4.5019999999999999E-3</v>
      </c>
      <c r="U979" s="39">
        <v>2.2360000000000001E-3</v>
      </c>
      <c r="V979" s="39" t="s">
        <v>102</v>
      </c>
      <c r="W979" s="39" t="s">
        <v>102</v>
      </c>
      <c r="X979" s="39">
        <v>6.9855000000000004E-3</v>
      </c>
    </row>
    <row r="980" spans="1:24" x14ac:dyDescent="0.35">
      <c r="A980" s="39" t="s">
        <v>145</v>
      </c>
      <c r="B980" s="39" t="s">
        <v>477</v>
      </c>
      <c r="C980" s="39" t="s">
        <v>21</v>
      </c>
      <c r="D980" s="39" t="s">
        <v>30</v>
      </c>
      <c r="E980" s="39" t="s">
        <v>471</v>
      </c>
      <c r="J980" s="39" t="s">
        <v>102</v>
      </c>
      <c r="K980" s="39" t="s">
        <v>102</v>
      </c>
      <c r="L980" s="39" t="s">
        <v>102</v>
      </c>
      <c r="M980" s="39" t="s">
        <v>102</v>
      </c>
      <c r="N980" s="39" t="s">
        <v>102</v>
      </c>
      <c r="O980" s="39" t="s">
        <v>102</v>
      </c>
      <c r="P980" s="39" t="s">
        <v>102</v>
      </c>
      <c r="Q980" s="39" t="s">
        <v>102</v>
      </c>
      <c r="R980" s="39" t="s">
        <v>102</v>
      </c>
      <c r="S980" s="39" t="s">
        <v>102</v>
      </c>
      <c r="T980" s="39">
        <v>3.3409999999999998E-3</v>
      </c>
      <c r="U980" s="39">
        <v>2.2360000000000001E-3</v>
      </c>
      <c r="V980" s="39" t="s">
        <v>102</v>
      </c>
      <c r="W980" s="39" t="s">
        <v>102</v>
      </c>
      <c r="X980" s="39">
        <v>5.5770000000000004E-3</v>
      </c>
    </row>
    <row r="981" spans="1:24" x14ac:dyDescent="0.35">
      <c r="A981" s="39" t="s">
        <v>145</v>
      </c>
      <c r="B981" s="39" t="s">
        <v>477</v>
      </c>
      <c r="C981" s="39" t="s">
        <v>21</v>
      </c>
      <c r="D981" s="39" t="s">
        <v>30</v>
      </c>
      <c r="E981" s="39" t="s">
        <v>472</v>
      </c>
      <c r="J981" s="39" t="s">
        <v>102</v>
      </c>
      <c r="K981" s="39" t="s">
        <v>102</v>
      </c>
      <c r="L981" s="39" t="s">
        <v>102</v>
      </c>
      <c r="M981" s="39" t="s">
        <v>102</v>
      </c>
      <c r="N981" s="39" t="s">
        <v>102</v>
      </c>
      <c r="O981" s="39" t="s">
        <v>102</v>
      </c>
      <c r="P981" s="39" t="s">
        <v>102</v>
      </c>
      <c r="Q981" s="39" t="s">
        <v>102</v>
      </c>
      <c r="R981" s="39">
        <v>2.1489999999999999E-4</v>
      </c>
      <c r="S981" s="39" t="s">
        <v>102</v>
      </c>
      <c r="T981" s="39">
        <v>1.1620000000000001E-3</v>
      </c>
      <c r="U981" s="39" t="s">
        <v>102</v>
      </c>
      <c r="V981" s="39" t="s">
        <v>102</v>
      </c>
      <c r="W981" s="39" t="s">
        <v>102</v>
      </c>
      <c r="X981" s="39">
        <v>1.3768999999999999E-3</v>
      </c>
    </row>
    <row r="982" spans="1:24" x14ac:dyDescent="0.35">
      <c r="A982" s="39" t="s">
        <v>145</v>
      </c>
      <c r="B982" s="39" t="s">
        <v>477</v>
      </c>
      <c r="C982" s="39" t="s">
        <v>21</v>
      </c>
      <c r="D982" s="39" t="s">
        <v>33</v>
      </c>
      <c r="J982" s="39" t="s">
        <v>102</v>
      </c>
      <c r="K982" s="39" t="s">
        <v>102</v>
      </c>
      <c r="L982" s="39" t="s">
        <v>102</v>
      </c>
      <c r="M982" s="39" t="s">
        <v>102</v>
      </c>
      <c r="N982" s="39" t="s">
        <v>102</v>
      </c>
      <c r="O982" s="39" t="s">
        <v>102</v>
      </c>
      <c r="P982" s="39" t="s">
        <v>102</v>
      </c>
      <c r="Q982" s="39">
        <v>6.1400000000000002E-5</v>
      </c>
      <c r="R982" s="39" t="s">
        <v>102</v>
      </c>
      <c r="S982" s="39" t="s">
        <v>102</v>
      </c>
      <c r="T982" s="39">
        <v>3.9940000000000002E-3</v>
      </c>
      <c r="U982" s="39">
        <v>0.29759999999999998</v>
      </c>
      <c r="V982" s="39" t="s">
        <v>102</v>
      </c>
      <c r="W982" s="39">
        <v>2.777E-5</v>
      </c>
      <c r="X982" s="39">
        <v>0.30168317</v>
      </c>
    </row>
    <row r="983" spans="1:24" x14ac:dyDescent="0.35">
      <c r="A983" s="39" t="s">
        <v>145</v>
      </c>
      <c r="B983" s="39" t="s">
        <v>477</v>
      </c>
      <c r="C983" s="39" t="s">
        <v>21</v>
      </c>
      <c r="D983" s="39" t="s">
        <v>33</v>
      </c>
      <c r="E983" s="39" t="s">
        <v>471</v>
      </c>
      <c r="J983" s="39" t="s">
        <v>102</v>
      </c>
      <c r="K983" s="39" t="s">
        <v>102</v>
      </c>
      <c r="L983" s="39" t="s">
        <v>102</v>
      </c>
      <c r="M983" s="39" t="s">
        <v>102</v>
      </c>
      <c r="N983" s="39" t="s">
        <v>102</v>
      </c>
      <c r="O983" s="39" t="s">
        <v>102</v>
      </c>
      <c r="P983" s="39" t="s">
        <v>102</v>
      </c>
      <c r="Q983" s="39" t="s">
        <v>102</v>
      </c>
      <c r="R983" s="39" t="s">
        <v>102</v>
      </c>
      <c r="S983" s="39" t="s">
        <v>102</v>
      </c>
      <c r="T983" s="39">
        <v>2.307E-3</v>
      </c>
      <c r="U983" s="39">
        <v>2.2439999999999999E-3</v>
      </c>
      <c r="V983" s="39" t="s">
        <v>102</v>
      </c>
      <c r="W983" s="39" t="s">
        <v>102</v>
      </c>
      <c r="X983" s="39">
        <v>4.5510000000000004E-3</v>
      </c>
    </row>
    <row r="984" spans="1:24" x14ac:dyDescent="0.35">
      <c r="A984" s="39" t="s">
        <v>145</v>
      </c>
      <c r="B984" s="39" t="s">
        <v>477</v>
      </c>
      <c r="C984" s="39" t="s">
        <v>21</v>
      </c>
      <c r="D984" s="39" t="s">
        <v>33</v>
      </c>
      <c r="E984" s="39" t="s">
        <v>473</v>
      </c>
      <c r="J984" s="39" t="s">
        <v>102</v>
      </c>
      <c r="K984" s="39" t="s">
        <v>102</v>
      </c>
      <c r="L984" s="39" t="s">
        <v>102</v>
      </c>
      <c r="M984" s="39" t="s">
        <v>102</v>
      </c>
      <c r="N984" s="39" t="s">
        <v>102</v>
      </c>
      <c r="O984" s="39" t="s">
        <v>102</v>
      </c>
      <c r="P984" s="39" t="s">
        <v>102</v>
      </c>
      <c r="Q984" s="39">
        <v>6.1400000000000002E-5</v>
      </c>
      <c r="R984" s="39" t="s">
        <v>102</v>
      </c>
      <c r="S984" s="39" t="s">
        <v>102</v>
      </c>
      <c r="T984" s="39">
        <v>1.678E-3</v>
      </c>
      <c r="U984" s="39" t="s">
        <v>102</v>
      </c>
      <c r="V984" s="39" t="s">
        <v>102</v>
      </c>
      <c r="W984" s="39">
        <v>2.777E-5</v>
      </c>
      <c r="X984" s="39">
        <v>1.76717E-3</v>
      </c>
    </row>
    <row r="985" spans="1:24" x14ac:dyDescent="0.35">
      <c r="A985" s="39" t="s">
        <v>145</v>
      </c>
      <c r="B985" s="39" t="s">
        <v>477</v>
      </c>
      <c r="C985" s="39" t="s">
        <v>21</v>
      </c>
      <c r="D985" s="39" t="s">
        <v>32</v>
      </c>
      <c r="J985" s="39" t="s">
        <v>102</v>
      </c>
      <c r="K985" s="39" t="s">
        <v>102</v>
      </c>
      <c r="L985" s="39" t="s">
        <v>102</v>
      </c>
      <c r="M985" s="39" t="s">
        <v>102</v>
      </c>
      <c r="N985" s="39" t="s">
        <v>102</v>
      </c>
      <c r="O985" s="39" t="s">
        <v>102</v>
      </c>
      <c r="P985" s="39" t="s">
        <v>102</v>
      </c>
      <c r="Q985" s="39" t="s">
        <v>102</v>
      </c>
      <c r="R985" s="39" t="s">
        <v>102</v>
      </c>
      <c r="S985" s="39" t="s">
        <v>102</v>
      </c>
      <c r="T985" s="39">
        <v>1.1039999999999999E-3</v>
      </c>
      <c r="U985" s="39">
        <v>0.63519999999999999</v>
      </c>
      <c r="V985" s="39" t="s">
        <v>102</v>
      </c>
      <c r="W985" s="39" t="s">
        <v>102</v>
      </c>
      <c r="X985" s="39">
        <v>0.63630399999999998</v>
      </c>
    </row>
    <row r="986" spans="1:24" x14ac:dyDescent="0.35">
      <c r="A986" s="39" t="s">
        <v>145</v>
      </c>
      <c r="B986" s="39" t="s">
        <v>477</v>
      </c>
      <c r="C986" s="39" t="s">
        <v>21</v>
      </c>
      <c r="D986" s="39" t="s">
        <v>32</v>
      </c>
      <c r="E986" s="39" t="s">
        <v>474</v>
      </c>
      <c r="J986" s="39" t="s">
        <v>102</v>
      </c>
      <c r="K986" s="39" t="s">
        <v>102</v>
      </c>
      <c r="L986" s="39" t="s">
        <v>102</v>
      </c>
      <c r="M986" s="39" t="s">
        <v>102</v>
      </c>
      <c r="N986" s="39" t="s">
        <v>102</v>
      </c>
      <c r="O986" s="39" t="s">
        <v>102</v>
      </c>
      <c r="P986" s="39" t="s">
        <v>102</v>
      </c>
      <c r="Q986" s="39" t="s">
        <v>102</v>
      </c>
      <c r="R986" s="39" t="s">
        <v>102</v>
      </c>
      <c r="S986" s="39" t="s">
        <v>102</v>
      </c>
      <c r="T986" s="39" t="s">
        <v>102</v>
      </c>
      <c r="U986" s="39" t="s">
        <v>170</v>
      </c>
      <c r="V986" s="39" t="s">
        <v>102</v>
      </c>
      <c r="W986" s="39" t="s">
        <v>102</v>
      </c>
      <c r="X986" s="39">
        <v>0</v>
      </c>
    </row>
    <row r="987" spans="1:24" x14ac:dyDescent="0.35">
      <c r="A987" s="39" t="s">
        <v>145</v>
      </c>
      <c r="B987" s="39" t="s">
        <v>477</v>
      </c>
      <c r="C987" s="39" t="s">
        <v>21</v>
      </c>
      <c r="D987" s="39" t="s">
        <v>32</v>
      </c>
      <c r="E987" s="39" t="s">
        <v>475</v>
      </c>
      <c r="J987" s="39" t="s">
        <v>102</v>
      </c>
      <c r="K987" s="39" t="s">
        <v>102</v>
      </c>
      <c r="L987" s="39" t="s">
        <v>102</v>
      </c>
      <c r="M987" s="39" t="s">
        <v>102</v>
      </c>
      <c r="N987" s="39" t="s">
        <v>102</v>
      </c>
      <c r="O987" s="39" t="s">
        <v>102</v>
      </c>
      <c r="P987" s="39" t="s">
        <v>102</v>
      </c>
      <c r="Q987" s="39" t="s">
        <v>102</v>
      </c>
      <c r="R987" s="39" t="s">
        <v>102</v>
      </c>
      <c r="S987" s="39" t="s">
        <v>102</v>
      </c>
      <c r="T987" s="39" t="s">
        <v>102</v>
      </c>
      <c r="U987" s="39">
        <v>3.347E-2</v>
      </c>
      <c r="V987" s="39" t="s">
        <v>102</v>
      </c>
      <c r="W987" s="39" t="s">
        <v>102</v>
      </c>
      <c r="X987" s="39">
        <v>3.347E-2</v>
      </c>
    </row>
    <row r="988" spans="1:24" x14ac:dyDescent="0.35">
      <c r="A988" s="39" t="s">
        <v>145</v>
      </c>
      <c r="B988" s="39" t="s">
        <v>477</v>
      </c>
      <c r="C988" s="39" t="s">
        <v>21</v>
      </c>
      <c r="D988" s="39" t="s">
        <v>32</v>
      </c>
      <c r="E988" s="39" t="s">
        <v>411</v>
      </c>
      <c r="J988" s="39" t="s">
        <v>102</v>
      </c>
      <c r="K988" s="39" t="s">
        <v>102</v>
      </c>
      <c r="L988" s="39" t="s">
        <v>102</v>
      </c>
      <c r="M988" s="39" t="s">
        <v>102</v>
      </c>
      <c r="N988" s="39" t="s">
        <v>102</v>
      </c>
      <c r="O988" s="39" t="s">
        <v>102</v>
      </c>
      <c r="P988" s="39" t="s">
        <v>102</v>
      </c>
      <c r="Q988" s="39" t="s">
        <v>102</v>
      </c>
      <c r="R988" s="39" t="s">
        <v>102</v>
      </c>
      <c r="S988" s="39" t="s">
        <v>102</v>
      </c>
      <c r="T988" s="39" t="s">
        <v>102</v>
      </c>
      <c r="U988" s="39" t="s">
        <v>170</v>
      </c>
      <c r="V988" s="39" t="s">
        <v>102</v>
      </c>
      <c r="W988" s="39" t="s">
        <v>102</v>
      </c>
      <c r="X988" s="39">
        <v>0</v>
      </c>
    </row>
    <row r="989" spans="1:24" x14ac:dyDescent="0.35">
      <c r="A989" s="39" t="s">
        <v>145</v>
      </c>
      <c r="B989" s="39" t="s">
        <v>477</v>
      </c>
      <c r="C989" s="39" t="s">
        <v>21</v>
      </c>
      <c r="D989" s="39" t="s">
        <v>25</v>
      </c>
      <c r="J989" s="39" t="s">
        <v>102</v>
      </c>
      <c r="K989" s="39" t="s">
        <v>102</v>
      </c>
      <c r="L989" s="39" t="s">
        <v>102</v>
      </c>
      <c r="M989" s="39" t="s">
        <v>102</v>
      </c>
      <c r="N989" s="39">
        <v>-0.34499999999999997</v>
      </c>
      <c r="O989" s="39" t="s">
        <v>102</v>
      </c>
      <c r="P989" s="39" t="s">
        <v>102</v>
      </c>
      <c r="Q989" s="39">
        <v>1.2669999999999999</v>
      </c>
      <c r="R989" s="39" t="s">
        <v>102</v>
      </c>
      <c r="S989" s="39" t="s">
        <v>102</v>
      </c>
      <c r="T989" s="39">
        <v>8.5879999999999998E-2</v>
      </c>
      <c r="U989" s="39">
        <v>0.156</v>
      </c>
      <c r="V989" s="39" t="s">
        <v>102</v>
      </c>
      <c r="W989" s="39">
        <v>9.7420000000000004E-4</v>
      </c>
      <c r="X989" s="39">
        <v>1.1648542</v>
      </c>
    </row>
    <row r="990" spans="1:24" x14ac:dyDescent="0.35">
      <c r="A990" s="39" t="s">
        <v>145</v>
      </c>
      <c r="B990" s="39" t="s">
        <v>477</v>
      </c>
      <c r="C990" s="39" t="s">
        <v>21</v>
      </c>
      <c r="D990" s="39" t="s">
        <v>25</v>
      </c>
      <c r="E990" s="39" t="s">
        <v>476</v>
      </c>
      <c r="J990" s="39" t="s">
        <v>102</v>
      </c>
      <c r="K990" s="39" t="s">
        <v>102</v>
      </c>
      <c r="L990" s="39" t="s">
        <v>102</v>
      </c>
      <c r="M990" s="39" t="s">
        <v>102</v>
      </c>
      <c r="N990" s="39" t="s">
        <v>102</v>
      </c>
      <c r="O990" s="39" t="s">
        <v>102</v>
      </c>
      <c r="P990" s="39" t="s">
        <v>102</v>
      </c>
      <c r="Q990" s="39">
        <v>0.92100000000000004</v>
      </c>
      <c r="R990" s="39" t="s">
        <v>102</v>
      </c>
      <c r="S990" s="39" t="s">
        <v>102</v>
      </c>
      <c r="T990" s="39">
        <v>8.5879999999999998E-2</v>
      </c>
      <c r="U990" s="39">
        <v>0.156</v>
      </c>
      <c r="V990" s="39" t="s">
        <v>102</v>
      </c>
      <c r="W990" s="39">
        <v>9.9660000000000005E-4</v>
      </c>
      <c r="X990" s="39">
        <v>1.1638766</v>
      </c>
    </row>
    <row r="991" spans="1:24" x14ac:dyDescent="0.35">
      <c r="A991" s="39" t="s">
        <v>681</v>
      </c>
      <c r="J991" s="39">
        <v>-2.143E-4</v>
      </c>
      <c r="K991" s="39" t="s">
        <v>102</v>
      </c>
      <c r="L991" s="39">
        <v>4.7050000000000001</v>
      </c>
      <c r="M991" s="39">
        <v>2.7549999999999999</v>
      </c>
      <c r="N991" s="39">
        <v>-0.2145</v>
      </c>
      <c r="O991" s="39">
        <v>27.14</v>
      </c>
      <c r="P991" s="39">
        <v>70.64</v>
      </c>
      <c r="Q991" s="39">
        <v>49.17</v>
      </c>
      <c r="R991" s="39">
        <v>85.94</v>
      </c>
      <c r="S991" s="39">
        <v>6.6310000000000002</v>
      </c>
      <c r="T991" s="39">
        <v>0.66479999999999995</v>
      </c>
      <c r="U991" s="39">
        <v>16.86</v>
      </c>
      <c r="V991" s="39">
        <v>3.1210000000000002E-2</v>
      </c>
      <c r="W991" s="39">
        <v>48.94</v>
      </c>
      <c r="X991" s="39">
        <v>313.26229569999998</v>
      </c>
    </row>
    <row r="992" spans="1:24" x14ac:dyDescent="0.35">
      <c r="A992" s="39" t="s">
        <v>681</v>
      </c>
      <c r="B992" s="39" t="s">
        <v>394</v>
      </c>
      <c r="J992" s="39">
        <v>0.34670000000000001</v>
      </c>
      <c r="K992" s="39" t="s">
        <v>102</v>
      </c>
      <c r="L992" s="39">
        <v>0.873</v>
      </c>
      <c r="M992" s="39">
        <v>0.4945</v>
      </c>
      <c r="N992" s="39">
        <v>0.99460000000000004</v>
      </c>
      <c r="O992" s="39">
        <v>13.65</v>
      </c>
      <c r="P992" s="39">
        <v>35.31</v>
      </c>
      <c r="Q992" s="39">
        <v>16.84</v>
      </c>
      <c r="R992" s="39">
        <v>33.130000000000003</v>
      </c>
      <c r="S992" s="39">
        <v>2.129</v>
      </c>
      <c r="T992" s="39">
        <v>0.15010000000000001</v>
      </c>
      <c r="U992" s="39">
        <v>6.1849999999999996</v>
      </c>
      <c r="V992" s="39">
        <v>1.5610000000000001E-2</v>
      </c>
      <c r="W992" s="39">
        <v>24.18</v>
      </c>
      <c r="X992" s="39">
        <v>134.29850999999999</v>
      </c>
    </row>
    <row r="993" spans="1:24" x14ac:dyDescent="0.35">
      <c r="A993" s="39" t="s">
        <v>681</v>
      </c>
      <c r="B993" s="39" t="s">
        <v>394</v>
      </c>
      <c r="C993" s="39" t="s">
        <v>46</v>
      </c>
      <c r="J993" s="39" t="s">
        <v>102</v>
      </c>
      <c r="K993" s="39" t="s">
        <v>102</v>
      </c>
      <c r="L993" s="39" t="s">
        <v>102</v>
      </c>
      <c r="M993" s="39" t="s">
        <v>102</v>
      </c>
      <c r="N993" s="39" t="s">
        <v>102</v>
      </c>
      <c r="O993" s="39" t="s">
        <v>102</v>
      </c>
      <c r="P993" s="39" t="s">
        <v>102</v>
      </c>
      <c r="Q993" s="39" t="s">
        <v>102</v>
      </c>
      <c r="R993" s="39" t="s">
        <v>102</v>
      </c>
      <c r="S993" s="39" t="s">
        <v>102</v>
      </c>
      <c r="T993" s="39">
        <v>-3.1220000000000003E-5</v>
      </c>
      <c r="U993" s="39">
        <v>-5.6349999999999998E-4</v>
      </c>
      <c r="V993" s="39" t="s">
        <v>102</v>
      </c>
      <c r="W993" s="39" t="s">
        <v>102</v>
      </c>
      <c r="X993" s="39">
        <v>-5.9471999999999997E-4</v>
      </c>
    </row>
    <row r="994" spans="1:24" x14ac:dyDescent="0.35">
      <c r="A994" s="39" t="s">
        <v>681</v>
      </c>
      <c r="B994" s="39" t="s">
        <v>394</v>
      </c>
      <c r="C994" s="39" t="s">
        <v>45</v>
      </c>
      <c r="J994" s="39" t="s">
        <v>102</v>
      </c>
      <c r="K994" s="39" t="s">
        <v>102</v>
      </c>
      <c r="L994" s="39" t="s">
        <v>102</v>
      </c>
      <c r="M994" s="39" t="s">
        <v>102</v>
      </c>
      <c r="N994" s="39" t="s">
        <v>102</v>
      </c>
      <c r="O994" s="39" t="s">
        <v>102</v>
      </c>
      <c r="P994" s="39" t="s">
        <v>102</v>
      </c>
      <c r="Q994" s="39">
        <v>2.2479999999999999E-4</v>
      </c>
      <c r="R994" s="39" t="s">
        <v>102</v>
      </c>
      <c r="S994" s="39" t="s">
        <v>102</v>
      </c>
      <c r="T994" s="39" t="s">
        <v>102</v>
      </c>
      <c r="U994" s="39" t="s">
        <v>102</v>
      </c>
      <c r="V994" s="39" t="s">
        <v>102</v>
      </c>
      <c r="W994" s="39" t="s">
        <v>102</v>
      </c>
      <c r="X994" s="39">
        <v>2.2479999999999999E-4</v>
      </c>
    </row>
    <row r="995" spans="1:24" x14ac:dyDescent="0.35">
      <c r="A995" s="39" t="s">
        <v>681</v>
      </c>
      <c r="B995" s="39" t="s">
        <v>394</v>
      </c>
      <c r="C995" s="39" t="s">
        <v>44</v>
      </c>
      <c r="J995" s="39" t="s">
        <v>102</v>
      </c>
      <c r="K995" s="39" t="s">
        <v>102</v>
      </c>
      <c r="L995" s="39" t="s">
        <v>102</v>
      </c>
      <c r="M995" s="39" t="s">
        <v>102</v>
      </c>
      <c r="N995" s="39" t="s">
        <v>102</v>
      </c>
      <c r="O995" s="39" t="s">
        <v>102</v>
      </c>
      <c r="P995" s="39" t="s">
        <v>102</v>
      </c>
      <c r="Q995" s="39" t="s">
        <v>102</v>
      </c>
      <c r="R995" s="39" t="s">
        <v>102</v>
      </c>
      <c r="S995" s="39" t="s">
        <v>102</v>
      </c>
      <c r="T995" s="39" t="s">
        <v>102</v>
      </c>
      <c r="U995" s="39">
        <v>6.8399999999999997E-3</v>
      </c>
      <c r="V995" s="39">
        <v>1.5820000000000001E-2</v>
      </c>
      <c r="W995" s="39" t="s">
        <v>102</v>
      </c>
      <c r="X995" s="39">
        <v>2.266E-2</v>
      </c>
    </row>
    <row r="996" spans="1:24" x14ac:dyDescent="0.35">
      <c r="A996" s="39" t="s">
        <v>681</v>
      </c>
      <c r="B996" s="39" t="s">
        <v>394</v>
      </c>
      <c r="C996" s="39" t="s">
        <v>38</v>
      </c>
      <c r="J996" s="39" t="s">
        <v>102</v>
      </c>
      <c r="K996" s="39" t="s">
        <v>102</v>
      </c>
      <c r="L996" s="39" t="s">
        <v>102</v>
      </c>
      <c r="M996" s="39" t="s">
        <v>102</v>
      </c>
      <c r="N996" s="39" t="s">
        <v>102</v>
      </c>
      <c r="O996" s="39" t="s">
        <v>102</v>
      </c>
      <c r="P996" s="39" t="s">
        <v>102</v>
      </c>
      <c r="Q996" s="39" t="s">
        <v>102</v>
      </c>
      <c r="R996" s="39">
        <v>0.40529999999999999</v>
      </c>
      <c r="S996" s="39" t="s">
        <v>102</v>
      </c>
      <c r="T996" s="39" t="s">
        <v>102</v>
      </c>
      <c r="U996" s="39" t="s">
        <v>102</v>
      </c>
      <c r="V996" s="39" t="s">
        <v>102</v>
      </c>
      <c r="W996" s="39" t="s">
        <v>102</v>
      </c>
      <c r="X996" s="39">
        <v>0.40529999999999999</v>
      </c>
    </row>
    <row r="997" spans="1:24" x14ac:dyDescent="0.35">
      <c r="A997" s="39" t="s">
        <v>681</v>
      </c>
      <c r="B997" s="39" t="s">
        <v>394</v>
      </c>
      <c r="C997" s="39" t="s">
        <v>40</v>
      </c>
      <c r="J997" s="39" t="s">
        <v>102</v>
      </c>
      <c r="K997" s="39" t="s">
        <v>102</v>
      </c>
      <c r="L997" s="39" t="s">
        <v>102</v>
      </c>
      <c r="M997" s="39" t="s">
        <v>102</v>
      </c>
      <c r="N997" s="39" t="s">
        <v>102</v>
      </c>
      <c r="O997" s="39" t="s">
        <v>102</v>
      </c>
      <c r="P997" s="39" t="s">
        <v>102</v>
      </c>
      <c r="Q997" s="39" t="s">
        <v>102</v>
      </c>
      <c r="R997" s="39">
        <v>3.2509999999999999E-11</v>
      </c>
      <c r="S997" s="39" t="s">
        <v>102</v>
      </c>
      <c r="T997" s="39">
        <v>-3.3880000000000001E-5</v>
      </c>
      <c r="U997" s="39">
        <v>0.15090000000000001</v>
      </c>
      <c r="V997" s="39" t="s">
        <v>102</v>
      </c>
      <c r="W997" s="39">
        <v>4.0210000000000001E-6</v>
      </c>
      <c r="X997" s="39">
        <v>0.15087014103251001</v>
      </c>
    </row>
    <row r="998" spans="1:24" x14ac:dyDescent="0.35">
      <c r="A998" s="39" t="s">
        <v>681</v>
      </c>
      <c r="B998" s="39" t="s">
        <v>394</v>
      </c>
      <c r="C998" s="39" t="s">
        <v>40</v>
      </c>
      <c r="D998" s="39" t="s">
        <v>395</v>
      </c>
      <c r="J998" s="39" t="s">
        <v>102</v>
      </c>
      <c r="K998" s="39" t="s">
        <v>102</v>
      </c>
      <c r="L998" s="39" t="s">
        <v>102</v>
      </c>
      <c r="M998" s="39" t="s">
        <v>102</v>
      </c>
      <c r="N998" s="39" t="s">
        <v>102</v>
      </c>
      <c r="O998" s="39" t="s">
        <v>102</v>
      </c>
      <c r="P998" s="39" t="s">
        <v>102</v>
      </c>
      <c r="Q998" s="39" t="s">
        <v>102</v>
      </c>
      <c r="R998" s="39" t="s">
        <v>102</v>
      </c>
      <c r="S998" s="39" t="s">
        <v>102</v>
      </c>
      <c r="T998" s="39">
        <v>-3.0910000000000001E-5</v>
      </c>
      <c r="U998" s="39">
        <v>8.3680000000000004E-3</v>
      </c>
      <c r="V998" s="39" t="s">
        <v>102</v>
      </c>
      <c r="W998" s="39" t="s">
        <v>102</v>
      </c>
      <c r="X998" s="39">
        <v>8.3370900000000001E-3</v>
      </c>
    </row>
    <row r="999" spans="1:24" x14ac:dyDescent="0.35">
      <c r="A999" s="39" t="s">
        <v>681</v>
      </c>
      <c r="B999" s="39" t="s">
        <v>394</v>
      </c>
      <c r="C999" s="39" t="s">
        <v>41</v>
      </c>
      <c r="J999" s="39" t="s">
        <v>102</v>
      </c>
      <c r="K999" s="39" t="s">
        <v>102</v>
      </c>
      <c r="L999" s="39" t="s">
        <v>102</v>
      </c>
      <c r="M999" s="39" t="s">
        <v>102</v>
      </c>
      <c r="N999" s="39" t="s">
        <v>102</v>
      </c>
      <c r="O999" s="39" t="s">
        <v>102</v>
      </c>
      <c r="P999" s="39" t="s">
        <v>102</v>
      </c>
      <c r="Q999" s="39" t="s">
        <v>102</v>
      </c>
      <c r="R999" s="39">
        <v>2.7229999999999999E-11</v>
      </c>
      <c r="S999" s="39" t="s">
        <v>102</v>
      </c>
      <c r="T999" s="39">
        <v>-3.3710000000000001E-5</v>
      </c>
      <c r="U999" s="39">
        <v>0.14779999999999999</v>
      </c>
      <c r="V999" s="39" t="s">
        <v>102</v>
      </c>
      <c r="W999" s="39">
        <v>4.2420000000000002E-6</v>
      </c>
      <c r="X999" s="39">
        <v>0.14777053202723001</v>
      </c>
    </row>
    <row r="1000" spans="1:24" x14ac:dyDescent="0.35">
      <c r="A1000" s="39" t="s">
        <v>681</v>
      </c>
      <c r="B1000" s="39" t="s">
        <v>394</v>
      </c>
      <c r="C1000" s="39" t="s">
        <v>41</v>
      </c>
      <c r="D1000" s="39" t="s">
        <v>395</v>
      </c>
      <c r="J1000" s="39" t="s">
        <v>102</v>
      </c>
      <c r="K1000" s="39" t="s">
        <v>102</v>
      </c>
      <c r="L1000" s="39" t="s">
        <v>102</v>
      </c>
      <c r="M1000" s="39" t="s">
        <v>102</v>
      </c>
      <c r="N1000" s="39" t="s">
        <v>102</v>
      </c>
      <c r="O1000" s="39" t="s">
        <v>102</v>
      </c>
      <c r="P1000" s="39" t="s">
        <v>102</v>
      </c>
      <c r="Q1000" s="39" t="s">
        <v>102</v>
      </c>
      <c r="R1000" s="39" t="s">
        <v>102</v>
      </c>
      <c r="S1000" s="39" t="s">
        <v>102</v>
      </c>
      <c r="T1000" s="39">
        <v>-3.0889999999999997E-5</v>
      </c>
      <c r="U1000" s="39">
        <v>8.3680000000000004E-3</v>
      </c>
      <c r="V1000" s="39" t="s">
        <v>102</v>
      </c>
      <c r="W1000" s="39" t="s">
        <v>102</v>
      </c>
      <c r="X1000" s="39">
        <v>8.33711E-3</v>
      </c>
    </row>
    <row r="1001" spans="1:24" x14ac:dyDescent="0.35">
      <c r="A1001" s="39" t="s">
        <v>681</v>
      </c>
      <c r="B1001" s="39" t="s">
        <v>394</v>
      </c>
      <c r="C1001" s="39" t="s">
        <v>22</v>
      </c>
      <c r="J1001" s="39" t="s">
        <v>102</v>
      </c>
      <c r="K1001" s="39" t="s">
        <v>102</v>
      </c>
      <c r="L1001" s="39" t="s">
        <v>102</v>
      </c>
      <c r="M1001" s="39" t="s">
        <v>102</v>
      </c>
      <c r="N1001" s="39" t="s">
        <v>102</v>
      </c>
      <c r="O1001" s="39" t="s">
        <v>102</v>
      </c>
      <c r="P1001" s="39" t="s">
        <v>102</v>
      </c>
      <c r="Q1001" s="39">
        <v>3.0459999999999998</v>
      </c>
      <c r="R1001" s="39" t="s">
        <v>102</v>
      </c>
      <c r="S1001" s="39" t="s">
        <v>102</v>
      </c>
      <c r="T1001" s="39">
        <v>0.33410000000000001</v>
      </c>
      <c r="U1001" s="39">
        <v>0.51639999999999997</v>
      </c>
      <c r="V1001" s="39" t="s">
        <v>102</v>
      </c>
      <c r="W1001" s="39">
        <v>5.4469999999999996E-3</v>
      </c>
      <c r="X1001" s="39">
        <v>3.9019469999999998</v>
      </c>
    </row>
    <row r="1002" spans="1:24" x14ac:dyDescent="0.35">
      <c r="A1002" s="39" t="s">
        <v>681</v>
      </c>
      <c r="B1002" s="39" t="s">
        <v>394</v>
      </c>
      <c r="C1002" s="39" t="s">
        <v>22</v>
      </c>
      <c r="D1002" s="39" t="s">
        <v>396</v>
      </c>
      <c r="J1002" s="39" t="s">
        <v>102</v>
      </c>
      <c r="K1002" s="39" t="s">
        <v>102</v>
      </c>
      <c r="L1002" s="39" t="s">
        <v>102</v>
      </c>
      <c r="M1002" s="39" t="s">
        <v>102</v>
      </c>
      <c r="N1002" s="39" t="s">
        <v>102</v>
      </c>
      <c r="O1002" s="39" t="s">
        <v>102</v>
      </c>
      <c r="P1002" s="39" t="s">
        <v>102</v>
      </c>
      <c r="Q1002" s="39" t="s">
        <v>102</v>
      </c>
      <c r="R1002" s="39" t="s">
        <v>102</v>
      </c>
      <c r="S1002" s="39" t="s">
        <v>102</v>
      </c>
      <c r="T1002" s="39">
        <v>4.26E-4</v>
      </c>
      <c r="U1002" s="39">
        <v>1.218E-2</v>
      </c>
      <c r="V1002" s="39" t="s">
        <v>102</v>
      </c>
      <c r="W1002" s="39" t="s">
        <v>102</v>
      </c>
      <c r="X1002" s="39">
        <v>1.2605999999999999E-2</v>
      </c>
    </row>
    <row r="1003" spans="1:24" x14ac:dyDescent="0.35">
      <c r="A1003" s="39" t="s">
        <v>681</v>
      </c>
      <c r="B1003" s="39" t="s">
        <v>394</v>
      </c>
      <c r="C1003" s="39" t="s">
        <v>22</v>
      </c>
      <c r="D1003" s="39" t="s">
        <v>397</v>
      </c>
      <c r="J1003" s="39" t="s">
        <v>102</v>
      </c>
      <c r="K1003" s="39" t="s">
        <v>102</v>
      </c>
      <c r="L1003" s="39" t="s">
        <v>102</v>
      </c>
      <c r="M1003" s="39" t="s">
        <v>102</v>
      </c>
      <c r="N1003" s="39" t="s">
        <v>102</v>
      </c>
      <c r="O1003" s="39" t="s">
        <v>102</v>
      </c>
      <c r="P1003" s="39" t="s">
        <v>102</v>
      </c>
      <c r="Q1003" s="39">
        <v>0.7621</v>
      </c>
      <c r="R1003" s="39" t="s">
        <v>102</v>
      </c>
      <c r="S1003" s="39" t="s">
        <v>102</v>
      </c>
      <c r="T1003" s="39">
        <v>0.10780000000000001</v>
      </c>
      <c r="U1003" s="39">
        <v>0.1618</v>
      </c>
      <c r="V1003" s="39" t="s">
        <v>102</v>
      </c>
      <c r="W1003" s="39">
        <v>2.2130000000000001E-3</v>
      </c>
      <c r="X1003" s="39">
        <v>1.0339130000000001</v>
      </c>
    </row>
    <row r="1004" spans="1:24" x14ac:dyDescent="0.35">
      <c r="A1004" s="39" t="s">
        <v>681</v>
      </c>
      <c r="B1004" s="39" t="s">
        <v>394</v>
      </c>
      <c r="C1004" s="39" t="s">
        <v>22</v>
      </c>
      <c r="D1004" s="39" t="s">
        <v>398</v>
      </c>
      <c r="J1004" s="39" t="s">
        <v>102</v>
      </c>
      <c r="K1004" s="39" t="s">
        <v>102</v>
      </c>
      <c r="L1004" s="39" t="s">
        <v>102</v>
      </c>
      <c r="M1004" s="39" t="s">
        <v>102</v>
      </c>
      <c r="N1004" s="39" t="s">
        <v>102</v>
      </c>
      <c r="O1004" s="39" t="s">
        <v>102</v>
      </c>
      <c r="P1004" s="39" t="s">
        <v>102</v>
      </c>
      <c r="Q1004" s="39">
        <v>1.651</v>
      </c>
      <c r="R1004" s="39" t="s">
        <v>102</v>
      </c>
      <c r="S1004" s="39" t="s">
        <v>102</v>
      </c>
      <c r="T1004" s="39">
        <v>0.22589999999999999</v>
      </c>
      <c r="U1004" s="39">
        <v>0.34239999999999998</v>
      </c>
      <c r="V1004" s="39" t="s">
        <v>102</v>
      </c>
      <c r="W1004" s="39">
        <v>3.3119999999999998E-3</v>
      </c>
      <c r="X1004" s="39">
        <v>2.2226119999999998</v>
      </c>
    </row>
    <row r="1005" spans="1:24" x14ac:dyDescent="0.35">
      <c r="A1005" s="39" t="s">
        <v>681</v>
      </c>
      <c r="B1005" s="39" t="s">
        <v>394</v>
      </c>
      <c r="C1005" s="39" t="s">
        <v>47</v>
      </c>
      <c r="J1005" s="39" t="s">
        <v>102</v>
      </c>
      <c r="K1005" s="39" t="s">
        <v>102</v>
      </c>
      <c r="L1005" s="39" t="s">
        <v>102</v>
      </c>
      <c r="M1005" s="39" t="s">
        <v>102</v>
      </c>
      <c r="N1005" s="39" t="s">
        <v>102</v>
      </c>
      <c r="O1005" s="39" t="s">
        <v>102</v>
      </c>
      <c r="P1005" s="39" t="s">
        <v>102</v>
      </c>
      <c r="Q1005" s="39" t="s">
        <v>102</v>
      </c>
      <c r="R1005" s="39" t="s">
        <v>102</v>
      </c>
      <c r="S1005" s="39" t="s">
        <v>102</v>
      </c>
      <c r="T1005" s="39" t="s">
        <v>102</v>
      </c>
      <c r="U1005" s="39" t="s">
        <v>102</v>
      </c>
      <c r="V1005" s="39" t="s">
        <v>102</v>
      </c>
      <c r="W1005" s="39" t="s">
        <v>102</v>
      </c>
      <c r="X1005" s="39">
        <v>0</v>
      </c>
    </row>
    <row r="1006" spans="1:24" x14ac:dyDescent="0.35">
      <c r="A1006" s="39" t="s">
        <v>681</v>
      </c>
      <c r="B1006" s="39" t="s">
        <v>394</v>
      </c>
      <c r="C1006" s="39" t="s">
        <v>42</v>
      </c>
      <c r="J1006" s="39" t="s">
        <v>102</v>
      </c>
      <c r="K1006" s="39" t="s">
        <v>102</v>
      </c>
      <c r="L1006" s="39" t="s">
        <v>102</v>
      </c>
      <c r="M1006" s="39" t="s">
        <v>102</v>
      </c>
      <c r="N1006" s="39" t="s">
        <v>102</v>
      </c>
      <c r="O1006" s="39" t="s">
        <v>102</v>
      </c>
      <c r="P1006" s="39" t="s">
        <v>102</v>
      </c>
      <c r="Q1006" s="39">
        <v>1.4339999999999999</v>
      </c>
      <c r="R1006" s="39" t="s">
        <v>102</v>
      </c>
      <c r="S1006" s="39" t="s">
        <v>102</v>
      </c>
      <c r="T1006" s="39">
        <v>0.30220000000000002</v>
      </c>
      <c r="U1006" s="39">
        <v>0.1225</v>
      </c>
      <c r="V1006" s="39" t="s">
        <v>102</v>
      </c>
      <c r="W1006" s="39">
        <v>2.7209999999999999E-3</v>
      </c>
      <c r="X1006" s="39">
        <v>1.861421</v>
      </c>
    </row>
    <row r="1007" spans="1:24" x14ac:dyDescent="0.35">
      <c r="A1007" s="39" t="s">
        <v>681</v>
      </c>
      <c r="B1007" s="39" t="s">
        <v>394</v>
      </c>
      <c r="C1007" s="39" t="s">
        <v>399</v>
      </c>
      <c r="J1007" s="39">
        <v>-9.9239999999999995E-2</v>
      </c>
      <c r="K1007" s="39" t="s">
        <v>102</v>
      </c>
      <c r="L1007" s="39" t="s">
        <v>102</v>
      </c>
      <c r="M1007" s="39" t="s">
        <v>102</v>
      </c>
      <c r="N1007" s="39" t="s">
        <v>102</v>
      </c>
      <c r="O1007" s="39" t="s">
        <v>102</v>
      </c>
      <c r="P1007" s="39" t="s">
        <v>102</v>
      </c>
      <c r="Q1007" s="39">
        <v>9.955E-2</v>
      </c>
      <c r="R1007" s="39" t="s">
        <v>102</v>
      </c>
      <c r="S1007" s="39" t="s">
        <v>102</v>
      </c>
      <c r="T1007" s="39" t="s">
        <v>102</v>
      </c>
      <c r="U1007" s="39" t="s">
        <v>102</v>
      </c>
      <c r="V1007" s="39" t="s">
        <v>102</v>
      </c>
      <c r="W1007" s="39">
        <v>2.7599999999999998E-6</v>
      </c>
      <c r="X1007" s="39">
        <v>3.1276000000000502E-4</v>
      </c>
    </row>
    <row r="1008" spans="1:24" x14ac:dyDescent="0.35">
      <c r="A1008" s="39" t="s">
        <v>681</v>
      </c>
      <c r="B1008" s="39" t="s">
        <v>394</v>
      </c>
      <c r="C1008" s="39" t="s">
        <v>43</v>
      </c>
      <c r="J1008" s="39" t="s">
        <v>102</v>
      </c>
      <c r="K1008" s="39" t="s">
        <v>102</v>
      </c>
      <c r="L1008" s="39" t="s">
        <v>102</v>
      </c>
      <c r="M1008" s="39" t="s">
        <v>102</v>
      </c>
      <c r="N1008" s="39" t="s">
        <v>102</v>
      </c>
      <c r="O1008" s="39" t="s">
        <v>102</v>
      </c>
      <c r="P1008" s="39" t="s">
        <v>102</v>
      </c>
      <c r="Q1008" s="39">
        <v>2.5660000000000001E-3</v>
      </c>
      <c r="R1008" s="39">
        <v>2.64E-2</v>
      </c>
      <c r="S1008" s="39" t="s">
        <v>102</v>
      </c>
      <c r="T1008" s="39">
        <v>5.3249999999999999E-3</v>
      </c>
      <c r="U1008" s="39" t="s">
        <v>102</v>
      </c>
      <c r="V1008" s="39" t="s">
        <v>102</v>
      </c>
      <c r="W1008" s="39">
        <v>6.8629999999999997E-2</v>
      </c>
      <c r="X1008" s="39">
        <v>0.102921</v>
      </c>
    </row>
    <row r="1009" spans="1:24" x14ac:dyDescent="0.35">
      <c r="A1009" s="39" t="s">
        <v>681</v>
      </c>
      <c r="B1009" s="39" t="s">
        <v>394</v>
      </c>
      <c r="C1009" s="39" t="s">
        <v>43</v>
      </c>
      <c r="D1009" s="39" t="s">
        <v>400</v>
      </c>
      <c r="J1009" s="39" t="s">
        <v>102</v>
      </c>
      <c r="K1009" s="39" t="s">
        <v>102</v>
      </c>
      <c r="L1009" s="39" t="s">
        <v>102</v>
      </c>
      <c r="M1009" s="39" t="s">
        <v>102</v>
      </c>
      <c r="N1009" s="39" t="s">
        <v>102</v>
      </c>
      <c r="O1009" s="39" t="s">
        <v>102</v>
      </c>
      <c r="P1009" s="39" t="s">
        <v>102</v>
      </c>
      <c r="Q1009" s="39">
        <v>-1.4790000000000001E-5</v>
      </c>
      <c r="R1009" s="39" t="s">
        <v>102</v>
      </c>
      <c r="S1009" s="39" t="s">
        <v>102</v>
      </c>
      <c r="T1009" s="39" t="s">
        <v>102</v>
      </c>
      <c r="U1009" s="39" t="s">
        <v>102</v>
      </c>
      <c r="V1009" s="39" t="s">
        <v>102</v>
      </c>
      <c r="W1009" s="39">
        <v>4.7419999999999997E-8</v>
      </c>
      <c r="X1009" s="39">
        <v>-1.474258E-5</v>
      </c>
    </row>
    <row r="1010" spans="1:24" x14ac:dyDescent="0.35">
      <c r="A1010" s="39" t="s">
        <v>681</v>
      </c>
      <c r="B1010" s="39" t="s">
        <v>394</v>
      </c>
      <c r="C1010" s="39" t="s">
        <v>43</v>
      </c>
      <c r="D1010" s="39" t="s">
        <v>401</v>
      </c>
      <c r="J1010" s="39" t="s">
        <v>102</v>
      </c>
      <c r="K1010" s="39" t="s">
        <v>102</v>
      </c>
      <c r="L1010" s="39" t="s">
        <v>102</v>
      </c>
      <c r="M1010" s="39" t="s">
        <v>102</v>
      </c>
      <c r="N1010" s="39" t="s">
        <v>102</v>
      </c>
      <c r="O1010" s="39" t="s">
        <v>102</v>
      </c>
      <c r="P1010" s="39" t="s">
        <v>102</v>
      </c>
      <c r="Q1010" s="39">
        <v>6.0670000000000005E-7</v>
      </c>
      <c r="R1010" s="39" t="s">
        <v>102</v>
      </c>
      <c r="S1010" s="39" t="s">
        <v>102</v>
      </c>
      <c r="T1010" s="39" t="s">
        <v>102</v>
      </c>
      <c r="U1010" s="39" t="s">
        <v>102</v>
      </c>
      <c r="V1010" s="39" t="s">
        <v>102</v>
      </c>
      <c r="W1010" s="39">
        <v>4.7419999999999997E-8</v>
      </c>
      <c r="X1010" s="39">
        <v>6.5412000000000004E-7</v>
      </c>
    </row>
    <row r="1011" spans="1:24" x14ac:dyDescent="0.35">
      <c r="A1011" s="39" t="s">
        <v>681</v>
      </c>
      <c r="B1011" s="39" t="s">
        <v>394</v>
      </c>
      <c r="C1011" s="39" t="s">
        <v>43</v>
      </c>
      <c r="D1011" s="39" t="s">
        <v>402</v>
      </c>
      <c r="J1011" s="39" t="s">
        <v>102</v>
      </c>
      <c r="K1011" s="39" t="s">
        <v>102</v>
      </c>
      <c r="L1011" s="39" t="s">
        <v>102</v>
      </c>
      <c r="M1011" s="39" t="s">
        <v>102</v>
      </c>
      <c r="N1011" s="39" t="s">
        <v>102</v>
      </c>
      <c r="O1011" s="39" t="s">
        <v>102</v>
      </c>
      <c r="P1011" s="39" t="s">
        <v>102</v>
      </c>
      <c r="Q1011" s="39">
        <v>2.395E-3</v>
      </c>
      <c r="R1011" s="39" t="s">
        <v>102</v>
      </c>
      <c r="S1011" s="39" t="s">
        <v>102</v>
      </c>
      <c r="T1011" s="39">
        <v>7.5259999999999997E-3</v>
      </c>
      <c r="U1011" s="39" t="s">
        <v>102</v>
      </c>
      <c r="V1011" s="39" t="s">
        <v>102</v>
      </c>
      <c r="W1011" s="39">
        <v>6.8400000000000002E-2</v>
      </c>
      <c r="X1011" s="39">
        <v>7.8321000000000002E-2</v>
      </c>
    </row>
    <row r="1012" spans="1:24" x14ac:dyDescent="0.35">
      <c r="A1012" s="39" t="s">
        <v>681</v>
      </c>
      <c r="B1012" s="39" t="s">
        <v>394</v>
      </c>
      <c r="C1012" s="39" t="s">
        <v>43</v>
      </c>
      <c r="D1012" s="39" t="s">
        <v>403</v>
      </c>
      <c r="J1012" s="39" t="s">
        <v>102</v>
      </c>
      <c r="K1012" s="39" t="s">
        <v>102</v>
      </c>
      <c r="L1012" s="39" t="s">
        <v>102</v>
      </c>
      <c r="M1012" s="39" t="s">
        <v>102</v>
      </c>
      <c r="N1012" s="39" t="s">
        <v>102</v>
      </c>
      <c r="O1012" s="39" t="s">
        <v>102</v>
      </c>
      <c r="P1012" s="39" t="s">
        <v>102</v>
      </c>
      <c r="Q1012" s="39">
        <v>1.851E-4</v>
      </c>
      <c r="R1012" s="39" t="s">
        <v>102</v>
      </c>
      <c r="S1012" s="39" t="s">
        <v>102</v>
      </c>
      <c r="T1012" s="39">
        <v>1.1610000000000001E-5</v>
      </c>
      <c r="U1012" s="39" t="s">
        <v>102</v>
      </c>
      <c r="V1012" s="39" t="s">
        <v>102</v>
      </c>
      <c r="W1012" s="39">
        <v>2.3589999999999999E-4</v>
      </c>
      <c r="X1012" s="39">
        <v>4.3260999999999999E-4</v>
      </c>
    </row>
    <row r="1013" spans="1:24" x14ac:dyDescent="0.35">
      <c r="A1013" s="39" t="s">
        <v>681</v>
      </c>
      <c r="B1013" s="39" t="s">
        <v>394</v>
      </c>
      <c r="C1013" s="39" t="s">
        <v>43</v>
      </c>
      <c r="D1013" s="39" t="s">
        <v>404</v>
      </c>
      <c r="J1013" s="39" t="s">
        <v>102</v>
      </c>
      <c r="K1013" s="39" t="s">
        <v>102</v>
      </c>
      <c r="L1013" s="39" t="s">
        <v>102</v>
      </c>
      <c r="M1013" s="39" t="s">
        <v>102</v>
      </c>
      <c r="N1013" s="39" t="s">
        <v>102</v>
      </c>
      <c r="O1013" s="39" t="s">
        <v>102</v>
      </c>
      <c r="P1013" s="39" t="s">
        <v>102</v>
      </c>
      <c r="Q1013" s="39" t="s">
        <v>102</v>
      </c>
      <c r="R1013" s="39">
        <v>5.7169999999999999E-3</v>
      </c>
      <c r="S1013" s="39" t="s">
        <v>102</v>
      </c>
      <c r="T1013" s="39">
        <v>-2.2130000000000001E-3</v>
      </c>
      <c r="U1013" s="39" t="s">
        <v>102</v>
      </c>
      <c r="V1013" s="39" t="s">
        <v>102</v>
      </c>
      <c r="W1013" s="39" t="s">
        <v>102</v>
      </c>
      <c r="X1013" s="39">
        <v>3.5040000000000002E-3</v>
      </c>
    </row>
    <row r="1014" spans="1:24" x14ac:dyDescent="0.35">
      <c r="A1014" s="39" t="s">
        <v>681</v>
      </c>
      <c r="B1014" s="39" t="s">
        <v>394</v>
      </c>
      <c r="C1014" s="39" t="s">
        <v>43</v>
      </c>
      <c r="D1014" s="39" t="s">
        <v>405</v>
      </c>
      <c r="J1014" s="39" t="s">
        <v>102</v>
      </c>
      <c r="K1014" s="39" t="s">
        <v>102</v>
      </c>
      <c r="L1014" s="39" t="s">
        <v>102</v>
      </c>
      <c r="M1014" s="39" t="s">
        <v>102</v>
      </c>
      <c r="N1014" s="39" t="s">
        <v>102</v>
      </c>
      <c r="O1014" s="39" t="s">
        <v>102</v>
      </c>
      <c r="P1014" s="39" t="s">
        <v>102</v>
      </c>
      <c r="Q1014" s="39" t="s">
        <v>102</v>
      </c>
      <c r="R1014" s="39">
        <v>3.5140000000000002E-6</v>
      </c>
      <c r="S1014" s="39" t="s">
        <v>102</v>
      </c>
      <c r="T1014" s="39">
        <v>-7.6059999999999997E-7</v>
      </c>
      <c r="U1014" s="39" t="s">
        <v>102</v>
      </c>
      <c r="V1014" s="39" t="s">
        <v>102</v>
      </c>
      <c r="W1014" s="39" t="s">
        <v>102</v>
      </c>
      <c r="X1014" s="39">
        <v>2.7534000000000002E-6</v>
      </c>
    </row>
    <row r="1015" spans="1:24" x14ac:dyDescent="0.35">
      <c r="A1015" s="39" t="s">
        <v>681</v>
      </c>
      <c r="B1015" s="39" t="s">
        <v>394</v>
      </c>
      <c r="C1015" s="39" t="s">
        <v>43</v>
      </c>
      <c r="D1015" s="39" t="s">
        <v>406</v>
      </c>
      <c r="J1015" s="39" t="s">
        <v>102</v>
      </c>
      <c r="K1015" s="39" t="s">
        <v>102</v>
      </c>
      <c r="L1015" s="39" t="s">
        <v>102</v>
      </c>
      <c r="M1015" s="39" t="s">
        <v>102</v>
      </c>
      <c r="N1015" s="39" t="s">
        <v>102</v>
      </c>
      <c r="O1015" s="39" t="s">
        <v>102</v>
      </c>
      <c r="P1015" s="39" t="s">
        <v>102</v>
      </c>
      <c r="Q1015" s="39" t="s">
        <v>102</v>
      </c>
      <c r="R1015" s="39">
        <v>2.0480000000000002E-2</v>
      </c>
      <c r="S1015" s="39" t="s">
        <v>102</v>
      </c>
      <c r="T1015" s="39" t="s">
        <v>102</v>
      </c>
      <c r="U1015" s="39" t="s">
        <v>102</v>
      </c>
      <c r="V1015" s="39" t="s">
        <v>102</v>
      </c>
      <c r="W1015" s="39" t="s">
        <v>102</v>
      </c>
      <c r="X1015" s="39">
        <v>2.0480000000000002E-2</v>
      </c>
    </row>
    <row r="1016" spans="1:24" x14ac:dyDescent="0.35">
      <c r="A1016" s="39" t="s">
        <v>681</v>
      </c>
      <c r="B1016" s="39" t="s">
        <v>394</v>
      </c>
      <c r="C1016" s="39" t="s">
        <v>43</v>
      </c>
      <c r="D1016" s="39" t="s">
        <v>407</v>
      </c>
      <c r="J1016" s="39" t="s">
        <v>102</v>
      </c>
      <c r="K1016" s="39" t="s">
        <v>102</v>
      </c>
      <c r="L1016" s="39" t="s">
        <v>102</v>
      </c>
      <c r="M1016" s="39" t="s">
        <v>102</v>
      </c>
      <c r="N1016" s="39" t="s">
        <v>102</v>
      </c>
      <c r="O1016" s="39" t="s">
        <v>102</v>
      </c>
      <c r="P1016" s="39" t="s">
        <v>102</v>
      </c>
      <c r="Q1016" s="39" t="s">
        <v>102</v>
      </c>
      <c r="R1016" s="39">
        <v>1.974E-4</v>
      </c>
      <c r="S1016" s="39" t="s">
        <v>102</v>
      </c>
      <c r="T1016" s="39" t="s">
        <v>102</v>
      </c>
      <c r="U1016" s="39" t="s">
        <v>102</v>
      </c>
      <c r="V1016" s="39" t="s">
        <v>102</v>
      </c>
      <c r="W1016" s="39" t="s">
        <v>102</v>
      </c>
      <c r="X1016" s="39">
        <v>1.974E-4</v>
      </c>
    </row>
    <row r="1017" spans="1:24" x14ac:dyDescent="0.35">
      <c r="A1017" s="39" t="s">
        <v>681</v>
      </c>
      <c r="B1017" s="39" t="s">
        <v>394</v>
      </c>
      <c r="C1017" s="39" t="s">
        <v>39</v>
      </c>
      <c r="J1017" s="39">
        <v>0.43869999999999998</v>
      </c>
      <c r="K1017" s="39" t="s">
        <v>102</v>
      </c>
      <c r="L1017" s="39" t="s">
        <v>102</v>
      </c>
      <c r="M1017" s="39" t="s">
        <v>102</v>
      </c>
      <c r="N1017" s="39" t="s">
        <v>102</v>
      </c>
      <c r="O1017" s="39" t="s">
        <v>102</v>
      </c>
      <c r="P1017" s="39" t="s">
        <v>102</v>
      </c>
      <c r="Q1017" s="39">
        <v>-9.4229999999999997E-4</v>
      </c>
      <c r="R1017" s="39" t="s">
        <v>102</v>
      </c>
      <c r="S1017" s="39" t="s">
        <v>102</v>
      </c>
      <c r="T1017" s="39">
        <v>-1.06E-2</v>
      </c>
      <c r="U1017" s="39" t="s">
        <v>102</v>
      </c>
      <c r="V1017" s="39" t="s">
        <v>102</v>
      </c>
      <c r="W1017" s="39">
        <v>-0.10970000000000001</v>
      </c>
      <c r="X1017" s="39">
        <v>0.31745770000000001</v>
      </c>
    </row>
    <row r="1018" spans="1:24" x14ac:dyDescent="0.35">
      <c r="A1018" s="39" t="s">
        <v>681</v>
      </c>
      <c r="B1018" s="39" t="s">
        <v>394</v>
      </c>
      <c r="C1018" s="39" t="s">
        <v>21</v>
      </c>
      <c r="J1018" s="39" t="s">
        <v>102</v>
      </c>
      <c r="K1018" s="39" t="s">
        <v>102</v>
      </c>
      <c r="L1018" s="39">
        <v>0.873</v>
      </c>
      <c r="M1018" s="39">
        <v>0.4945</v>
      </c>
      <c r="N1018" s="39">
        <v>0.99270000000000003</v>
      </c>
      <c r="O1018" s="39">
        <v>13.65</v>
      </c>
      <c r="P1018" s="39">
        <v>35.31</v>
      </c>
      <c r="Q1018" s="39">
        <v>12.26</v>
      </c>
      <c r="R1018" s="39">
        <v>32.64</v>
      </c>
      <c r="S1018" s="39">
        <v>2.129</v>
      </c>
      <c r="T1018" s="39">
        <v>-0.48110000000000003</v>
      </c>
      <c r="U1018" s="39">
        <v>5.2110000000000003</v>
      </c>
      <c r="V1018" s="39" t="s">
        <v>102</v>
      </c>
      <c r="W1018" s="39">
        <v>24.22</v>
      </c>
      <c r="X1018" s="39">
        <v>127.2991</v>
      </c>
    </row>
    <row r="1019" spans="1:24" x14ac:dyDescent="0.35">
      <c r="A1019" s="39" t="s">
        <v>681</v>
      </c>
      <c r="B1019" s="39" t="s">
        <v>394</v>
      </c>
      <c r="C1019" s="39" t="s">
        <v>21</v>
      </c>
      <c r="D1019" s="39" t="s">
        <v>24</v>
      </c>
      <c r="J1019" s="39" t="s">
        <v>102</v>
      </c>
      <c r="K1019" s="39" t="s">
        <v>102</v>
      </c>
      <c r="L1019" s="39" t="s">
        <v>102</v>
      </c>
      <c r="M1019" s="39" t="s">
        <v>102</v>
      </c>
      <c r="N1019" s="39" t="s">
        <v>102</v>
      </c>
      <c r="O1019" s="39" t="s">
        <v>102</v>
      </c>
      <c r="P1019" s="39" t="s">
        <v>102</v>
      </c>
      <c r="Q1019" s="39" t="s">
        <v>102</v>
      </c>
      <c r="R1019" s="39">
        <v>1.431</v>
      </c>
      <c r="S1019" s="39" t="s">
        <v>102</v>
      </c>
      <c r="T1019" s="39">
        <v>-0.25169999999999998</v>
      </c>
      <c r="U1019" s="39">
        <v>9.4109999999999999E-2</v>
      </c>
      <c r="V1019" s="39" t="s">
        <v>102</v>
      </c>
      <c r="W1019" s="39">
        <v>0.38629999999999998</v>
      </c>
      <c r="X1019" s="39">
        <v>1.65971</v>
      </c>
    </row>
    <row r="1020" spans="1:24" x14ac:dyDescent="0.35">
      <c r="A1020" s="39" t="s">
        <v>681</v>
      </c>
      <c r="B1020" s="39" t="s">
        <v>394</v>
      </c>
      <c r="C1020" s="39" t="s">
        <v>21</v>
      </c>
      <c r="D1020" s="39" t="s">
        <v>24</v>
      </c>
      <c r="E1020" s="39" t="s">
        <v>408</v>
      </c>
      <c r="J1020" s="39" t="s">
        <v>102</v>
      </c>
      <c r="K1020" s="39" t="s">
        <v>102</v>
      </c>
      <c r="L1020" s="39" t="s">
        <v>102</v>
      </c>
      <c r="M1020" s="39" t="s">
        <v>102</v>
      </c>
      <c r="N1020" s="39" t="s">
        <v>102</v>
      </c>
      <c r="O1020" s="39" t="s">
        <v>102</v>
      </c>
      <c r="P1020" s="39" t="s">
        <v>102</v>
      </c>
      <c r="Q1020" s="39" t="s">
        <v>102</v>
      </c>
      <c r="R1020" s="39" t="s">
        <v>102</v>
      </c>
      <c r="S1020" s="39" t="s">
        <v>102</v>
      </c>
      <c r="T1020" s="39">
        <v>3.9639999999999998E-7</v>
      </c>
      <c r="U1020" s="39">
        <v>3.9210000000000002E-2</v>
      </c>
      <c r="V1020" s="39" t="s">
        <v>102</v>
      </c>
      <c r="W1020" s="39">
        <v>0.2276</v>
      </c>
      <c r="X1020" s="39">
        <v>0.26681039639999998</v>
      </c>
    </row>
    <row r="1021" spans="1:24" x14ac:dyDescent="0.35">
      <c r="A1021" s="39" t="s">
        <v>681</v>
      </c>
      <c r="B1021" s="39" t="s">
        <v>394</v>
      </c>
      <c r="C1021" s="39" t="s">
        <v>21</v>
      </c>
      <c r="D1021" s="39" t="s">
        <v>24</v>
      </c>
      <c r="E1021" s="39" t="s">
        <v>409</v>
      </c>
      <c r="J1021" s="39" t="s">
        <v>102</v>
      </c>
      <c r="K1021" s="39" t="s">
        <v>102</v>
      </c>
      <c r="L1021" s="39" t="s">
        <v>102</v>
      </c>
      <c r="M1021" s="39" t="s">
        <v>102</v>
      </c>
      <c r="N1021" s="39" t="s">
        <v>102</v>
      </c>
      <c r="O1021" s="39" t="s">
        <v>102</v>
      </c>
      <c r="P1021" s="39" t="s">
        <v>102</v>
      </c>
      <c r="Q1021" s="39" t="s">
        <v>102</v>
      </c>
      <c r="R1021" s="39">
        <v>0.81640000000000001</v>
      </c>
      <c r="S1021" s="39" t="s">
        <v>102</v>
      </c>
      <c r="T1021" s="39">
        <v>-1.1379999999999999E-5</v>
      </c>
      <c r="U1021" s="39">
        <v>3.4750000000000003E-2</v>
      </c>
      <c r="V1021" s="39" t="s">
        <v>102</v>
      </c>
      <c r="W1021" s="39" t="s">
        <v>102</v>
      </c>
      <c r="X1021" s="39">
        <v>0.85113861999999996</v>
      </c>
    </row>
    <row r="1022" spans="1:24" x14ac:dyDescent="0.35">
      <c r="A1022" s="39" t="s">
        <v>681</v>
      </c>
      <c r="B1022" s="39" t="s">
        <v>394</v>
      </c>
      <c r="C1022" s="39" t="s">
        <v>21</v>
      </c>
      <c r="D1022" s="39" t="s">
        <v>29</v>
      </c>
      <c r="J1022" s="39" t="s">
        <v>102</v>
      </c>
      <c r="K1022" s="39" t="s">
        <v>102</v>
      </c>
      <c r="L1022" s="39" t="s">
        <v>102</v>
      </c>
      <c r="M1022" s="39" t="s">
        <v>102</v>
      </c>
      <c r="N1022" s="39" t="s">
        <v>102</v>
      </c>
      <c r="O1022" s="39" t="s">
        <v>102</v>
      </c>
      <c r="P1022" s="39" t="s">
        <v>102</v>
      </c>
      <c r="Q1022" s="39" t="s">
        <v>102</v>
      </c>
      <c r="R1022" s="39" t="s">
        <v>102</v>
      </c>
      <c r="S1022" s="39" t="s">
        <v>102</v>
      </c>
      <c r="T1022" s="39">
        <v>1.462E-4</v>
      </c>
      <c r="U1022" s="39">
        <v>0.98499999999999999</v>
      </c>
      <c r="V1022" s="39" t="s">
        <v>102</v>
      </c>
      <c r="W1022" s="39" t="s">
        <v>102</v>
      </c>
      <c r="X1022" s="39">
        <v>0.98514619999999997</v>
      </c>
    </row>
    <row r="1023" spans="1:24" x14ac:dyDescent="0.35">
      <c r="A1023" s="39" t="s">
        <v>681</v>
      </c>
      <c r="B1023" s="39" t="s">
        <v>394</v>
      </c>
      <c r="C1023" s="39" t="s">
        <v>21</v>
      </c>
      <c r="D1023" s="39" t="s">
        <v>29</v>
      </c>
      <c r="E1023" s="39" t="s">
        <v>319</v>
      </c>
      <c r="J1023" s="39" t="s">
        <v>102</v>
      </c>
      <c r="K1023" s="39" t="s">
        <v>102</v>
      </c>
      <c r="L1023" s="39" t="s">
        <v>102</v>
      </c>
      <c r="M1023" s="39" t="s">
        <v>102</v>
      </c>
      <c r="N1023" s="39" t="s">
        <v>102</v>
      </c>
      <c r="O1023" s="39" t="s">
        <v>102</v>
      </c>
      <c r="P1023" s="39" t="s">
        <v>102</v>
      </c>
      <c r="Q1023" s="39" t="s">
        <v>102</v>
      </c>
      <c r="R1023" s="39" t="s">
        <v>102</v>
      </c>
      <c r="S1023" s="39" t="s">
        <v>102</v>
      </c>
      <c r="T1023" s="39" t="s">
        <v>102</v>
      </c>
      <c r="U1023" s="39">
        <v>2.4080000000000001E-2</v>
      </c>
      <c r="V1023" s="39" t="s">
        <v>102</v>
      </c>
      <c r="W1023" s="39" t="s">
        <v>102</v>
      </c>
      <c r="X1023" s="39">
        <v>2.4080000000000001E-2</v>
      </c>
    </row>
    <row r="1024" spans="1:24" x14ac:dyDescent="0.35">
      <c r="A1024" s="39" t="s">
        <v>681</v>
      </c>
      <c r="B1024" s="39" t="s">
        <v>394</v>
      </c>
      <c r="C1024" s="39" t="s">
        <v>21</v>
      </c>
      <c r="D1024" s="39" t="s">
        <v>29</v>
      </c>
      <c r="E1024" s="39" t="s">
        <v>323</v>
      </c>
      <c r="J1024" s="39" t="s">
        <v>102</v>
      </c>
      <c r="K1024" s="39" t="s">
        <v>102</v>
      </c>
      <c r="L1024" s="39" t="s">
        <v>102</v>
      </c>
      <c r="M1024" s="39" t="s">
        <v>102</v>
      </c>
      <c r="N1024" s="39" t="s">
        <v>102</v>
      </c>
      <c r="O1024" s="39" t="s">
        <v>102</v>
      </c>
      <c r="P1024" s="39" t="s">
        <v>102</v>
      </c>
      <c r="Q1024" s="39" t="s">
        <v>102</v>
      </c>
      <c r="R1024" s="39" t="s">
        <v>102</v>
      </c>
      <c r="S1024" s="39" t="s">
        <v>102</v>
      </c>
      <c r="T1024" s="39" t="s">
        <v>102</v>
      </c>
      <c r="U1024" s="39">
        <v>5.6140000000000002E-2</v>
      </c>
      <c r="V1024" s="39" t="s">
        <v>102</v>
      </c>
      <c r="W1024" s="39" t="s">
        <v>102</v>
      </c>
      <c r="X1024" s="39">
        <v>5.6140000000000002E-2</v>
      </c>
    </row>
    <row r="1025" spans="1:24" x14ac:dyDescent="0.35">
      <c r="A1025" s="39" t="s">
        <v>681</v>
      </c>
      <c r="B1025" s="39" t="s">
        <v>394</v>
      </c>
      <c r="C1025" s="39" t="s">
        <v>21</v>
      </c>
      <c r="D1025" s="39" t="s">
        <v>29</v>
      </c>
      <c r="E1025" s="39" t="s">
        <v>410</v>
      </c>
      <c r="J1025" s="39" t="s">
        <v>102</v>
      </c>
      <c r="K1025" s="39" t="s">
        <v>102</v>
      </c>
      <c r="L1025" s="39" t="s">
        <v>102</v>
      </c>
      <c r="M1025" s="39" t="s">
        <v>102</v>
      </c>
      <c r="N1025" s="39" t="s">
        <v>102</v>
      </c>
      <c r="O1025" s="39" t="s">
        <v>102</v>
      </c>
      <c r="P1025" s="39" t="s">
        <v>102</v>
      </c>
      <c r="Q1025" s="39" t="s">
        <v>102</v>
      </c>
      <c r="R1025" s="39" t="s">
        <v>102</v>
      </c>
      <c r="S1025" s="39" t="s">
        <v>102</v>
      </c>
      <c r="T1025" s="39" t="s">
        <v>102</v>
      </c>
      <c r="U1025" s="39">
        <v>2.0930000000000001E-2</v>
      </c>
      <c r="V1025" s="39" t="s">
        <v>102</v>
      </c>
      <c r="W1025" s="39" t="s">
        <v>102</v>
      </c>
      <c r="X1025" s="39">
        <v>2.0930000000000001E-2</v>
      </c>
    </row>
    <row r="1026" spans="1:24" x14ac:dyDescent="0.35">
      <c r="A1026" s="39" t="s">
        <v>681</v>
      </c>
      <c r="B1026" s="39" t="s">
        <v>394</v>
      </c>
      <c r="C1026" s="39" t="s">
        <v>21</v>
      </c>
      <c r="D1026" s="39" t="s">
        <v>29</v>
      </c>
      <c r="E1026" s="39" t="s">
        <v>411</v>
      </c>
      <c r="J1026" s="39" t="s">
        <v>102</v>
      </c>
      <c r="K1026" s="39" t="s">
        <v>102</v>
      </c>
      <c r="L1026" s="39" t="s">
        <v>102</v>
      </c>
      <c r="M1026" s="39" t="s">
        <v>102</v>
      </c>
      <c r="N1026" s="39" t="s">
        <v>102</v>
      </c>
      <c r="O1026" s="39" t="s">
        <v>102</v>
      </c>
      <c r="P1026" s="39" t="s">
        <v>102</v>
      </c>
      <c r="Q1026" s="39" t="s">
        <v>102</v>
      </c>
      <c r="R1026" s="39" t="s">
        <v>102</v>
      </c>
      <c r="S1026" s="39" t="s">
        <v>102</v>
      </c>
      <c r="T1026" s="39" t="s">
        <v>102</v>
      </c>
      <c r="U1026" s="39">
        <v>1.8769999999999998E-2</v>
      </c>
      <c r="V1026" s="39" t="s">
        <v>102</v>
      </c>
      <c r="W1026" s="39" t="s">
        <v>102</v>
      </c>
      <c r="X1026" s="39">
        <v>1.8769999999999998E-2</v>
      </c>
    </row>
    <row r="1027" spans="1:24" x14ac:dyDescent="0.35">
      <c r="A1027" s="39" t="s">
        <v>681</v>
      </c>
      <c r="B1027" s="39" t="s">
        <v>394</v>
      </c>
      <c r="C1027" s="39" t="s">
        <v>21</v>
      </c>
      <c r="D1027" s="39" t="s">
        <v>27</v>
      </c>
      <c r="J1027" s="39" t="s">
        <v>102</v>
      </c>
      <c r="K1027" s="39" t="s">
        <v>102</v>
      </c>
      <c r="L1027" s="39" t="s">
        <v>102</v>
      </c>
      <c r="M1027" s="39" t="s">
        <v>102</v>
      </c>
      <c r="N1027" s="39" t="s">
        <v>102</v>
      </c>
      <c r="O1027" s="39" t="s">
        <v>102</v>
      </c>
      <c r="P1027" s="39" t="s">
        <v>102</v>
      </c>
      <c r="Q1027" s="39" t="s">
        <v>102</v>
      </c>
      <c r="R1027" s="39">
        <v>1.7930000000000001E-2</v>
      </c>
      <c r="S1027" s="39" t="s">
        <v>102</v>
      </c>
      <c r="T1027" s="39">
        <v>2.9449999999999999E-8</v>
      </c>
      <c r="U1027" s="39">
        <v>2.5579999999999999E-3</v>
      </c>
      <c r="V1027" s="39" t="s">
        <v>102</v>
      </c>
      <c r="W1027" s="39" t="s">
        <v>102</v>
      </c>
      <c r="X1027" s="39">
        <v>2.048802945E-2</v>
      </c>
    </row>
    <row r="1028" spans="1:24" x14ac:dyDescent="0.35">
      <c r="A1028" s="39" t="s">
        <v>681</v>
      </c>
      <c r="B1028" s="39" t="s">
        <v>394</v>
      </c>
      <c r="C1028" s="39" t="s">
        <v>21</v>
      </c>
      <c r="D1028" s="39" t="s">
        <v>27</v>
      </c>
      <c r="E1028" s="39" t="s">
        <v>412</v>
      </c>
      <c r="J1028" s="39" t="s">
        <v>102</v>
      </c>
      <c r="K1028" s="39" t="s">
        <v>102</v>
      </c>
      <c r="L1028" s="39" t="s">
        <v>102</v>
      </c>
      <c r="M1028" s="39" t="s">
        <v>102</v>
      </c>
      <c r="N1028" s="39" t="s">
        <v>102</v>
      </c>
      <c r="O1028" s="39" t="s">
        <v>102</v>
      </c>
      <c r="P1028" s="39" t="s">
        <v>102</v>
      </c>
      <c r="Q1028" s="39" t="s">
        <v>102</v>
      </c>
      <c r="R1028" s="39">
        <v>1.652E-3</v>
      </c>
      <c r="S1028" s="39" t="s">
        <v>102</v>
      </c>
      <c r="T1028" s="39">
        <v>2.9449999999999999E-8</v>
      </c>
      <c r="U1028" s="39">
        <v>2.3739999999999998E-3</v>
      </c>
      <c r="V1028" s="39" t="s">
        <v>102</v>
      </c>
      <c r="W1028" s="39" t="s">
        <v>102</v>
      </c>
      <c r="X1028" s="39">
        <v>4.0260294500000003E-3</v>
      </c>
    </row>
    <row r="1029" spans="1:24" x14ac:dyDescent="0.35">
      <c r="A1029" s="39" t="s">
        <v>681</v>
      </c>
      <c r="B1029" s="39" t="s">
        <v>394</v>
      </c>
      <c r="C1029" s="39" t="s">
        <v>21</v>
      </c>
      <c r="D1029" s="39" t="s">
        <v>23</v>
      </c>
      <c r="J1029" s="39" t="s">
        <v>102</v>
      </c>
      <c r="K1029" s="39" t="s">
        <v>102</v>
      </c>
      <c r="L1029" s="39" t="s">
        <v>102</v>
      </c>
      <c r="M1029" s="39" t="s">
        <v>102</v>
      </c>
      <c r="N1029" s="39" t="s">
        <v>102</v>
      </c>
      <c r="O1029" s="39" t="s">
        <v>102</v>
      </c>
      <c r="P1029" s="39" t="s">
        <v>102</v>
      </c>
      <c r="Q1029" s="39" t="s">
        <v>102</v>
      </c>
      <c r="R1029" s="39">
        <v>31.19</v>
      </c>
      <c r="S1029" s="39" t="s">
        <v>102</v>
      </c>
      <c r="T1029" s="39">
        <v>-0.66100000000000003</v>
      </c>
      <c r="U1029" s="39">
        <v>0.75719999999999998</v>
      </c>
      <c r="V1029" s="39" t="s">
        <v>102</v>
      </c>
      <c r="W1029" s="39">
        <v>23.82</v>
      </c>
      <c r="X1029" s="39">
        <v>55.106200000000001</v>
      </c>
    </row>
    <row r="1030" spans="1:24" x14ac:dyDescent="0.35">
      <c r="A1030" s="39" t="s">
        <v>681</v>
      </c>
      <c r="B1030" s="39" t="s">
        <v>394</v>
      </c>
      <c r="C1030" s="39" t="s">
        <v>21</v>
      </c>
      <c r="D1030" s="39" t="s">
        <v>23</v>
      </c>
      <c r="E1030" s="39" t="s">
        <v>413</v>
      </c>
      <c r="J1030" s="39" t="s">
        <v>102</v>
      </c>
      <c r="K1030" s="39" t="s">
        <v>102</v>
      </c>
      <c r="L1030" s="39" t="s">
        <v>102</v>
      </c>
      <c r="M1030" s="39" t="s">
        <v>102</v>
      </c>
      <c r="N1030" s="39" t="s">
        <v>102</v>
      </c>
      <c r="O1030" s="39" t="s">
        <v>102</v>
      </c>
      <c r="P1030" s="39" t="s">
        <v>102</v>
      </c>
      <c r="Q1030" s="39" t="s">
        <v>102</v>
      </c>
      <c r="R1030" s="39" t="s">
        <v>170</v>
      </c>
      <c r="S1030" s="39" t="s">
        <v>102</v>
      </c>
      <c r="T1030" s="39" t="s">
        <v>102</v>
      </c>
      <c r="U1030" s="39" t="s">
        <v>102</v>
      </c>
      <c r="V1030" s="39" t="s">
        <v>102</v>
      </c>
      <c r="W1030" s="39" t="s">
        <v>102</v>
      </c>
      <c r="X1030" s="39">
        <v>0</v>
      </c>
    </row>
    <row r="1031" spans="1:24" x14ac:dyDescent="0.35">
      <c r="A1031" s="39" t="s">
        <v>681</v>
      </c>
      <c r="B1031" s="39" t="s">
        <v>394</v>
      </c>
      <c r="C1031" s="39" t="s">
        <v>21</v>
      </c>
      <c r="D1031" s="39" t="s">
        <v>23</v>
      </c>
      <c r="E1031" s="39" t="s">
        <v>414</v>
      </c>
      <c r="J1031" s="39" t="s">
        <v>102</v>
      </c>
      <c r="K1031" s="39" t="s">
        <v>102</v>
      </c>
      <c r="L1031" s="39" t="s">
        <v>102</v>
      </c>
      <c r="M1031" s="39" t="s">
        <v>102</v>
      </c>
      <c r="N1031" s="39" t="s">
        <v>102</v>
      </c>
      <c r="O1031" s="39" t="s">
        <v>102</v>
      </c>
      <c r="P1031" s="39" t="s">
        <v>102</v>
      </c>
      <c r="Q1031" s="39" t="s">
        <v>102</v>
      </c>
      <c r="R1031" s="39">
        <v>1.633</v>
      </c>
      <c r="S1031" s="39" t="s">
        <v>102</v>
      </c>
      <c r="T1031" s="39" t="s">
        <v>102</v>
      </c>
      <c r="U1031" s="39" t="s">
        <v>102</v>
      </c>
      <c r="V1031" s="39" t="s">
        <v>102</v>
      </c>
      <c r="W1031" s="39" t="s">
        <v>102</v>
      </c>
      <c r="X1031" s="39">
        <v>1.633</v>
      </c>
    </row>
    <row r="1032" spans="1:24" x14ac:dyDescent="0.35">
      <c r="A1032" s="39" t="s">
        <v>681</v>
      </c>
      <c r="B1032" s="39" t="s">
        <v>394</v>
      </c>
      <c r="C1032" s="39" t="s">
        <v>21</v>
      </c>
      <c r="D1032" s="39" t="s">
        <v>23</v>
      </c>
      <c r="E1032" s="39" t="s">
        <v>415</v>
      </c>
      <c r="J1032" s="39" t="s">
        <v>102</v>
      </c>
      <c r="K1032" s="39" t="s">
        <v>102</v>
      </c>
      <c r="L1032" s="39" t="s">
        <v>102</v>
      </c>
      <c r="M1032" s="39" t="s">
        <v>102</v>
      </c>
      <c r="N1032" s="39" t="s">
        <v>102</v>
      </c>
      <c r="O1032" s="39" t="s">
        <v>102</v>
      </c>
      <c r="P1032" s="39" t="s">
        <v>102</v>
      </c>
      <c r="Q1032" s="39" t="s">
        <v>102</v>
      </c>
      <c r="R1032" s="39">
        <v>4.5110000000000003E-3</v>
      </c>
      <c r="S1032" s="39" t="s">
        <v>102</v>
      </c>
      <c r="T1032" s="39" t="s">
        <v>102</v>
      </c>
      <c r="U1032" s="39" t="s">
        <v>102</v>
      </c>
      <c r="V1032" s="39" t="s">
        <v>102</v>
      </c>
      <c r="W1032" s="39" t="s">
        <v>102</v>
      </c>
      <c r="X1032" s="39">
        <v>4.5110000000000003E-3</v>
      </c>
    </row>
    <row r="1033" spans="1:24" x14ac:dyDescent="0.35">
      <c r="A1033" s="39" t="s">
        <v>681</v>
      </c>
      <c r="B1033" s="39" t="s">
        <v>394</v>
      </c>
      <c r="C1033" s="39" t="s">
        <v>21</v>
      </c>
      <c r="D1033" s="39" t="s">
        <v>23</v>
      </c>
      <c r="E1033" s="39" t="s">
        <v>416</v>
      </c>
      <c r="J1033" s="39" t="s">
        <v>102</v>
      </c>
      <c r="K1033" s="39" t="s">
        <v>102</v>
      </c>
      <c r="L1033" s="39" t="s">
        <v>102</v>
      </c>
      <c r="M1033" s="39" t="s">
        <v>102</v>
      </c>
      <c r="N1033" s="39" t="s">
        <v>102</v>
      </c>
      <c r="O1033" s="39" t="s">
        <v>102</v>
      </c>
      <c r="P1033" s="39" t="s">
        <v>102</v>
      </c>
      <c r="Q1033" s="39" t="s">
        <v>102</v>
      </c>
      <c r="R1033" s="39">
        <v>4.4990000000000004E-3</v>
      </c>
      <c r="S1033" s="39" t="s">
        <v>102</v>
      </c>
      <c r="T1033" s="39" t="s">
        <v>102</v>
      </c>
      <c r="U1033" s="39" t="s">
        <v>102</v>
      </c>
      <c r="V1033" s="39" t="s">
        <v>102</v>
      </c>
      <c r="W1033" s="39" t="s">
        <v>102</v>
      </c>
      <c r="X1033" s="39">
        <v>4.4990000000000004E-3</v>
      </c>
    </row>
    <row r="1034" spans="1:24" x14ac:dyDescent="0.35">
      <c r="A1034" s="39" t="s">
        <v>681</v>
      </c>
      <c r="B1034" s="39" t="s">
        <v>394</v>
      </c>
      <c r="C1034" s="39" t="s">
        <v>21</v>
      </c>
      <c r="D1034" s="39" t="s">
        <v>23</v>
      </c>
      <c r="E1034" s="39" t="s">
        <v>417</v>
      </c>
      <c r="J1034" s="39" t="s">
        <v>102</v>
      </c>
      <c r="K1034" s="39" t="s">
        <v>102</v>
      </c>
      <c r="L1034" s="39" t="s">
        <v>102</v>
      </c>
      <c r="M1034" s="39" t="s">
        <v>102</v>
      </c>
      <c r="N1034" s="39" t="s">
        <v>102</v>
      </c>
      <c r="O1034" s="39" t="s">
        <v>102</v>
      </c>
      <c r="P1034" s="39" t="s">
        <v>102</v>
      </c>
      <c r="Q1034" s="39" t="s">
        <v>102</v>
      </c>
      <c r="R1034" s="39">
        <v>2.5819999999999999</v>
      </c>
      <c r="S1034" s="39" t="s">
        <v>102</v>
      </c>
      <c r="T1034" s="39" t="s">
        <v>102</v>
      </c>
      <c r="U1034" s="39" t="s">
        <v>102</v>
      </c>
      <c r="V1034" s="39" t="s">
        <v>102</v>
      </c>
      <c r="W1034" s="39" t="s">
        <v>102</v>
      </c>
      <c r="X1034" s="39">
        <v>2.5819999999999999</v>
      </c>
    </row>
    <row r="1035" spans="1:24" x14ac:dyDescent="0.35">
      <c r="A1035" s="39" t="s">
        <v>681</v>
      </c>
      <c r="B1035" s="39" t="s">
        <v>394</v>
      </c>
      <c r="C1035" s="39" t="s">
        <v>21</v>
      </c>
      <c r="D1035" s="39" t="s">
        <v>23</v>
      </c>
      <c r="E1035" s="39" t="s">
        <v>418</v>
      </c>
      <c r="J1035" s="39" t="s">
        <v>102</v>
      </c>
      <c r="K1035" s="39" t="s">
        <v>102</v>
      </c>
      <c r="L1035" s="39" t="s">
        <v>102</v>
      </c>
      <c r="M1035" s="39" t="s">
        <v>102</v>
      </c>
      <c r="N1035" s="39" t="s">
        <v>102</v>
      </c>
      <c r="O1035" s="39" t="s">
        <v>102</v>
      </c>
      <c r="P1035" s="39" t="s">
        <v>102</v>
      </c>
      <c r="Q1035" s="39" t="s">
        <v>102</v>
      </c>
      <c r="R1035" s="39" t="s">
        <v>170</v>
      </c>
      <c r="S1035" s="39" t="s">
        <v>102</v>
      </c>
      <c r="T1035" s="39" t="s">
        <v>102</v>
      </c>
      <c r="U1035" s="39" t="s">
        <v>102</v>
      </c>
      <c r="V1035" s="39" t="s">
        <v>102</v>
      </c>
      <c r="W1035" s="39" t="s">
        <v>102</v>
      </c>
      <c r="X1035" s="39">
        <v>0</v>
      </c>
    </row>
    <row r="1036" spans="1:24" x14ac:dyDescent="0.35">
      <c r="A1036" s="39" t="s">
        <v>681</v>
      </c>
      <c r="B1036" s="39" t="s">
        <v>394</v>
      </c>
      <c r="C1036" s="39" t="s">
        <v>21</v>
      </c>
      <c r="D1036" s="39" t="s">
        <v>23</v>
      </c>
      <c r="E1036" s="39" t="s">
        <v>419</v>
      </c>
      <c r="J1036" s="39" t="s">
        <v>102</v>
      </c>
      <c r="K1036" s="39" t="s">
        <v>102</v>
      </c>
      <c r="L1036" s="39" t="s">
        <v>102</v>
      </c>
      <c r="M1036" s="39" t="s">
        <v>102</v>
      </c>
      <c r="N1036" s="39" t="s">
        <v>102</v>
      </c>
      <c r="O1036" s="39" t="s">
        <v>102</v>
      </c>
      <c r="P1036" s="39" t="s">
        <v>102</v>
      </c>
      <c r="Q1036" s="39" t="s">
        <v>102</v>
      </c>
      <c r="R1036" s="39" t="s">
        <v>170</v>
      </c>
      <c r="S1036" s="39" t="s">
        <v>102</v>
      </c>
      <c r="T1036" s="39" t="s">
        <v>102</v>
      </c>
      <c r="U1036" s="39" t="s">
        <v>102</v>
      </c>
      <c r="V1036" s="39" t="s">
        <v>102</v>
      </c>
      <c r="W1036" s="39" t="s">
        <v>102</v>
      </c>
      <c r="X1036" s="39">
        <v>0</v>
      </c>
    </row>
    <row r="1037" spans="1:24" x14ac:dyDescent="0.35">
      <c r="A1037" s="39" t="s">
        <v>681</v>
      </c>
      <c r="B1037" s="39" t="s">
        <v>394</v>
      </c>
      <c r="C1037" s="39" t="s">
        <v>21</v>
      </c>
      <c r="D1037" s="39" t="s">
        <v>23</v>
      </c>
      <c r="E1037" s="39" t="s">
        <v>420</v>
      </c>
      <c r="J1037" s="39" t="s">
        <v>102</v>
      </c>
      <c r="K1037" s="39" t="s">
        <v>102</v>
      </c>
      <c r="L1037" s="39" t="s">
        <v>102</v>
      </c>
      <c r="M1037" s="39" t="s">
        <v>102</v>
      </c>
      <c r="N1037" s="39" t="s">
        <v>102</v>
      </c>
      <c r="O1037" s="39" t="s">
        <v>102</v>
      </c>
      <c r="P1037" s="39" t="s">
        <v>102</v>
      </c>
      <c r="Q1037" s="39" t="s">
        <v>102</v>
      </c>
      <c r="R1037" s="39" t="s">
        <v>170</v>
      </c>
      <c r="S1037" s="39" t="s">
        <v>102</v>
      </c>
      <c r="T1037" s="39" t="s">
        <v>102</v>
      </c>
      <c r="U1037" s="39" t="s">
        <v>102</v>
      </c>
      <c r="V1037" s="39" t="s">
        <v>102</v>
      </c>
      <c r="W1037" s="39" t="s">
        <v>102</v>
      </c>
      <c r="X1037" s="39">
        <v>0</v>
      </c>
    </row>
    <row r="1038" spans="1:24" x14ac:dyDescent="0.35">
      <c r="A1038" s="39" t="s">
        <v>681</v>
      </c>
      <c r="B1038" s="39" t="s">
        <v>394</v>
      </c>
      <c r="C1038" s="39" t="s">
        <v>21</v>
      </c>
      <c r="D1038" s="39" t="s">
        <v>23</v>
      </c>
      <c r="E1038" s="39" t="s">
        <v>421</v>
      </c>
      <c r="J1038" s="39" t="s">
        <v>102</v>
      </c>
      <c r="K1038" s="39" t="s">
        <v>102</v>
      </c>
      <c r="L1038" s="39" t="s">
        <v>102</v>
      </c>
      <c r="M1038" s="39" t="s">
        <v>102</v>
      </c>
      <c r="N1038" s="39" t="s">
        <v>102</v>
      </c>
      <c r="O1038" s="39" t="s">
        <v>102</v>
      </c>
      <c r="P1038" s="39" t="s">
        <v>102</v>
      </c>
      <c r="Q1038" s="39" t="s">
        <v>102</v>
      </c>
      <c r="R1038" s="39">
        <v>15.59</v>
      </c>
      <c r="S1038" s="39" t="s">
        <v>102</v>
      </c>
      <c r="T1038" s="39" t="s">
        <v>102</v>
      </c>
      <c r="U1038" s="39" t="s">
        <v>102</v>
      </c>
      <c r="V1038" s="39" t="s">
        <v>102</v>
      </c>
      <c r="W1038" s="39" t="s">
        <v>102</v>
      </c>
      <c r="X1038" s="39">
        <v>15.59</v>
      </c>
    </row>
    <row r="1039" spans="1:24" x14ac:dyDescent="0.35">
      <c r="A1039" s="39" t="s">
        <v>681</v>
      </c>
      <c r="B1039" s="39" t="s">
        <v>394</v>
      </c>
      <c r="C1039" s="39" t="s">
        <v>21</v>
      </c>
      <c r="D1039" s="39" t="s">
        <v>23</v>
      </c>
      <c r="E1039" s="39" t="s">
        <v>422</v>
      </c>
      <c r="J1039" s="39" t="s">
        <v>102</v>
      </c>
      <c r="K1039" s="39" t="s">
        <v>102</v>
      </c>
      <c r="L1039" s="39" t="s">
        <v>102</v>
      </c>
      <c r="M1039" s="39" t="s">
        <v>102</v>
      </c>
      <c r="N1039" s="39" t="s">
        <v>102</v>
      </c>
      <c r="O1039" s="39" t="s">
        <v>102</v>
      </c>
      <c r="P1039" s="39" t="s">
        <v>102</v>
      </c>
      <c r="Q1039" s="39" t="s">
        <v>102</v>
      </c>
      <c r="R1039" s="39" t="s">
        <v>170</v>
      </c>
      <c r="S1039" s="39" t="s">
        <v>102</v>
      </c>
      <c r="T1039" s="39" t="s">
        <v>102</v>
      </c>
      <c r="U1039" s="39" t="s">
        <v>102</v>
      </c>
      <c r="V1039" s="39" t="s">
        <v>102</v>
      </c>
      <c r="W1039" s="39" t="s">
        <v>102</v>
      </c>
      <c r="X1039" s="39">
        <v>0</v>
      </c>
    </row>
    <row r="1040" spans="1:24" x14ac:dyDescent="0.35">
      <c r="A1040" s="39" t="s">
        <v>681</v>
      </c>
      <c r="B1040" s="39" t="s">
        <v>394</v>
      </c>
      <c r="C1040" s="39" t="s">
        <v>21</v>
      </c>
      <c r="D1040" s="39" t="s">
        <v>23</v>
      </c>
      <c r="E1040" s="39" t="s">
        <v>423</v>
      </c>
      <c r="J1040" s="39" t="s">
        <v>102</v>
      </c>
      <c r="K1040" s="39" t="s">
        <v>102</v>
      </c>
      <c r="L1040" s="39" t="s">
        <v>102</v>
      </c>
      <c r="M1040" s="39" t="s">
        <v>102</v>
      </c>
      <c r="N1040" s="39" t="s">
        <v>102</v>
      </c>
      <c r="O1040" s="39" t="s">
        <v>102</v>
      </c>
      <c r="P1040" s="39" t="s">
        <v>102</v>
      </c>
      <c r="Q1040" s="39" t="s">
        <v>102</v>
      </c>
      <c r="R1040" s="39">
        <v>-3.7079999999999999E-3</v>
      </c>
      <c r="S1040" s="39" t="s">
        <v>102</v>
      </c>
      <c r="T1040" s="39" t="s">
        <v>102</v>
      </c>
      <c r="U1040" s="39" t="s">
        <v>102</v>
      </c>
      <c r="V1040" s="39" t="s">
        <v>102</v>
      </c>
      <c r="W1040" s="39" t="s">
        <v>102</v>
      </c>
      <c r="X1040" s="39">
        <v>-3.7079999999999999E-3</v>
      </c>
    </row>
    <row r="1041" spans="1:24" x14ac:dyDescent="0.35">
      <c r="A1041" s="39" t="s">
        <v>681</v>
      </c>
      <c r="B1041" s="39" t="s">
        <v>394</v>
      </c>
      <c r="C1041" s="39" t="s">
        <v>21</v>
      </c>
      <c r="D1041" s="39" t="s">
        <v>23</v>
      </c>
      <c r="E1041" s="39" t="s">
        <v>424</v>
      </c>
      <c r="J1041" s="39" t="s">
        <v>102</v>
      </c>
      <c r="K1041" s="39" t="s">
        <v>102</v>
      </c>
      <c r="L1041" s="39" t="s">
        <v>102</v>
      </c>
      <c r="M1041" s="39" t="s">
        <v>102</v>
      </c>
      <c r="N1041" s="39" t="s">
        <v>102</v>
      </c>
      <c r="O1041" s="39" t="s">
        <v>102</v>
      </c>
      <c r="P1041" s="39" t="s">
        <v>102</v>
      </c>
      <c r="Q1041" s="39" t="s">
        <v>102</v>
      </c>
      <c r="R1041" s="39">
        <v>2.637E-5</v>
      </c>
      <c r="S1041" s="39" t="s">
        <v>102</v>
      </c>
      <c r="T1041" s="39" t="s">
        <v>102</v>
      </c>
      <c r="U1041" s="39" t="s">
        <v>102</v>
      </c>
      <c r="V1041" s="39" t="s">
        <v>102</v>
      </c>
      <c r="W1041" s="39" t="s">
        <v>102</v>
      </c>
      <c r="X1041" s="39">
        <v>2.637E-5</v>
      </c>
    </row>
    <row r="1042" spans="1:24" x14ac:dyDescent="0.35">
      <c r="A1042" s="39" t="s">
        <v>681</v>
      </c>
      <c r="B1042" s="39" t="s">
        <v>394</v>
      </c>
      <c r="C1042" s="39" t="s">
        <v>21</v>
      </c>
      <c r="D1042" s="39" t="s">
        <v>23</v>
      </c>
      <c r="E1042" s="39" t="s">
        <v>425</v>
      </c>
      <c r="J1042" s="39" t="s">
        <v>102</v>
      </c>
      <c r="K1042" s="39" t="s">
        <v>102</v>
      </c>
      <c r="L1042" s="39" t="s">
        <v>102</v>
      </c>
      <c r="M1042" s="39" t="s">
        <v>102</v>
      </c>
      <c r="N1042" s="39" t="s">
        <v>102</v>
      </c>
      <c r="O1042" s="39" t="s">
        <v>102</v>
      </c>
      <c r="P1042" s="39" t="s">
        <v>102</v>
      </c>
      <c r="Q1042" s="39" t="s">
        <v>102</v>
      </c>
      <c r="R1042" s="39">
        <v>2.987E-5</v>
      </c>
      <c r="S1042" s="39" t="s">
        <v>102</v>
      </c>
      <c r="T1042" s="39" t="s">
        <v>102</v>
      </c>
      <c r="U1042" s="39" t="s">
        <v>102</v>
      </c>
      <c r="V1042" s="39" t="s">
        <v>102</v>
      </c>
      <c r="W1042" s="39" t="s">
        <v>102</v>
      </c>
      <c r="X1042" s="39">
        <v>2.987E-5</v>
      </c>
    </row>
    <row r="1043" spans="1:24" x14ac:dyDescent="0.35">
      <c r="A1043" s="39" t="s">
        <v>681</v>
      </c>
      <c r="B1043" s="39" t="s">
        <v>394</v>
      </c>
      <c r="C1043" s="39" t="s">
        <v>21</v>
      </c>
      <c r="D1043" s="39" t="s">
        <v>23</v>
      </c>
      <c r="E1043" s="39" t="s">
        <v>426</v>
      </c>
      <c r="J1043" s="39" t="s">
        <v>102</v>
      </c>
      <c r="K1043" s="39" t="s">
        <v>102</v>
      </c>
      <c r="L1043" s="39" t="s">
        <v>102</v>
      </c>
      <c r="M1043" s="39" t="s">
        <v>102</v>
      </c>
      <c r="N1043" s="39" t="s">
        <v>102</v>
      </c>
      <c r="O1043" s="39" t="s">
        <v>102</v>
      </c>
      <c r="P1043" s="39" t="s">
        <v>102</v>
      </c>
      <c r="Q1043" s="39" t="s">
        <v>102</v>
      </c>
      <c r="R1043" s="39">
        <v>1.6459999999999999E-3</v>
      </c>
      <c r="S1043" s="39" t="s">
        <v>102</v>
      </c>
      <c r="T1043" s="39">
        <v>2.0020000000000001E-7</v>
      </c>
      <c r="U1043" s="39">
        <v>2.1189999999999998E-3</v>
      </c>
      <c r="V1043" s="39" t="s">
        <v>102</v>
      </c>
      <c r="W1043" s="39" t="s">
        <v>102</v>
      </c>
      <c r="X1043" s="39">
        <v>3.7652001999999999E-3</v>
      </c>
    </row>
    <row r="1044" spans="1:24" x14ac:dyDescent="0.35">
      <c r="A1044" s="39" t="s">
        <v>681</v>
      </c>
      <c r="B1044" s="39" t="s">
        <v>394</v>
      </c>
      <c r="C1044" s="39" t="s">
        <v>21</v>
      </c>
      <c r="D1044" s="39" t="s">
        <v>23</v>
      </c>
      <c r="E1044" s="39" t="s">
        <v>335</v>
      </c>
      <c r="J1044" s="39" t="s">
        <v>102</v>
      </c>
      <c r="K1044" s="39" t="s">
        <v>102</v>
      </c>
      <c r="L1044" s="39" t="s">
        <v>102</v>
      </c>
      <c r="M1044" s="39" t="s">
        <v>102</v>
      </c>
      <c r="N1044" s="39" t="s">
        <v>102</v>
      </c>
      <c r="O1044" s="39" t="s">
        <v>102</v>
      </c>
      <c r="P1044" s="39" t="s">
        <v>102</v>
      </c>
      <c r="Q1044" s="39" t="s">
        <v>102</v>
      </c>
      <c r="R1044" s="39" t="s">
        <v>102</v>
      </c>
      <c r="S1044" s="39" t="s">
        <v>102</v>
      </c>
      <c r="T1044" s="39" t="s">
        <v>102</v>
      </c>
      <c r="U1044" s="39">
        <v>1.396E-2</v>
      </c>
      <c r="V1044" s="39" t="s">
        <v>102</v>
      </c>
      <c r="W1044" s="39" t="s">
        <v>102</v>
      </c>
      <c r="X1044" s="39">
        <v>1.396E-2</v>
      </c>
    </row>
    <row r="1045" spans="1:24" x14ac:dyDescent="0.35">
      <c r="A1045" s="39" t="s">
        <v>681</v>
      </c>
      <c r="B1045" s="39" t="s">
        <v>394</v>
      </c>
      <c r="C1045" s="39" t="s">
        <v>21</v>
      </c>
      <c r="D1045" s="39" t="s">
        <v>23</v>
      </c>
      <c r="E1045" s="39" t="s">
        <v>427</v>
      </c>
      <c r="J1045" s="39" t="s">
        <v>102</v>
      </c>
      <c r="K1045" s="39" t="s">
        <v>102</v>
      </c>
      <c r="L1045" s="39" t="s">
        <v>102</v>
      </c>
      <c r="M1045" s="39" t="s">
        <v>102</v>
      </c>
      <c r="N1045" s="39" t="s">
        <v>102</v>
      </c>
      <c r="O1045" s="39" t="s">
        <v>102</v>
      </c>
      <c r="P1045" s="39" t="s">
        <v>102</v>
      </c>
      <c r="Q1045" s="39" t="s">
        <v>102</v>
      </c>
      <c r="R1045" s="39">
        <v>0.63449999999999995</v>
      </c>
      <c r="S1045" s="39" t="s">
        <v>102</v>
      </c>
      <c r="T1045" s="39">
        <v>-4.7299999999999996E-6</v>
      </c>
      <c r="U1045" s="39">
        <v>2.8969999999999999E-2</v>
      </c>
      <c r="V1045" s="39" t="s">
        <v>102</v>
      </c>
      <c r="W1045" s="39" t="s">
        <v>102</v>
      </c>
      <c r="X1045" s="39">
        <v>0.66346527</v>
      </c>
    </row>
    <row r="1046" spans="1:24" x14ac:dyDescent="0.35">
      <c r="A1046" s="39" t="s">
        <v>681</v>
      </c>
      <c r="B1046" s="39" t="s">
        <v>394</v>
      </c>
      <c r="C1046" s="39" t="s">
        <v>21</v>
      </c>
      <c r="D1046" s="39" t="s">
        <v>23</v>
      </c>
      <c r="E1046" s="39" t="s">
        <v>428</v>
      </c>
      <c r="J1046" s="39" t="s">
        <v>102</v>
      </c>
      <c r="K1046" s="39" t="s">
        <v>102</v>
      </c>
      <c r="L1046" s="39" t="s">
        <v>102</v>
      </c>
      <c r="M1046" s="39" t="s">
        <v>102</v>
      </c>
      <c r="N1046" s="39" t="s">
        <v>102</v>
      </c>
      <c r="O1046" s="39" t="s">
        <v>102</v>
      </c>
      <c r="P1046" s="39" t="s">
        <v>102</v>
      </c>
      <c r="Q1046" s="39" t="s">
        <v>102</v>
      </c>
      <c r="R1046" s="39">
        <v>1.652E-3</v>
      </c>
      <c r="S1046" s="39" t="s">
        <v>102</v>
      </c>
      <c r="T1046" s="39">
        <v>4.4999999999999999E-8</v>
      </c>
      <c r="U1046" s="39">
        <v>2.3739999999999998E-3</v>
      </c>
      <c r="V1046" s="39" t="s">
        <v>102</v>
      </c>
      <c r="W1046" s="39" t="s">
        <v>102</v>
      </c>
      <c r="X1046" s="39">
        <v>4.0260449999999998E-3</v>
      </c>
    </row>
    <row r="1047" spans="1:24" x14ac:dyDescent="0.35">
      <c r="A1047" s="39" t="s">
        <v>681</v>
      </c>
      <c r="B1047" s="39" t="s">
        <v>394</v>
      </c>
      <c r="C1047" s="39" t="s">
        <v>21</v>
      </c>
      <c r="D1047" s="39" t="s">
        <v>23</v>
      </c>
      <c r="E1047" s="39" t="s">
        <v>429</v>
      </c>
      <c r="J1047" s="39" t="s">
        <v>102</v>
      </c>
      <c r="K1047" s="39" t="s">
        <v>102</v>
      </c>
      <c r="L1047" s="39" t="s">
        <v>102</v>
      </c>
      <c r="M1047" s="39" t="s">
        <v>102</v>
      </c>
      <c r="N1047" s="39" t="s">
        <v>102</v>
      </c>
      <c r="O1047" s="39" t="s">
        <v>102</v>
      </c>
      <c r="P1047" s="39" t="s">
        <v>102</v>
      </c>
      <c r="Q1047" s="39" t="s">
        <v>102</v>
      </c>
      <c r="R1047" s="39">
        <v>1.65E-3</v>
      </c>
      <c r="S1047" s="39" t="s">
        <v>102</v>
      </c>
      <c r="T1047" s="39">
        <v>2.184E-7</v>
      </c>
      <c r="U1047" s="39">
        <v>2.1189999999999998E-3</v>
      </c>
      <c r="V1047" s="39" t="s">
        <v>102</v>
      </c>
      <c r="W1047" s="39" t="s">
        <v>102</v>
      </c>
      <c r="X1047" s="39">
        <v>3.7692184000000001E-3</v>
      </c>
    </row>
    <row r="1048" spans="1:24" x14ac:dyDescent="0.35">
      <c r="A1048" s="39" t="s">
        <v>681</v>
      </c>
      <c r="B1048" s="39" t="s">
        <v>394</v>
      </c>
      <c r="C1048" s="39" t="s">
        <v>21</v>
      </c>
      <c r="D1048" s="39" t="s">
        <v>23</v>
      </c>
      <c r="E1048" s="39" t="s">
        <v>430</v>
      </c>
      <c r="J1048" s="39" t="s">
        <v>102</v>
      </c>
      <c r="K1048" s="39" t="s">
        <v>102</v>
      </c>
      <c r="L1048" s="39" t="s">
        <v>102</v>
      </c>
      <c r="M1048" s="39" t="s">
        <v>102</v>
      </c>
      <c r="N1048" s="39" t="s">
        <v>102</v>
      </c>
      <c r="O1048" s="39" t="s">
        <v>102</v>
      </c>
      <c r="P1048" s="39" t="s">
        <v>102</v>
      </c>
      <c r="Q1048" s="39" t="s">
        <v>102</v>
      </c>
      <c r="R1048" s="39">
        <v>1.6679999999999999</v>
      </c>
      <c r="S1048" s="39" t="s">
        <v>102</v>
      </c>
      <c r="T1048" s="39">
        <v>1.046E-5</v>
      </c>
      <c r="U1048" s="39">
        <v>8.9410000000000003E-2</v>
      </c>
      <c r="V1048" s="39" t="s">
        <v>102</v>
      </c>
      <c r="W1048" s="39" t="s">
        <v>102</v>
      </c>
      <c r="X1048" s="39">
        <v>1.7574204600000001</v>
      </c>
    </row>
    <row r="1049" spans="1:24" x14ac:dyDescent="0.35">
      <c r="A1049" s="39" t="s">
        <v>681</v>
      </c>
      <c r="B1049" s="39" t="s">
        <v>394</v>
      </c>
      <c r="C1049" s="39" t="s">
        <v>21</v>
      </c>
      <c r="D1049" s="39" t="s">
        <v>23</v>
      </c>
      <c r="E1049" s="39" t="s">
        <v>431</v>
      </c>
      <c r="J1049" s="39" t="s">
        <v>102</v>
      </c>
      <c r="K1049" s="39" t="s">
        <v>102</v>
      </c>
      <c r="L1049" s="39" t="s">
        <v>102</v>
      </c>
      <c r="M1049" s="39" t="s">
        <v>102</v>
      </c>
      <c r="N1049" s="39" t="s">
        <v>102</v>
      </c>
      <c r="O1049" s="39" t="s">
        <v>102</v>
      </c>
      <c r="P1049" s="39" t="s">
        <v>102</v>
      </c>
      <c r="Q1049" s="39" t="s">
        <v>102</v>
      </c>
      <c r="R1049" s="39">
        <v>0.55049999999999999</v>
      </c>
      <c r="S1049" s="39" t="s">
        <v>102</v>
      </c>
      <c r="T1049" s="39">
        <v>3.044E-5</v>
      </c>
      <c r="U1049" s="39">
        <v>2.716E-2</v>
      </c>
      <c r="V1049" s="39" t="s">
        <v>102</v>
      </c>
      <c r="W1049" s="39" t="s">
        <v>102</v>
      </c>
      <c r="X1049" s="39">
        <v>0.57769044000000003</v>
      </c>
    </row>
    <row r="1050" spans="1:24" x14ac:dyDescent="0.35">
      <c r="A1050" s="39" t="s">
        <v>681</v>
      </c>
      <c r="B1050" s="39" t="s">
        <v>394</v>
      </c>
      <c r="C1050" s="39" t="s">
        <v>21</v>
      </c>
      <c r="D1050" s="39" t="s">
        <v>23</v>
      </c>
      <c r="E1050" s="39" t="s">
        <v>432</v>
      </c>
      <c r="J1050" s="39" t="s">
        <v>102</v>
      </c>
      <c r="K1050" s="39" t="s">
        <v>102</v>
      </c>
      <c r="L1050" s="39" t="s">
        <v>102</v>
      </c>
      <c r="M1050" s="39" t="s">
        <v>102</v>
      </c>
      <c r="N1050" s="39" t="s">
        <v>102</v>
      </c>
      <c r="O1050" s="39" t="s">
        <v>102</v>
      </c>
      <c r="P1050" s="39" t="s">
        <v>102</v>
      </c>
      <c r="Q1050" s="39" t="s">
        <v>102</v>
      </c>
      <c r="R1050" s="39">
        <v>1.6609999999999999E-3</v>
      </c>
      <c r="S1050" s="39" t="s">
        <v>102</v>
      </c>
      <c r="T1050" s="39">
        <v>-1.529E-8</v>
      </c>
      <c r="U1050" s="39">
        <v>2.2550000000000001E-3</v>
      </c>
      <c r="V1050" s="39" t="s">
        <v>102</v>
      </c>
      <c r="W1050" s="39" t="s">
        <v>102</v>
      </c>
      <c r="X1050" s="39">
        <v>3.9159847099999997E-3</v>
      </c>
    </row>
    <row r="1051" spans="1:24" x14ac:dyDescent="0.35">
      <c r="A1051" s="39" t="s">
        <v>681</v>
      </c>
      <c r="B1051" s="39" t="s">
        <v>394</v>
      </c>
      <c r="C1051" s="39" t="s">
        <v>21</v>
      </c>
      <c r="D1051" s="39" t="s">
        <v>23</v>
      </c>
      <c r="E1051" s="39" t="s">
        <v>433</v>
      </c>
      <c r="J1051" s="39" t="s">
        <v>102</v>
      </c>
      <c r="K1051" s="39" t="s">
        <v>102</v>
      </c>
      <c r="L1051" s="39" t="s">
        <v>102</v>
      </c>
      <c r="M1051" s="39" t="s">
        <v>102</v>
      </c>
      <c r="N1051" s="39" t="s">
        <v>102</v>
      </c>
      <c r="O1051" s="39" t="s">
        <v>102</v>
      </c>
      <c r="P1051" s="39" t="s">
        <v>102</v>
      </c>
      <c r="Q1051" s="39" t="s">
        <v>102</v>
      </c>
      <c r="R1051" s="39">
        <v>1.6299999999999999E-3</v>
      </c>
      <c r="S1051" s="39" t="s">
        <v>102</v>
      </c>
      <c r="T1051" s="39">
        <v>3.9510000000000001E-9</v>
      </c>
      <c r="U1051" s="39">
        <v>2.2550000000000001E-3</v>
      </c>
      <c r="V1051" s="39" t="s">
        <v>102</v>
      </c>
      <c r="W1051" s="39" t="s">
        <v>102</v>
      </c>
      <c r="X1051" s="39">
        <v>3.8850039509999998E-3</v>
      </c>
    </row>
    <row r="1052" spans="1:24" x14ac:dyDescent="0.35">
      <c r="A1052" s="39" t="s">
        <v>681</v>
      </c>
      <c r="B1052" s="39" t="s">
        <v>394</v>
      </c>
      <c r="C1052" s="39" t="s">
        <v>21</v>
      </c>
      <c r="D1052" s="39" t="s">
        <v>23</v>
      </c>
      <c r="E1052" s="39" t="s">
        <v>434</v>
      </c>
      <c r="J1052" s="39" t="s">
        <v>102</v>
      </c>
      <c r="K1052" s="39" t="s">
        <v>102</v>
      </c>
      <c r="L1052" s="39" t="s">
        <v>102</v>
      </c>
      <c r="M1052" s="39" t="s">
        <v>102</v>
      </c>
      <c r="N1052" s="39" t="s">
        <v>102</v>
      </c>
      <c r="O1052" s="39" t="s">
        <v>102</v>
      </c>
      <c r="P1052" s="39" t="s">
        <v>102</v>
      </c>
      <c r="Q1052" s="39" t="s">
        <v>102</v>
      </c>
      <c r="R1052" s="39">
        <v>0.59389999999999998</v>
      </c>
      <c r="S1052" s="39" t="s">
        <v>102</v>
      </c>
      <c r="T1052" s="39">
        <v>1.502E-5</v>
      </c>
      <c r="U1052" s="39">
        <v>2.7490000000000001E-2</v>
      </c>
      <c r="V1052" s="39" t="s">
        <v>102</v>
      </c>
      <c r="W1052" s="39" t="s">
        <v>102</v>
      </c>
      <c r="X1052" s="39">
        <v>0.62140501999999997</v>
      </c>
    </row>
    <row r="1053" spans="1:24" x14ac:dyDescent="0.35">
      <c r="A1053" s="39" t="s">
        <v>681</v>
      </c>
      <c r="B1053" s="39" t="s">
        <v>394</v>
      </c>
      <c r="C1053" s="39" t="s">
        <v>21</v>
      </c>
      <c r="D1053" s="39" t="s">
        <v>23</v>
      </c>
      <c r="E1053" s="39" t="s">
        <v>435</v>
      </c>
      <c r="J1053" s="39" t="s">
        <v>102</v>
      </c>
      <c r="K1053" s="39" t="s">
        <v>102</v>
      </c>
      <c r="L1053" s="39" t="s">
        <v>102</v>
      </c>
      <c r="M1053" s="39" t="s">
        <v>102</v>
      </c>
      <c r="N1053" s="39" t="s">
        <v>102</v>
      </c>
      <c r="O1053" s="39" t="s">
        <v>102</v>
      </c>
      <c r="P1053" s="39" t="s">
        <v>102</v>
      </c>
      <c r="Q1053" s="39" t="s">
        <v>102</v>
      </c>
      <c r="R1053" s="39">
        <v>1.0580000000000001</v>
      </c>
      <c r="S1053" s="39" t="s">
        <v>102</v>
      </c>
      <c r="T1053" s="39">
        <v>-3.2580000000000003E-5</v>
      </c>
      <c r="U1053" s="39">
        <v>5.323E-2</v>
      </c>
      <c r="V1053" s="39" t="s">
        <v>102</v>
      </c>
      <c r="W1053" s="39" t="s">
        <v>102</v>
      </c>
      <c r="X1053" s="39">
        <v>1.1111974200000001</v>
      </c>
    </row>
    <row r="1054" spans="1:24" x14ac:dyDescent="0.35">
      <c r="A1054" s="39" t="s">
        <v>681</v>
      </c>
      <c r="B1054" s="39" t="s">
        <v>394</v>
      </c>
      <c r="C1054" s="39" t="s">
        <v>21</v>
      </c>
      <c r="D1054" s="39" t="s">
        <v>23</v>
      </c>
      <c r="E1054" s="39" t="s">
        <v>436</v>
      </c>
      <c r="J1054" s="39" t="s">
        <v>102</v>
      </c>
      <c r="K1054" s="39" t="s">
        <v>102</v>
      </c>
      <c r="L1054" s="39" t="s">
        <v>102</v>
      </c>
      <c r="M1054" s="39" t="s">
        <v>102</v>
      </c>
      <c r="N1054" s="39" t="s">
        <v>102</v>
      </c>
      <c r="O1054" s="39" t="s">
        <v>102</v>
      </c>
      <c r="P1054" s="39" t="s">
        <v>102</v>
      </c>
      <c r="Q1054" s="39" t="s">
        <v>102</v>
      </c>
      <c r="R1054" s="39">
        <v>2.6960000000000002</v>
      </c>
      <c r="S1054" s="39" t="s">
        <v>102</v>
      </c>
      <c r="T1054" s="39">
        <v>3.042E-3</v>
      </c>
      <c r="U1054" s="39">
        <v>0.35360000000000003</v>
      </c>
      <c r="V1054" s="39" t="s">
        <v>102</v>
      </c>
      <c r="W1054" s="39">
        <v>0.28510000000000002</v>
      </c>
      <c r="X1054" s="39">
        <v>3.337742</v>
      </c>
    </row>
    <row r="1055" spans="1:24" x14ac:dyDescent="0.35">
      <c r="A1055" s="39" t="s">
        <v>681</v>
      </c>
      <c r="B1055" s="39" t="s">
        <v>394</v>
      </c>
      <c r="C1055" s="39" t="s">
        <v>21</v>
      </c>
      <c r="D1055" s="39" t="s">
        <v>23</v>
      </c>
      <c r="E1055" s="39" t="s">
        <v>436</v>
      </c>
      <c r="F1055" s="39" t="s">
        <v>323</v>
      </c>
      <c r="J1055" s="39" t="s">
        <v>102</v>
      </c>
      <c r="K1055" s="39" t="s">
        <v>102</v>
      </c>
      <c r="L1055" s="39" t="s">
        <v>102</v>
      </c>
      <c r="M1055" s="39" t="s">
        <v>102</v>
      </c>
      <c r="N1055" s="39" t="s">
        <v>102</v>
      </c>
      <c r="O1055" s="39" t="s">
        <v>102</v>
      </c>
      <c r="P1055" s="39" t="s">
        <v>102</v>
      </c>
      <c r="Q1055" s="39" t="s">
        <v>102</v>
      </c>
      <c r="R1055" s="39" t="s">
        <v>102</v>
      </c>
      <c r="S1055" s="39" t="s">
        <v>102</v>
      </c>
      <c r="T1055" s="39" t="s">
        <v>102</v>
      </c>
      <c r="U1055" s="39">
        <v>4.8340000000000001E-2</v>
      </c>
      <c r="V1055" s="39" t="s">
        <v>102</v>
      </c>
      <c r="W1055" s="39" t="s">
        <v>102</v>
      </c>
      <c r="X1055" s="39">
        <v>4.8340000000000001E-2</v>
      </c>
    </row>
    <row r="1056" spans="1:24" x14ac:dyDescent="0.35">
      <c r="A1056" s="39" t="s">
        <v>681</v>
      </c>
      <c r="B1056" s="39" t="s">
        <v>394</v>
      </c>
      <c r="C1056" s="39" t="s">
        <v>21</v>
      </c>
      <c r="D1056" s="39" t="s">
        <v>23</v>
      </c>
      <c r="E1056" s="39" t="s">
        <v>436</v>
      </c>
      <c r="F1056" s="39" t="s">
        <v>103</v>
      </c>
      <c r="J1056" s="39" t="s">
        <v>102</v>
      </c>
      <c r="K1056" s="39" t="s">
        <v>102</v>
      </c>
      <c r="L1056" s="39" t="s">
        <v>102</v>
      </c>
      <c r="M1056" s="39" t="s">
        <v>102</v>
      </c>
      <c r="N1056" s="39" t="s">
        <v>102</v>
      </c>
      <c r="O1056" s="39" t="s">
        <v>102</v>
      </c>
      <c r="P1056" s="39" t="s">
        <v>102</v>
      </c>
      <c r="Q1056" s="39" t="s">
        <v>102</v>
      </c>
      <c r="R1056" s="39">
        <v>-1.499E-2</v>
      </c>
      <c r="S1056" s="39" t="s">
        <v>102</v>
      </c>
      <c r="T1056" s="39" t="s">
        <v>102</v>
      </c>
      <c r="U1056" s="39" t="s">
        <v>102</v>
      </c>
      <c r="V1056" s="39" t="s">
        <v>102</v>
      </c>
      <c r="W1056" s="39" t="s">
        <v>102</v>
      </c>
      <c r="X1056" s="39">
        <v>-1.499E-2</v>
      </c>
    </row>
    <row r="1057" spans="1:24" x14ac:dyDescent="0.35">
      <c r="A1057" s="39" t="s">
        <v>681</v>
      </c>
      <c r="B1057" s="39" t="s">
        <v>394</v>
      </c>
      <c r="C1057" s="39" t="s">
        <v>21</v>
      </c>
      <c r="D1057" s="39" t="s">
        <v>23</v>
      </c>
      <c r="E1057" s="39" t="s">
        <v>436</v>
      </c>
      <c r="F1057" s="39" t="s">
        <v>437</v>
      </c>
      <c r="J1057" s="39" t="s">
        <v>102</v>
      </c>
      <c r="K1057" s="39" t="s">
        <v>102</v>
      </c>
      <c r="L1057" s="39" t="s">
        <v>102</v>
      </c>
      <c r="M1057" s="39" t="s">
        <v>102</v>
      </c>
      <c r="N1057" s="39" t="s">
        <v>102</v>
      </c>
      <c r="O1057" s="39" t="s">
        <v>102</v>
      </c>
      <c r="P1057" s="39" t="s">
        <v>102</v>
      </c>
      <c r="Q1057" s="39" t="s">
        <v>102</v>
      </c>
      <c r="R1057" s="39" t="s">
        <v>102</v>
      </c>
      <c r="S1057" s="39" t="s">
        <v>102</v>
      </c>
      <c r="T1057" s="39">
        <v>1.186E-3</v>
      </c>
      <c r="U1057" s="39">
        <v>5.7270000000000001E-2</v>
      </c>
      <c r="V1057" s="39" t="s">
        <v>102</v>
      </c>
      <c r="W1057" s="39" t="s">
        <v>102</v>
      </c>
      <c r="X1057" s="39">
        <v>5.8456000000000001E-2</v>
      </c>
    </row>
    <row r="1058" spans="1:24" x14ac:dyDescent="0.35">
      <c r="A1058" s="39" t="s">
        <v>681</v>
      </c>
      <c r="B1058" s="39" t="s">
        <v>394</v>
      </c>
      <c r="C1058" s="39" t="s">
        <v>21</v>
      </c>
      <c r="D1058" s="39" t="s">
        <v>23</v>
      </c>
      <c r="E1058" s="39" t="s">
        <v>436</v>
      </c>
      <c r="F1058" s="39" t="s">
        <v>438</v>
      </c>
      <c r="J1058" s="39" t="s">
        <v>102</v>
      </c>
      <c r="K1058" s="39" t="s">
        <v>102</v>
      </c>
      <c r="L1058" s="39" t="s">
        <v>102</v>
      </c>
      <c r="M1058" s="39" t="s">
        <v>102</v>
      </c>
      <c r="N1058" s="39" t="s">
        <v>102</v>
      </c>
      <c r="O1058" s="39" t="s">
        <v>102</v>
      </c>
      <c r="P1058" s="39" t="s">
        <v>102</v>
      </c>
      <c r="Q1058" s="39" t="s">
        <v>102</v>
      </c>
      <c r="R1058" s="39" t="s">
        <v>102</v>
      </c>
      <c r="S1058" s="39" t="s">
        <v>102</v>
      </c>
      <c r="T1058" s="39">
        <v>-2.349E-5</v>
      </c>
      <c r="U1058" s="39">
        <v>2.9940000000000001E-2</v>
      </c>
      <c r="V1058" s="39" t="s">
        <v>102</v>
      </c>
      <c r="W1058" s="39" t="s">
        <v>102</v>
      </c>
      <c r="X1058" s="39">
        <v>2.991651E-2</v>
      </c>
    </row>
    <row r="1059" spans="1:24" x14ac:dyDescent="0.35">
      <c r="A1059" s="39" t="s">
        <v>681</v>
      </c>
      <c r="B1059" s="39" t="s">
        <v>394</v>
      </c>
      <c r="C1059" s="39" t="s">
        <v>21</v>
      </c>
      <c r="D1059" s="39" t="s">
        <v>34</v>
      </c>
      <c r="J1059" s="39" t="s">
        <v>102</v>
      </c>
      <c r="K1059" s="39" t="s">
        <v>102</v>
      </c>
      <c r="L1059" s="39" t="s">
        <v>102</v>
      </c>
      <c r="M1059" s="39" t="s">
        <v>102</v>
      </c>
      <c r="N1059" s="39" t="s">
        <v>102</v>
      </c>
      <c r="O1059" s="39" t="s">
        <v>102</v>
      </c>
      <c r="P1059" s="39" t="s">
        <v>102</v>
      </c>
      <c r="Q1059" s="39" t="s">
        <v>102</v>
      </c>
      <c r="R1059" s="39" t="s">
        <v>102</v>
      </c>
      <c r="S1059" s="39" t="s">
        <v>102</v>
      </c>
      <c r="T1059" s="39">
        <v>4.6979999999999999E-3</v>
      </c>
      <c r="U1059" s="39">
        <v>0.43380000000000002</v>
      </c>
      <c r="V1059" s="39" t="s">
        <v>102</v>
      </c>
      <c r="W1059" s="39" t="s">
        <v>102</v>
      </c>
      <c r="X1059" s="39">
        <v>0.438498</v>
      </c>
    </row>
    <row r="1060" spans="1:24" x14ac:dyDescent="0.35">
      <c r="A1060" s="39" t="s">
        <v>681</v>
      </c>
      <c r="B1060" s="39" t="s">
        <v>394</v>
      </c>
      <c r="C1060" s="39" t="s">
        <v>21</v>
      </c>
      <c r="D1060" s="39" t="s">
        <v>34</v>
      </c>
      <c r="E1060" s="39" t="s">
        <v>439</v>
      </c>
      <c r="J1060" s="39" t="s">
        <v>102</v>
      </c>
      <c r="K1060" s="39" t="s">
        <v>102</v>
      </c>
      <c r="L1060" s="39" t="s">
        <v>102</v>
      </c>
      <c r="M1060" s="39" t="s">
        <v>102</v>
      </c>
      <c r="N1060" s="39" t="s">
        <v>102</v>
      </c>
      <c r="O1060" s="39" t="s">
        <v>102</v>
      </c>
      <c r="P1060" s="39" t="s">
        <v>102</v>
      </c>
      <c r="Q1060" s="39" t="s">
        <v>102</v>
      </c>
      <c r="R1060" s="39" t="s">
        <v>102</v>
      </c>
      <c r="S1060" s="39" t="s">
        <v>102</v>
      </c>
      <c r="T1060" s="39">
        <v>1.8729999999999999E-7</v>
      </c>
      <c r="U1060" s="39">
        <v>4.9680000000000002E-3</v>
      </c>
      <c r="V1060" s="39" t="s">
        <v>102</v>
      </c>
      <c r="W1060" s="39" t="s">
        <v>102</v>
      </c>
      <c r="X1060" s="39">
        <v>4.9681873000000003E-3</v>
      </c>
    </row>
    <row r="1061" spans="1:24" x14ac:dyDescent="0.35">
      <c r="A1061" s="39" t="s">
        <v>681</v>
      </c>
      <c r="B1061" s="39" t="s">
        <v>394</v>
      </c>
      <c r="C1061" s="39" t="s">
        <v>21</v>
      </c>
      <c r="D1061" s="39" t="s">
        <v>34</v>
      </c>
      <c r="E1061" s="39" t="s">
        <v>440</v>
      </c>
      <c r="J1061" s="39" t="s">
        <v>102</v>
      </c>
      <c r="K1061" s="39" t="s">
        <v>102</v>
      </c>
      <c r="L1061" s="39" t="s">
        <v>102</v>
      </c>
      <c r="M1061" s="39" t="s">
        <v>102</v>
      </c>
      <c r="N1061" s="39" t="s">
        <v>102</v>
      </c>
      <c r="O1061" s="39" t="s">
        <v>102</v>
      </c>
      <c r="P1061" s="39" t="s">
        <v>102</v>
      </c>
      <c r="Q1061" s="39" t="s">
        <v>102</v>
      </c>
      <c r="R1061" s="39" t="s">
        <v>102</v>
      </c>
      <c r="S1061" s="39" t="s">
        <v>102</v>
      </c>
      <c r="T1061" s="39">
        <v>2.349E-3</v>
      </c>
      <c r="U1061" s="39">
        <v>0.153</v>
      </c>
      <c r="V1061" s="39" t="s">
        <v>102</v>
      </c>
      <c r="W1061" s="39" t="s">
        <v>102</v>
      </c>
      <c r="X1061" s="39">
        <v>0.15534899999999999</v>
      </c>
    </row>
    <row r="1062" spans="1:24" x14ac:dyDescent="0.35">
      <c r="A1062" s="39" t="s">
        <v>681</v>
      </c>
      <c r="B1062" s="39" t="s">
        <v>394</v>
      </c>
      <c r="C1062" s="39" t="s">
        <v>21</v>
      </c>
      <c r="D1062" s="39" t="s">
        <v>34</v>
      </c>
      <c r="E1062" s="39" t="s">
        <v>441</v>
      </c>
      <c r="J1062" s="39" t="s">
        <v>102</v>
      </c>
      <c r="K1062" s="39" t="s">
        <v>102</v>
      </c>
      <c r="L1062" s="39" t="s">
        <v>102</v>
      </c>
      <c r="M1062" s="39" t="s">
        <v>102</v>
      </c>
      <c r="N1062" s="39" t="s">
        <v>102</v>
      </c>
      <c r="O1062" s="39" t="s">
        <v>102</v>
      </c>
      <c r="P1062" s="39" t="s">
        <v>102</v>
      </c>
      <c r="Q1062" s="39" t="s">
        <v>102</v>
      </c>
      <c r="R1062" s="39" t="s">
        <v>102</v>
      </c>
      <c r="S1062" s="39" t="s">
        <v>102</v>
      </c>
      <c r="T1062" s="39">
        <v>2.349E-3</v>
      </c>
      <c r="U1062" s="39">
        <v>0.153</v>
      </c>
      <c r="V1062" s="39" t="s">
        <v>102</v>
      </c>
      <c r="W1062" s="39" t="s">
        <v>102</v>
      </c>
      <c r="X1062" s="39">
        <v>0.15534899999999999</v>
      </c>
    </row>
    <row r="1063" spans="1:24" x14ac:dyDescent="0.35">
      <c r="A1063" s="39" t="s">
        <v>681</v>
      </c>
      <c r="B1063" s="39" t="s">
        <v>394</v>
      </c>
      <c r="C1063" s="39" t="s">
        <v>21</v>
      </c>
      <c r="D1063" s="39" t="s">
        <v>34</v>
      </c>
      <c r="E1063" s="39" t="s">
        <v>442</v>
      </c>
      <c r="J1063" s="39" t="s">
        <v>102</v>
      </c>
      <c r="K1063" s="39" t="s">
        <v>102</v>
      </c>
      <c r="L1063" s="39" t="s">
        <v>102</v>
      </c>
      <c r="M1063" s="39" t="s">
        <v>102</v>
      </c>
      <c r="N1063" s="39" t="s">
        <v>102</v>
      </c>
      <c r="O1063" s="39" t="s">
        <v>102</v>
      </c>
      <c r="P1063" s="39" t="s">
        <v>102</v>
      </c>
      <c r="Q1063" s="39" t="s">
        <v>102</v>
      </c>
      <c r="R1063" s="39" t="s">
        <v>102</v>
      </c>
      <c r="S1063" s="39" t="s">
        <v>102</v>
      </c>
      <c r="T1063" s="39" t="s">
        <v>102</v>
      </c>
      <c r="U1063" s="39">
        <v>1.0870000000000001E-3</v>
      </c>
      <c r="V1063" s="39" t="s">
        <v>102</v>
      </c>
      <c r="W1063" s="39" t="s">
        <v>102</v>
      </c>
      <c r="X1063" s="39">
        <v>1.0870000000000001E-3</v>
      </c>
    </row>
    <row r="1064" spans="1:24" x14ac:dyDescent="0.35">
      <c r="A1064" s="39" t="s">
        <v>681</v>
      </c>
      <c r="B1064" s="39" t="s">
        <v>394</v>
      </c>
      <c r="C1064" s="39" t="s">
        <v>21</v>
      </c>
      <c r="D1064" s="39" t="s">
        <v>26</v>
      </c>
      <c r="J1064" s="39" t="s">
        <v>102</v>
      </c>
      <c r="K1064" s="39" t="s">
        <v>102</v>
      </c>
      <c r="L1064" s="39" t="s">
        <v>102</v>
      </c>
      <c r="M1064" s="39" t="s">
        <v>102</v>
      </c>
      <c r="N1064" s="39" t="s">
        <v>102</v>
      </c>
      <c r="O1064" s="39">
        <v>13.65</v>
      </c>
      <c r="P1064" s="39">
        <v>35.31</v>
      </c>
      <c r="Q1064" s="39">
        <v>8.52</v>
      </c>
      <c r="R1064" s="39" t="s">
        <v>102</v>
      </c>
      <c r="S1064" s="39" t="s">
        <v>102</v>
      </c>
      <c r="T1064" s="39">
        <v>0.2336</v>
      </c>
      <c r="U1064" s="39">
        <v>0.54890000000000005</v>
      </c>
      <c r="V1064" s="39" t="s">
        <v>102</v>
      </c>
      <c r="W1064" s="39">
        <v>5.9350000000000002E-3</v>
      </c>
      <c r="X1064" s="39">
        <v>58.268434999999997</v>
      </c>
    </row>
    <row r="1065" spans="1:24" x14ac:dyDescent="0.35">
      <c r="A1065" s="39" t="s">
        <v>681</v>
      </c>
      <c r="B1065" s="39" t="s">
        <v>394</v>
      </c>
      <c r="C1065" s="39" t="s">
        <v>21</v>
      </c>
      <c r="D1065" s="39" t="s">
        <v>26</v>
      </c>
      <c r="E1065" s="39" t="s">
        <v>443</v>
      </c>
      <c r="J1065" s="39" t="s">
        <v>102</v>
      </c>
      <c r="K1065" s="39" t="s">
        <v>102</v>
      </c>
      <c r="L1065" s="39" t="s">
        <v>102</v>
      </c>
      <c r="M1065" s="39" t="s">
        <v>102</v>
      </c>
      <c r="N1065" s="39" t="s">
        <v>102</v>
      </c>
      <c r="O1065" s="39" t="s">
        <v>102</v>
      </c>
      <c r="P1065" s="39" t="s">
        <v>102</v>
      </c>
      <c r="Q1065" s="39">
        <v>8.0919999999999998E-6</v>
      </c>
      <c r="R1065" s="39" t="s">
        <v>102</v>
      </c>
      <c r="S1065" s="39" t="s">
        <v>102</v>
      </c>
      <c r="T1065" s="39" t="s">
        <v>102</v>
      </c>
      <c r="U1065" s="39" t="s">
        <v>102</v>
      </c>
      <c r="V1065" s="39" t="s">
        <v>102</v>
      </c>
      <c r="W1065" s="39">
        <v>2.0349999999999999E-7</v>
      </c>
      <c r="X1065" s="39">
        <v>8.2955000000000005E-6</v>
      </c>
    </row>
    <row r="1066" spans="1:24" x14ac:dyDescent="0.35">
      <c r="A1066" s="39" t="s">
        <v>681</v>
      </c>
      <c r="B1066" s="39" t="s">
        <v>394</v>
      </c>
      <c r="C1066" s="39" t="s">
        <v>21</v>
      </c>
      <c r="D1066" s="39" t="s">
        <v>26</v>
      </c>
      <c r="E1066" s="39" t="s">
        <v>444</v>
      </c>
      <c r="J1066" s="39" t="s">
        <v>102</v>
      </c>
      <c r="K1066" s="39" t="s">
        <v>102</v>
      </c>
      <c r="L1066" s="39" t="s">
        <v>102</v>
      </c>
      <c r="M1066" s="39" t="s">
        <v>102</v>
      </c>
      <c r="N1066" s="39" t="s">
        <v>102</v>
      </c>
      <c r="O1066" s="39" t="s">
        <v>102</v>
      </c>
      <c r="P1066" s="39" t="s">
        <v>102</v>
      </c>
      <c r="Q1066" s="39" t="s">
        <v>102</v>
      </c>
      <c r="R1066" s="39" t="s">
        <v>102</v>
      </c>
      <c r="S1066" s="39" t="s">
        <v>102</v>
      </c>
      <c r="T1066" s="39" t="s">
        <v>102</v>
      </c>
      <c r="U1066" s="39" t="s">
        <v>170</v>
      </c>
      <c r="V1066" s="39" t="s">
        <v>102</v>
      </c>
      <c r="W1066" s="39" t="s">
        <v>102</v>
      </c>
      <c r="X1066" s="39">
        <v>0</v>
      </c>
    </row>
    <row r="1067" spans="1:24" x14ac:dyDescent="0.35">
      <c r="A1067" s="39" t="s">
        <v>681</v>
      </c>
      <c r="B1067" s="39" t="s">
        <v>394</v>
      </c>
      <c r="C1067" s="39" t="s">
        <v>21</v>
      </c>
      <c r="D1067" s="39" t="s">
        <v>26</v>
      </c>
      <c r="E1067" s="39" t="s">
        <v>445</v>
      </c>
      <c r="J1067" s="39" t="s">
        <v>102</v>
      </c>
      <c r="K1067" s="39" t="s">
        <v>102</v>
      </c>
      <c r="L1067" s="39" t="s">
        <v>102</v>
      </c>
      <c r="M1067" s="39" t="s">
        <v>102</v>
      </c>
      <c r="N1067" s="39" t="s">
        <v>102</v>
      </c>
      <c r="O1067" s="39" t="s">
        <v>102</v>
      </c>
      <c r="P1067" s="39" t="s">
        <v>102</v>
      </c>
      <c r="Q1067" s="39" t="s">
        <v>102</v>
      </c>
      <c r="R1067" s="39" t="s">
        <v>102</v>
      </c>
      <c r="S1067" s="39" t="s">
        <v>102</v>
      </c>
      <c r="T1067" s="39" t="s">
        <v>102</v>
      </c>
      <c r="U1067" s="39" t="s">
        <v>170</v>
      </c>
      <c r="V1067" s="39" t="s">
        <v>102</v>
      </c>
      <c r="W1067" s="39" t="s">
        <v>102</v>
      </c>
      <c r="X1067" s="39">
        <v>0</v>
      </c>
    </row>
    <row r="1068" spans="1:24" x14ac:dyDescent="0.35">
      <c r="A1068" s="39" t="s">
        <v>681</v>
      </c>
      <c r="B1068" s="39" t="s">
        <v>394</v>
      </c>
      <c r="C1068" s="39" t="s">
        <v>21</v>
      </c>
      <c r="D1068" s="39" t="s">
        <v>26</v>
      </c>
      <c r="E1068" s="39" t="s">
        <v>446</v>
      </c>
      <c r="J1068" s="39" t="s">
        <v>102</v>
      </c>
      <c r="K1068" s="39" t="s">
        <v>102</v>
      </c>
      <c r="L1068" s="39" t="s">
        <v>102</v>
      </c>
      <c r="M1068" s="39" t="s">
        <v>102</v>
      </c>
      <c r="N1068" s="39" t="s">
        <v>102</v>
      </c>
      <c r="O1068" s="39" t="s">
        <v>102</v>
      </c>
      <c r="P1068" s="39" t="s">
        <v>102</v>
      </c>
      <c r="Q1068" s="39" t="s">
        <v>102</v>
      </c>
      <c r="R1068" s="39" t="s">
        <v>102</v>
      </c>
      <c r="S1068" s="39" t="s">
        <v>102</v>
      </c>
      <c r="T1068" s="39" t="s">
        <v>102</v>
      </c>
      <c r="U1068" s="39" t="s">
        <v>170</v>
      </c>
      <c r="V1068" s="39" t="s">
        <v>102</v>
      </c>
      <c r="W1068" s="39" t="s">
        <v>102</v>
      </c>
      <c r="X1068" s="39">
        <v>0</v>
      </c>
    </row>
    <row r="1069" spans="1:24" x14ac:dyDescent="0.35">
      <c r="A1069" s="39" t="s">
        <v>681</v>
      </c>
      <c r="B1069" s="39" t="s">
        <v>394</v>
      </c>
      <c r="C1069" s="39" t="s">
        <v>21</v>
      </c>
      <c r="D1069" s="39" t="s">
        <v>26</v>
      </c>
      <c r="E1069" s="39" t="s">
        <v>447</v>
      </c>
      <c r="J1069" s="39" t="s">
        <v>102</v>
      </c>
      <c r="K1069" s="39" t="s">
        <v>102</v>
      </c>
      <c r="L1069" s="39" t="s">
        <v>102</v>
      </c>
      <c r="M1069" s="39" t="s">
        <v>102</v>
      </c>
      <c r="N1069" s="39" t="s">
        <v>102</v>
      </c>
      <c r="O1069" s="39" t="s">
        <v>102</v>
      </c>
      <c r="P1069" s="39">
        <v>7.3890000000000002</v>
      </c>
      <c r="Q1069" s="39">
        <v>-9.4110000000000005E-5</v>
      </c>
      <c r="R1069" s="39" t="s">
        <v>102</v>
      </c>
      <c r="S1069" s="39" t="s">
        <v>102</v>
      </c>
      <c r="T1069" s="39" t="s">
        <v>102</v>
      </c>
      <c r="U1069" s="39" t="s">
        <v>102</v>
      </c>
      <c r="V1069" s="39" t="s">
        <v>102</v>
      </c>
      <c r="W1069" s="39">
        <v>4.3679999999999999E-7</v>
      </c>
      <c r="X1069" s="39">
        <v>7.3889063267999999</v>
      </c>
    </row>
    <row r="1070" spans="1:24" x14ac:dyDescent="0.35">
      <c r="A1070" s="39" t="s">
        <v>681</v>
      </c>
      <c r="B1070" s="39" t="s">
        <v>394</v>
      </c>
      <c r="C1070" s="39" t="s">
        <v>21</v>
      </c>
      <c r="D1070" s="39" t="s">
        <v>26</v>
      </c>
      <c r="E1070" s="39" t="s">
        <v>448</v>
      </c>
      <c r="J1070" s="39" t="s">
        <v>102</v>
      </c>
      <c r="K1070" s="39" t="s">
        <v>102</v>
      </c>
      <c r="L1070" s="39" t="s">
        <v>102</v>
      </c>
      <c r="M1070" s="39" t="s">
        <v>102</v>
      </c>
      <c r="N1070" s="39" t="s">
        <v>102</v>
      </c>
      <c r="O1070" s="39" t="s">
        <v>102</v>
      </c>
      <c r="P1070" s="39">
        <v>7.3890000000000002</v>
      </c>
      <c r="Q1070" s="39">
        <v>-8.3350000000000007E-5</v>
      </c>
      <c r="R1070" s="39" t="s">
        <v>102</v>
      </c>
      <c r="S1070" s="39" t="s">
        <v>102</v>
      </c>
      <c r="T1070" s="39" t="s">
        <v>102</v>
      </c>
      <c r="U1070" s="39" t="s">
        <v>102</v>
      </c>
      <c r="V1070" s="39" t="s">
        <v>102</v>
      </c>
      <c r="W1070" s="39">
        <v>4.3679999999999999E-7</v>
      </c>
      <c r="X1070" s="39">
        <v>7.3889170868000003</v>
      </c>
    </row>
    <row r="1071" spans="1:24" x14ac:dyDescent="0.35">
      <c r="A1071" s="39" t="s">
        <v>681</v>
      </c>
      <c r="B1071" s="39" t="s">
        <v>394</v>
      </c>
      <c r="C1071" s="39" t="s">
        <v>21</v>
      </c>
      <c r="D1071" s="39" t="s">
        <v>26</v>
      </c>
      <c r="E1071" s="39" t="s">
        <v>449</v>
      </c>
      <c r="J1071" s="39" t="s">
        <v>102</v>
      </c>
      <c r="K1071" s="39" t="s">
        <v>102</v>
      </c>
      <c r="L1071" s="39" t="s">
        <v>102</v>
      </c>
      <c r="M1071" s="39" t="s">
        <v>102</v>
      </c>
      <c r="N1071" s="39" t="s">
        <v>102</v>
      </c>
      <c r="O1071" s="39" t="s">
        <v>102</v>
      </c>
      <c r="P1071" s="39">
        <v>7.3890000000000002</v>
      </c>
      <c r="Q1071" s="39">
        <v>-8.9370000000000007E-5</v>
      </c>
      <c r="R1071" s="39" t="s">
        <v>102</v>
      </c>
      <c r="S1071" s="39" t="s">
        <v>102</v>
      </c>
      <c r="T1071" s="39" t="s">
        <v>102</v>
      </c>
      <c r="U1071" s="39" t="s">
        <v>102</v>
      </c>
      <c r="V1071" s="39" t="s">
        <v>102</v>
      </c>
      <c r="W1071" s="39">
        <v>4.3679999999999999E-7</v>
      </c>
      <c r="X1071" s="39">
        <v>7.3889110668000004</v>
      </c>
    </row>
    <row r="1072" spans="1:24" x14ac:dyDescent="0.35">
      <c r="A1072" s="39" t="s">
        <v>681</v>
      </c>
      <c r="B1072" s="39" t="s">
        <v>394</v>
      </c>
      <c r="C1072" s="39" t="s">
        <v>21</v>
      </c>
      <c r="D1072" s="39" t="s">
        <v>26</v>
      </c>
      <c r="E1072" s="39" t="s">
        <v>450</v>
      </c>
      <c r="J1072" s="39" t="s">
        <v>102</v>
      </c>
      <c r="K1072" s="39" t="s">
        <v>102</v>
      </c>
      <c r="L1072" s="39" t="s">
        <v>102</v>
      </c>
      <c r="M1072" s="39" t="s">
        <v>102</v>
      </c>
      <c r="N1072" s="39" t="s">
        <v>102</v>
      </c>
      <c r="O1072" s="39" t="s">
        <v>102</v>
      </c>
      <c r="P1072" s="39">
        <v>7.3890000000000002</v>
      </c>
      <c r="Q1072" s="39">
        <v>-8.9820000000000004E-5</v>
      </c>
      <c r="R1072" s="39" t="s">
        <v>102</v>
      </c>
      <c r="S1072" s="39" t="s">
        <v>102</v>
      </c>
      <c r="T1072" s="39" t="s">
        <v>102</v>
      </c>
      <c r="U1072" s="39" t="s">
        <v>102</v>
      </c>
      <c r="V1072" s="39" t="s">
        <v>102</v>
      </c>
      <c r="W1072" s="39">
        <v>4.3679999999999999E-7</v>
      </c>
      <c r="X1072" s="39">
        <v>7.3889106167999996</v>
      </c>
    </row>
    <row r="1073" spans="1:24" x14ac:dyDescent="0.35">
      <c r="A1073" s="39" t="s">
        <v>681</v>
      </c>
      <c r="B1073" s="39" t="s">
        <v>394</v>
      </c>
      <c r="C1073" s="39" t="s">
        <v>21</v>
      </c>
      <c r="D1073" s="39" t="s">
        <v>26</v>
      </c>
      <c r="E1073" s="39" t="s">
        <v>451</v>
      </c>
      <c r="J1073" s="39" t="s">
        <v>102</v>
      </c>
      <c r="K1073" s="39" t="s">
        <v>102</v>
      </c>
      <c r="L1073" s="39" t="s">
        <v>102</v>
      </c>
      <c r="M1073" s="39" t="s">
        <v>102</v>
      </c>
      <c r="N1073" s="39" t="s">
        <v>102</v>
      </c>
      <c r="O1073" s="39" t="s">
        <v>102</v>
      </c>
      <c r="P1073" s="39" t="s">
        <v>102</v>
      </c>
      <c r="Q1073" s="39" t="s">
        <v>102</v>
      </c>
      <c r="R1073" s="39" t="s">
        <v>102</v>
      </c>
      <c r="S1073" s="39" t="s">
        <v>102</v>
      </c>
      <c r="T1073" s="39" t="s">
        <v>102</v>
      </c>
      <c r="U1073" s="39" t="s">
        <v>170</v>
      </c>
      <c r="V1073" s="39" t="s">
        <v>102</v>
      </c>
      <c r="W1073" s="39" t="s">
        <v>102</v>
      </c>
      <c r="X1073" s="39">
        <v>0</v>
      </c>
    </row>
    <row r="1074" spans="1:24" x14ac:dyDescent="0.35">
      <c r="A1074" s="39" t="s">
        <v>681</v>
      </c>
      <c r="B1074" s="39" t="s">
        <v>394</v>
      </c>
      <c r="C1074" s="39" t="s">
        <v>21</v>
      </c>
      <c r="D1074" s="39" t="s">
        <v>26</v>
      </c>
      <c r="E1074" s="39" t="s">
        <v>452</v>
      </c>
      <c r="J1074" s="39" t="s">
        <v>102</v>
      </c>
      <c r="K1074" s="39" t="s">
        <v>102</v>
      </c>
      <c r="L1074" s="39" t="s">
        <v>102</v>
      </c>
      <c r="M1074" s="39" t="s">
        <v>102</v>
      </c>
      <c r="N1074" s="39" t="s">
        <v>102</v>
      </c>
      <c r="O1074" s="39" t="s">
        <v>102</v>
      </c>
      <c r="P1074" s="39" t="s">
        <v>102</v>
      </c>
      <c r="Q1074" s="39">
        <v>0.65590000000000004</v>
      </c>
      <c r="R1074" s="39" t="s">
        <v>102</v>
      </c>
      <c r="S1074" s="39" t="s">
        <v>102</v>
      </c>
      <c r="T1074" s="39">
        <v>5.6489999999999999E-2</v>
      </c>
      <c r="U1074" s="39">
        <v>0.10929999999999999</v>
      </c>
      <c r="V1074" s="39" t="s">
        <v>102</v>
      </c>
      <c r="W1074" s="39">
        <v>8.4520000000000005E-4</v>
      </c>
      <c r="X1074" s="39">
        <v>0.82253520000000002</v>
      </c>
    </row>
    <row r="1075" spans="1:24" x14ac:dyDescent="0.35">
      <c r="A1075" s="39" t="s">
        <v>681</v>
      </c>
      <c r="B1075" s="39" t="s">
        <v>394</v>
      </c>
      <c r="C1075" s="39" t="s">
        <v>21</v>
      </c>
      <c r="D1075" s="39" t="s">
        <v>26</v>
      </c>
      <c r="E1075" s="39" t="s">
        <v>453</v>
      </c>
      <c r="J1075" s="39" t="s">
        <v>102</v>
      </c>
      <c r="K1075" s="39" t="s">
        <v>102</v>
      </c>
      <c r="L1075" s="39" t="s">
        <v>102</v>
      </c>
      <c r="M1075" s="39" t="s">
        <v>102</v>
      </c>
      <c r="N1075" s="39" t="s">
        <v>102</v>
      </c>
      <c r="O1075" s="39" t="s">
        <v>102</v>
      </c>
      <c r="P1075" s="39" t="s">
        <v>102</v>
      </c>
      <c r="Q1075" s="39">
        <v>-1.0959999999999999E-4</v>
      </c>
      <c r="R1075" s="39" t="s">
        <v>102</v>
      </c>
      <c r="S1075" s="39" t="s">
        <v>102</v>
      </c>
      <c r="T1075" s="39">
        <v>-1.4779999999999999E-4</v>
      </c>
      <c r="U1075" s="39">
        <v>1.8370000000000001E-3</v>
      </c>
      <c r="V1075" s="39" t="s">
        <v>102</v>
      </c>
      <c r="W1075" s="39">
        <v>9.7739999999999996E-5</v>
      </c>
      <c r="X1075" s="39">
        <v>1.67734E-3</v>
      </c>
    </row>
    <row r="1076" spans="1:24" x14ac:dyDescent="0.35">
      <c r="A1076" s="39" t="s">
        <v>681</v>
      </c>
      <c r="B1076" s="39" t="s">
        <v>394</v>
      </c>
      <c r="C1076" s="39" t="s">
        <v>21</v>
      </c>
      <c r="D1076" s="39" t="s">
        <v>26</v>
      </c>
      <c r="E1076" s="39" t="s">
        <v>454</v>
      </c>
      <c r="J1076" s="39" t="s">
        <v>102</v>
      </c>
      <c r="K1076" s="39" t="s">
        <v>102</v>
      </c>
      <c r="L1076" s="39" t="s">
        <v>102</v>
      </c>
      <c r="M1076" s="39" t="s">
        <v>102</v>
      </c>
      <c r="N1076" s="39" t="s">
        <v>102</v>
      </c>
      <c r="O1076" s="39" t="s">
        <v>102</v>
      </c>
      <c r="P1076" s="39" t="s">
        <v>102</v>
      </c>
      <c r="Q1076" s="39">
        <v>-9.611E-5</v>
      </c>
      <c r="R1076" s="39" t="s">
        <v>102</v>
      </c>
      <c r="S1076" s="39" t="s">
        <v>102</v>
      </c>
      <c r="T1076" s="39">
        <v>-1.4789999999999999E-4</v>
      </c>
      <c r="U1076" s="39">
        <v>1.8370000000000001E-3</v>
      </c>
      <c r="V1076" s="39" t="s">
        <v>102</v>
      </c>
      <c r="W1076" s="39">
        <v>9.7720000000000006E-5</v>
      </c>
      <c r="X1076" s="39">
        <v>1.69071E-3</v>
      </c>
    </row>
    <row r="1077" spans="1:24" x14ac:dyDescent="0.35">
      <c r="A1077" s="39" t="s">
        <v>681</v>
      </c>
      <c r="B1077" s="39" t="s">
        <v>394</v>
      </c>
      <c r="C1077" s="39" t="s">
        <v>21</v>
      </c>
      <c r="D1077" s="39" t="s">
        <v>26</v>
      </c>
      <c r="E1077" s="39" t="s">
        <v>455</v>
      </c>
      <c r="J1077" s="39" t="s">
        <v>102</v>
      </c>
      <c r="K1077" s="39" t="s">
        <v>102</v>
      </c>
      <c r="L1077" s="39" t="s">
        <v>102</v>
      </c>
      <c r="M1077" s="39" t="s">
        <v>102</v>
      </c>
      <c r="N1077" s="39" t="s">
        <v>102</v>
      </c>
      <c r="O1077" s="39" t="s">
        <v>102</v>
      </c>
      <c r="P1077" s="39" t="s">
        <v>102</v>
      </c>
      <c r="Q1077" s="39">
        <v>-1.3770000000000001E-4</v>
      </c>
      <c r="R1077" s="39" t="s">
        <v>102</v>
      </c>
      <c r="S1077" s="39" t="s">
        <v>102</v>
      </c>
      <c r="T1077" s="39">
        <v>-2.387E-4</v>
      </c>
      <c r="U1077" s="39">
        <v>1.882E-3</v>
      </c>
      <c r="V1077" s="39" t="s">
        <v>102</v>
      </c>
      <c r="W1077" s="39">
        <v>8.6650000000000006E-5</v>
      </c>
      <c r="X1077" s="39">
        <v>1.5922499999999999E-3</v>
      </c>
    </row>
    <row r="1078" spans="1:24" x14ac:dyDescent="0.35">
      <c r="A1078" s="39" t="s">
        <v>681</v>
      </c>
      <c r="B1078" s="39" t="s">
        <v>394</v>
      </c>
      <c r="C1078" s="39" t="s">
        <v>21</v>
      </c>
      <c r="D1078" s="39" t="s">
        <v>26</v>
      </c>
      <c r="E1078" s="39" t="s">
        <v>456</v>
      </c>
      <c r="J1078" s="39" t="s">
        <v>102</v>
      </c>
      <c r="K1078" s="39" t="s">
        <v>102</v>
      </c>
      <c r="L1078" s="39" t="s">
        <v>102</v>
      </c>
      <c r="M1078" s="39" t="s">
        <v>102</v>
      </c>
      <c r="N1078" s="39" t="s">
        <v>102</v>
      </c>
      <c r="O1078" s="39" t="s">
        <v>102</v>
      </c>
      <c r="P1078" s="39" t="s">
        <v>102</v>
      </c>
      <c r="Q1078" s="39">
        <v>-1.6650000000000001E-4</v>
      </c>
      <c r="R1078" s="39" t="s">
        <v>102</v>
      </c>
      <c r="S1078" s="39" t="s">
        <v>102</v>
      </c>
      <c r="T1078" s="39">
        <v>-2.7300000000000002E-4</v>
      </c>
      <c r="U1078" s="39">
        <v>2.7409999999999999E-3</v>
      </c>
      <c r="V1078" s="39" t="s">
        <v>102</v>
      </c>
      <c r="W1078" s="39">
        <v>9.2040000000000006E-5</v>
      </c>
      <c r="X1078" s="39">
        <v>2.39354E-3</v>
      </c>
    </row>
    <row r="1079" spans="1:24" x14ac:dyDescent="0.35">
      <c r="A1079" s="39" t="s">
        <v>681</v>
      </c>
      <c r="B1079" s="39" t="s">
        <v>394</v>
      </c>
      <c r="C1079" s="39" t="s">
        <v>21</v>
      </c>
      <c r="D1079" s="39" t="s">
        <v>26</v>
      </c>
      <c r="E1079" s="39" t="s">
        <v>457</v>
      </c>
      <c r="J1079" s="39" t="s">
        <v>102</v>
      </c>
      <c r="K1079" s="39" t="s">
        <v>102</v>
      </c>
      <c r="L1079" s="39" t="s">
        <v>102</v>
      </c>
      <c r="M1079" s="39" t="s">
        <v>102</v>
      </c>
      <c r="N1079" s="39" t="s">
        <v>102</v>
      </c>
      <c r="O1079" s="39" t="s">
        <v>102</v>
      </c>
      <c r="P1079" s="39" t="s">
        <v>102</v>
      </c>
      <c r="Q1079" s="39" t="s">
        <v>170</v>
      </c>
      <c r="R1079" s="39" t="s">
        <v>102</v>
      </c>
      <c r="S1079" s="39" t="s">
        <v>102</v>
      </c>
      <c r="T1079" s="39" t="s">
        <v>170</v>
      </c>
      <c r="U1079" s="39" t="s">
        <v>170</v>
      </c>
      <c r="V1079" s="39" t="s">
        <v>102</v>
      </c>
      <c r="W1079" s="39" t="s">
        <v>170</v>
      </c>
      <c r="X1079" s="39">
        <v>0</v>
      </c>
    </row>
    <row r="1080" spans="1:24" x14ac:dyDescent="0.35">
      <c r="A1080" s="39" t="s">
        <v>681</v>
      </c>
      <c r="B1080" s="39" t="s">
        <v>394</v>
      </c>
      <c r="C1080" s="39" t="s">
        <v>21</v>
      </c>
      <c r="D1080" s="39" t="s">
        <v>26</v>
      </c>
      <c r="E1080" s="39" t="s">
        <v>458</v>
      </c>
      <c r="J1080" s="39" t="s">
        <v>102</v>
      </c>
      <c r="K1080" s="39" t="s">
        <v>102</v>
      </c>
      <c r="L1080" s="39" t="s">
        <v>102</v>
      </c>
      <c r="M1080" s="39" t="s">
        <v>102</v>
      </c>
      <c r="N1080" s="39" t="s">
        <v>102</v>
      </c>
      <c r="O1080" s="39" t="s">
        <v>102</v>
      </c>
      <c r="P1080" s="39" t="s">
        <v>102</v>
      </c>
      <c r="Q1080" s="39" t="s">
        <v>170</v>
      </c>
      <c r="R1080" s="39" t="s">
        <v>102</v>
      </c>
      <c r="S1080" s="39" t="s">
        <v>102</v>
      </c>
      <c r="T1080" s="39" t="s">
        <v>170</v>
      </c>
      <c r="U1080" s="39" t="s">
        <v>170</v>
      </c>
      <c r="V1080" s="39" t="s">
        <v>102</v>
      </c>
      <c r="W1080" s="39" t="s">
        <v>170</v>
      </c>
      <c r="X1080" s="39">
        <v>0</v>
      </c>
    </row>
    <row r="1081" spans="1:24" x14ac:dyDescent="0.35">
      <c r="A1081" s="39" t="s">
        <v>681</v>
      </c>
      <c r="B1081" s="39" t="s">
        <v>394</v>
      </c>
      <c r="C1081" s="39" t="s">
        <v>21</v>
      </c>
      <c r="D1081" s="39" t="s">
        <v>26</v>
      </c>
      <c r="E1081" s="39" t="s">
        <v>459</v>
      </c>
      <c r="J1081" s="39" t="s">
        <v>102</v>
      </c>
      <c r="K1081" s="39" t="s">
        <v>102</v>
      </c>
      <c r="L1081" s="39" t="s">
        <v>102</v>
      </c>
      <c r="M1081" s="39" t="s">
        <v>102</v>
      </c>
      <c r="N1081" s="39" t="s">
        <v>102</v>
      </c>
      <c r="O1081" s="39" t="s">
        <v>102</v>
      </c>
      <c r="P1081" s="39" t="s">
        <v>102</v>
      </c>
      <c r="Q1081" s="39" t="s">
        <v>170</v>
      </c>
      <c r="R1081" s="39" t="s">
        <v>102</v>
      </c>
      <c r="S1081" s="39" t="s">
        <v>102</v>
      </c>
      <c r="T1081" s="39" t="s">
        <v>170</v>
      </c>
      <c r="U1081" s="39" t="s">
        <v>170</v>
      </c>
      <c r="V1081" s="39" t="s">
        <v>102</v>
      </c>
      <c r="W1081" s="39" t="s">
        <v>170</v>
      </c>
      <c r="X1081" s="39">
        <v>0</v>
      </c>
    </row>
    <row r="1082" spans="1:24" x14ac:dyDescent="0.35">
      <c r="A1082" s="39" t="s">
        <v>681</v>
      </c>
      <c r="B1082" s="39" t="s">
        <v>394</v>
      </c>
      <c r="C1082" s="39" t="s">
        <v>21</v>
      </c>
      <c r="D1082" s="39" t="s">
        <v>26</v>
      </c>
      <c r="E1082" s="39" t="s">
        <v>460</v>
      </c>
      <c r="J1082" s="39" t="s">
        <v>102</v>
      </c>
      <c r="K1082" s="39" t="s">
        <v>102</v>
      </c>
      <c r="L1082" s="39" t="s">
        <v>102</v>
      </c>
      <c r="M1082" s="39" t="s">
        <v>102</v>
      </c>
      <c r="N1082" s="39" t="s">
        <v>102</v>
      </c>
      <c r="O1082" s="39" t="s">
        <v>102</v>
      </c>
      <c r="P1082" s="39" t="s">
        <v>102</v>
      </c>
      <c r="Q1082" s="39">
        <v>0.89439999999999997</v>
      </c>
      <c r="R1082" s="39" t="s">
        <v>102</v>
      </c>
      <c r="S1082" s="39" t="s">
        <v>102</v>
      </c>
      <c r="T1082" s="39">
        <v>9.4570000000000001E-2</v>
      </c>
      <c r="U1082" s="39">
        <v>0.16830000000000001</v>
      </c>
      <c r="V1082" s="39" t="s">
        <v>102</v>
      </c>
      <c r="W1082" s="39">
        <v>1.4430000000000001E-3</v>
      </c>
      <c r="X1082" s="39">
        <v>1.1587130000000001</v>
      </c>
    </row>
    <row r="1083" spans="1:24" x14ac:dyDescent="0.35">
      <c r="A1083" s="39" t="s">
        <v>681</v>
      </c>
      <c r="B1083" s="39" t="s">
        <v>394</v>
      </c>
      <c r="C1083" s="39" t="s">
        <v>21</v>
      </c>
      <c r="D1083" s="39" t="s">
        <v>26</v>
      </c>
      <c r="E1083" s="39" t="s">
        <v>104</v>
      </c>
      <c r="J1083" s="39" t="s">
        <v>102</v>
      </c>
      <c r="K1083" s="39" t="s">
        <v>102</v>
      </c>
      <c r="L1083" s="39" t="s">
        <v>102</v>
      </c>
      <c r="M1083" s="39" t="s">
        <v>102</v>
      </c>
      <c r="N1083" s="39" t="s">
        <v>102</v>
      </c>
      <c r="O1083" s="39">
        <v>6.6359999999999998E-4</v>
      </c>
      <c r="P1083" s="39" t="s">
        <v>102</v>
      </c>
      <c r="Q1083" s="39" t="s">
        <v>102</v>
      </c>
      <c r="R1083" s="39" t="s">
        <v>102</v>
      </c>
      <c r="S1083" s="39" t="s">
        <v>102</v>
      </c>
      <c r="T1083" s="39" t="s">
        <v>102</v>
      </c>
      <c r="U1083" s="39" t="s">
        <v>102</v>
      </c>
      <c r="V1083" s="39" t="s">
        <v>102</v>
      </c>
      <c r="W1083" s="39">
        <v>2.7920000000000001E-7</v>
      </c>
      <c r="X1083" s="39">
        <v>6.6387919999999999E-4</v>
      </c>
    </row>
    <row r="1084" spans="1:24" x14ac:dyDescent="0.35">
      <c r="A1084" s="39" t="s">
        <v>681</v>
      </c>
      <c r="B1084" s="39" t="s">
        <v>394</v>
      </c>
      <c r="C1084" s="39" t="s">
        <v>21</v>
      </c>
      <c r="D1084" s="39" t="s">
        <v>26</v>
      </c>
      <c r="E1084" s="39" t="s">
        <v>105</v>
      </c>
      <c r="J1084" s="39" t="s">
        <v>102</v>
      </c>
      <c r="K1084" s="39" t="s">
        <v>102</v>
      </c>
      <c r="L1084" s="39" t="s">
        <v>102</v>
      </c>
      <c r="M1084" s="39" t="s">
        <v>102</v>
      </c>
      <c r="N1084" s="39" t="s">
        <v>102</v>
      </c>
      <c r="O1084" s="39">
        <v>6.6339999999999997E-4</v>
      </c>
      <c r="P1084" s="39" t="s">
        <v>102</v>
      </c>
      <c r="Q1084" s="39" t="s">
        <v>102</v>
      </c>
      <c r="R1084" s="39" t="s">
        <v>102</v>
      </c>
      <c r="S1084" s="39" t="s">
        <v>102</v>
      </c>
      <c r="T1084" s="39" t="s">
        <v>102</v>
      </c>
      <c r="U1084" s="39" t="s">
        <v>102</v>
      </c>
      <c r="V1084" s="39" t="s">
        <v>102</v>
      </c>
      <c r="W1084" s="39">
        <v>2.7920000000000001E-7</v>
      </c>
      <c r="X1084" s="39">
        <v>6.6367919999999999E-4</v>
      </c>
    </row>
    <row r="1085" spans="1:24" x14ac:dyDescent="0.35">
      <c r="A1085" s="39" t="s">
        <v>681</v>
      </c>
      <c r="B1085" s="39" t="s">
        <v>394</v>
      </c>
      <c r="C1085" s="39" t="s">
        <v>21</v>
      </c>
      <c r="D1085" s="39" t="s">
        <v>26</v>
      </c>
      <c r="E1085" s="39" t="s">
        <v>106</v>
      </c>
      <c r="J1085" s="39" t="s">
        <v>102</v>
      </c>
      <c r="K1085" s="39" t="s">
        <v>102</v>
      </c>
      <c r="L1085" s="39" t="s">
        <v>102</v>
      </c>
      <c r="M1085" s="39" t="s">
        <v>102</v>
      </c>
      <c r="N1085" s="39" t="s">
        <v>102</v>
      </c>
      <c r="O1085" s="39">
        <v>6.6359999999999998E-4</v>
      </c>
      <c r="P1085" s="39" t="s">
        <v>102</v>
      </c>
      <c r="Q1085" s="39" t="s">
        <v>102</v>
      </c>
      <c r="R1085" s="39" t="s">
        <v>102</v>
      </c>
      <c r="S1085" s="39" t="s">
        <v>102</v>
      </c>
      <c r="T1085" s="39" t="s">
        <v>102</v>
      </c>
      <c r="U1085" s="39" t="s">
        <v>102</v>
      </c>
      <c r="V1085" s="39" t="s">
        <v>102</v>
      </c>
      <c r="W1085" s="39">
        <v>2.7920000000000001E-7</v>
      </c>
      <c r="X1085" s="39">
        <v>6.6387919999999999E-4</v>
      </c>
    </row>
    <row r="1086" spans="1:24" x14ac:dyDescent="0.35">
      <c r="A1086" s="39" t="s">
        <v>681</v>
      </c>
      <c r="B1086" s="39" t="s">
        <v>394</v>
      </c>
      <c r="C1086" s="39" t="s">
        <v>21</v>
      </c>
      <c r="D1086" s="39" t="s">
        <v>26</v>
      </c>
      <c r="E1086" s="39" t="s">
        <v>107</v>
      </c>
      <c r="J1086" s="39" t="s">
        <v>102</v>
      </c>
      <c r="K1086" s="39" t="s">
        <v>102</v>
      </c>
      <c r="L1086" s="39" t="s">
        <v>102</v>
      </c>
      <c r="M1086" s="39" t="s">
        <v>102</v>
      </c>
      <c r="N1086" s="39" t="s">
        <v>102</v>
      </c>
      <c r="O1086" s="39">
        <v>5.0490000000000004</v>
      </c>
      <c r="P1086" s="39" t="s">
        <v>102</v>
      </c>
      <c r="Q1086" s="39" t="s">
        <v>102</v>
      </c>
      <c r="R1086" s="39" t="s">
        <v>102</v>
      </c>
      <c r="S1086" s="39" t="s">
        <v>102</v>
      </c>
      <c r="T1086" s="39" t="s">
        <v>102</v>
      </c>
      <c r="U1086" s="39" t="s">
        <v>102</v>
      </c>
      <c r="V1086" s="39" t="s">
        <v>102</v>
      </c>
      <c r="W1086" s="39">
        <v>2.7920000000000001E-7</v>
      </c>
      <c r="X1086" s="39">
        <v>5.0490002792000004</v>
      </c>
    </row>
    <row r="1087" spans="1:24" x14ac:dyDescent="0.35">
      <c r="A1087" s="39" t="s">
        <v>681</v>
      </c>
      <c r="B1087" s="39" t="s">
        <v>394</v>
      </c>
      <c r="C1087" s="39" t="s">
        <v>21</v>
      </c>
      <c r="D1087" s="39" t="s">
        <v>26</v>
      </c>
      <c r="E1087" s="39" t="s">
        <v>461</v>
      </c>
      <c r="J1087" s="39" t="s">
        <v>102</v>
      </c>
      <c r="K1087" s="39" t="s">
        <v>102</v>
      </c>
      <c r="L1087" s="39" t="s">
        <v>102</v>
      </c>
      <c r="M1087" s="39" t="s">
        <v>102</v>
      </c>
      <c r="N1087" s="39" t="s">
        <v>102</v>
      </c>
      <c r="O1087" s="39">
        <v>7.8220000000000001</v>
      </c>
      <c r="P1087" s="39" t="s">
        <v>102</v>
      </c>
      <c r="Q1087" s="39" t="s">
        <v>102</v>
      </c>
      <c r="R1087" s="39" t="s">
        <v>102</v>
      </c>
      <c r="S1087" s="39" t="s">
        <v>102</v>
      </c>
      <c r="T1087" s="39" t="s">
        <v>102</v>
      </c>
      <c r="U1087" s="39" t="s">
        <v>102</v>
      </c>
      <c r="V1087" s="39" t="s">
        <v>102</v>
      </c>
      <c r="W1087" s="39">
        <v>3.0629999999999998E-7</v>
      </c>
      <c r="X1087" s="39">
        <v>7.8220003062999997</v>
      </c>
    </row>
    <row r="1088" spans="1:24" x14ac:dyDescent="0.35">
      <c r="A1088" s="39" t="s">
        <v>681</v>
      </c>
      <c r="B1088" s="39" t="s">
        <v>394</v>
      </c>
      <c r="C1088" s="39" t="s">
        <v>21</v>
      </c>
      <c r="D1088" s="39" t="s">
        <v>26</v>
      </c>
      <c r="E1088" s="39" t="s">
        <v>108</v>
      </c>
      <c r="J1088" s="39" t="s">
        <v>102</v>
      </c>
      <c r="K1088" s="39" t="s">
        <v>102</v>
      </c>
      <c r="L1088" s="39" t="s">
        <v>102</v>
      </c>
      <c r="M1088" s="39" t="s">
        <v>102</v>
      </c>
      <c r="N1088" s="39" t="s">
        <v>102</v>
      </c>
      <c r="O1088" s="39">
        <v>0.77580000000000005</v>
      </c>
      <c r="P1088" s="39" t="s">
        <v>102</v>
      </c>
      <c r="Q1088" s="39" t="s">
        <v>102</v>
      </c>
      <c r="R1088" s="39" t="s">
        <v>102</v>
      </c>
      <c r="S1088" s="39" t="s">
        <v>102</v>
      </c>
      <c r="T1088" s="39" t="s">
        <v>102</v>
      </c>
      <c r="U1088" s="39" t="s">
        <v>102</v>
      </c>
      <c r="V1088" s="39" t="s">
        <v>102</v>
      </c>
      <c r="W1088" s="39">
        <v>5.4710000000000002E-7</v>
      </c>
      <c r="X1088" s="39">
        <v>0.77580054710000002</v>
      </c>
    </row>
    <row r="1089" spans="1:24" x14ac:dyDescent="0.35">
      <c r="A1089" s="39" t="s">
        <v>681</v>
      </c>
      <c r="B1089" s="39" t="s">
        <v>394</v>
      </c>
      <c r="C1089" s="39" t="s">
        <v>21</v>
      </c>
      <c r="D1089" s="39" t="s">
        <v>26</v>
      </c>
      <c r="E1089" s="39" t="s">
        <v>462</v>
      </c>
      <c r="J1089" s="39" t="s">
        <v>102</v>
      </c>
      <c r="K1089" s="39" t="s">
        <v>102</v>
      </c>
      <c r="L1089" s="39" t="s">
        <v>102</v>
      </c>
      <c r="M1089" s="39" t="s">
        <v>102</v>
      </c>
      <c r="N1089" s="39" t="s">
        <v>102</v>
      </c>
      <c r="O1089" s="39">
        <v>1.6850000000000001E-3</v>
      </c>
      <c r="P1089" s="39" t="s">
        <v>102</v>
      </c>
      <c r="Q1089" s="39" t="s">
        <v>102</v>
      </c>
      <c r="R1089" s="39" t="s">
        <v>102</v>
      </c>
      <c r="S1089" s="39" t="s">
        <v>102</v>
      </c>
      <c r="T1089" s="39" t="s">
        <v>102</v>
      </c>
      <c r="U1089" s="39" t="s">
        <v>102</v>
      </c>
      <c r="V1089" s="39" t="s">
        <v>102</v>
      </c>
      <c r="W1089" s="39">
        <v>5.144E-7</v>
      </c>
      <c r="X1089" s="39">
        <v>1.6855144000000001E-3</v>
      </c>
    </row>
    <row r="1090" spans="1:24" x14ac:dyDescent="0.35">
      <c r="A1090" s="39" t="s">
        <v>681</v>
      </c>
      <c r="B1090" s="39" t="s">
        <v>394</v>
      </c>
      <c r="C1090" s="39" t="s">
        <v>21</v>
      </c>
      <c r="D1090" s="39" t="s">
        <v>26</v>
      </c>
      <c r="E1090" s="39" t="s">
        <v>463</v>
      </c>
      <c r="J1090" s="39" t="s">
        <v>102</v>
      </c>
      <c r="K1090" s="39" t="s">
        <v>102</v>
      </c>
      <c r="L1090" s="39" t="s">
        <v>102</v>
      </c>
      <c r="M1090" s="39" t="s">
        <v>102</v>
      </c>
      <c r="N1090" s="39" t="s">
        <v>102</v>
      </c>
      <c r="O1090" s="39">
        <v>1.7309999999999999E-3</v>
      </c>
      <c r="P1090" s="39" t="s">
        <v>102</v>
      </c>
      <c r="Q1090" s="39" t="s">
        <v>102</v>
      </c>
      <c r="R1090" s="39" t="s">
        <v>102</v>
      </c>
      <c r="S1090" s="39" t="s">
        <v>102</v>
      </c>
      <c r="T1090" s="39" t="s">
        <v>102</v>
      </c>
      <c r="U1090" s="39" t="s">
        <v>102</v>
      </c>
      <c r="V1090" s="39" t="s">
        <v>102</v>
      </c>
      <c r="W1090" s="39">
        <v>6.4600000000000004E-7</v>
      </c>
      <c r="X1090" s="39">
        <v>1.7316460000000001E-3</v>
      </c>
    </row>
    <row r="1091" spans="1:24" x14ac:dyDescent="0.35">
      <c r="A1091" s="39" t="s">
        <v>681</v>
      </c>
      <c r="B1091" s="39" t="s">
        <v>394</v>
      </c>
      <c r="C1091" s="39" t="s">
        <v>21</v>
      </c>
      <c r="D1091" s="39" t="s">
        <v>35</v>
      </c>
      <c r="J1091" s="39" t="s">
        <v>102</v>
      </c>
      <c r="K1091" s="39" t="s">
        <v>102</v>
      </c>
      <c r="L1091" s="39" t="s">
        <v>102</v>
      </c>
      <c r="M1091" s="39" t="s">
        <v>102</v>
      </c>
      <c r="N1091" s="39" t="s">
        <v>102</v>
      </c>
      <c r="O1091" s="39" t="s">
        <v>102</v>
      </c>
      <c r="P1091" s="39" t="s">
        <v>102</v>
      </c>
      <c r="Q1091" s="39" t="s">
        <v>102</v>
      </c>
      <c r="R1091" s="39">
        <v>3.0850000000000002E-4</v>
      </c>
      <c r="S1091" s="39">
        <v>2.129</v>
      </c>
      <c r="T1091" s="39" t="s">
        <v>102</v>
      </c>
      <c r="U1091" s="39" t="s">
        <v>102</v>
      </c>
      <c r="V1091" s="39" t="s">
        <v>102</v>
      </c>
      <c r="W1091" s="39" t="s">
        <v>102</v>
      </c>
      <c r="X1091" s="39">
        <v>2.1293085</v>
      </c>
    </row>
    <row r="1092" spans="1:24" x14ac:dyDescent="0.35">
      <c r="A1092" s="39" t="s">
        <v>681</v>
      </c>
      <c r="B1092" s="39" t="s">
        <v>394</v>
      </c>
      <c r="C1092" s="39" t="s">
        <v>21</v>
      </c>
      <c r="D1092" s="39" t="s">
        <v>37</v>
      </c>
      <c r="J1092" s="39" t="s">
        <v>102</v>
      </c>
      <c r="K1092" s="39" t="s">
        <v>102</v>
      </c>
      <c r="L1092" s="39">
        <v>0.873</v>
      </c>
      <c r="M1092" s="39" t="s">
        <v>102</v>
      </c>
      <c r="N1092" s="39" t="s">
        <v>102</v>
      </c>
      <c r="O1092" s="39" t="s">
        <v>102</v>
      </c>
      <c r="P1092" s="39" t="s">
        <v>102</v>
      </c>
      <c r="Q1092" s="39">
        <v>0.69630000000000003</v>
      </c>
      <c r="R1092" s="39" t="s">
        <v>102</v>
      </c>
      <c r="S1092" s="39" t="s">
        <v>102</v>
      </c>
      <c r="T1092" s="39" t="s">
        <v>102</v>
      </c>
      <c r="U1092" s="39" t="s">
        <v>102</v>
      </c>
      <c r="V1092" s="39" t="s">
        <v>102</v>
      </c>
      <c r="W1092" s="39">
        <v>5.2310000000000004E-6</v>
      </c>
      <c r="X1092" s="39">
        <v>1.569305231</v>
      </c>
    </row>
    <row r="1093" spans="1:24" x14ac:dyDescent="0.35">
      <c r="A1093" s="39" t="s">
        <v>681</v>
      </c>
      <c r="B1093" s="39" t="s">
        <v>394</v>
      </c>
      <c r="C1093" s="39" t="s">
        <v>21</v>
      </c>
      <c r="D1093" s="39" t="s">
        <v>37</v>
      </c>
      <c r="E1093" s="39" t="s">
        <v>443</v>
      </c>
      <c r="J1093" s="39" t="s">
        <v>102</v>
      </c>
      <c r="K1093" s="39" t="s">
        <v>102</v>
      </c>
      <c r="L1093" s="39" t="s">
        <v>102</v>
      </c>
      <c r="M1093" s="39" t="s">
        <v>102</v>
      </c>
      <c r="N1093" s="39" t="s">
        <v>102</v>
      </c>
      <c r="O1093" s="39" t="s">
        <v>102</v>
      </c>
      <c r="P1093" s="39" t="s">
        <v>102</v>
      </c>
      <c r="Q1093" s="39">
        <v>-5.0980000000000001E-6</v>
      </c>
      <c r="R1093" s="39" t="s">
        <v>102</v>
      </c>
      <c r="S1093" s="39" t="s">
        <v>102</v>
      </c>
      <c r="T1093" s="39" t="s">
        <v>102</v>
      </c>
      <c r="U1093" s="39" t="s">
        <v>102</v>
      </c>
      <c r="V1093" s="39" t="s">
        <v>102</v>
      </c>
      <c r="W1093" s="39">
        <v>2.0349999999999999E-7</v>
      </c>
      <c r="X1093" s="39">
        <v>-4.8945000000000003E-6</v>
      </c>
    </row>
    <row r="1094" spans="1:24" x14ac:dyDescent="0.35">
      <c r="A1094" s="39" t="s">
        <v>681</v>
      </c>
      <c r="B1094" s="39" t="s">
        <v>394</v>
      </c>
      <c r="C1094" s="39" t="s">
        <v>21</v>
      </c>
      <c r="D1094" s="39" t="s">
        <v>37</v>
      </c>
      <c r="E1094" s="39" t="s">
        <v>464</v>
      </c>
      <c r="J1094" s="39" t="s">
        <v>102</v>
      </c>
      <c r="K1094" s="39" t="s">
        <v>102</v>
      </c>
      <c r="L1094" s="39" t="s">
        <v>102</v>
      </c>
      <c r="M1094" s="39" t="s">
        <v>102</v>
      </c>
      <c r="N1094" s="39" t="s">
        <v>102</v>
      </c>
      <c r="O1094" s="39" t="s">
        <v>102</v>
      </c>
      <c r="P1094" s="39" t="s">
        <v>102</v>
      </c>
      <c r="Q1094" s="39">
        <v>-8.0909999999999993E-6</v>
      </c>
      <c r="R1094" s="39" t="s">
        <v>102</v>
      </c>
      <c r="S1094" s="39" t="s">
        <v>102</v>
      </c>
      <c r="T1094" s="39" t="s">
        <v>102</v>
      </c>
      <c r="U1094" s="39" t="s">
        <v>102</v>
      </c>
      <c r="V1094" s="39" t="s">
        <v>102</v>
      </c>
      <c r="W1094" s="39">
        <v>2.0349999999999999E-7</v>
      </c>
      <c r="X1094" s="39">
        <v>-7.8875000000000003E-6</v>
      </c>
    </row>
    <row r="1095" spans="1:24" x14ac:dyDescent="0.35">
      <c r="A1095" s="39" t="s">
        <v>681</v>
      </c>
      <c r="B1095" s="39" t="s">
        <v>394</v>
      </c>
      <c r="C1095" s="39" t="s">
        <v>21</v>
      </c>
      <c r="D1095" s="39" t="s">
        <v>36</v>
      </c>
      <c r="J1095" s="39" t="s">
        <v>102</v>
      </c>
      <c r="K1095" s="39" t="s">
        <v>102</v>
      </c>
      <c r="L1095" s="39" t="s">
        <v>102</v>
      </c>
      <c r="M1095" s="39">
        <v>0.4945</v>
      </c>
      <c r="N1095" s="39">
        <v>1.3360000000000001</v>
      </c>
      <c r="O1095" s="39" t="s">
        <v>102</v>
      </c>
      <c r="P1095" s="39" t="s">
        <v>102</v>
      </c>
      <c r="Q1095" s="39">
        <v>1.7769999999999999</v>
      </c>
      <c r="R1095" s="39" t="s">
        <v>102</v>
      </c>
      <c r="S1095" s="39" t="s">
        <v>102</v>
      </c>
      <c r="T1095" s="39">
        <v>9.4109999999999999E-2</v>
      </c>
      <c r="U1095" s="39">
        <v>0.183</v>
      </c>
      <c r="V1095" s="39" t="s">
        <v>102</v>
      </c>
      <c r="W1095" s="39">
        <v>3.0379999999999999E-3</v>
      </c>
      <c r="X1095" s="39">
        <v>3.887648</v>
      </c>
    </row>
    <row r="1096" spans="1:24" x14ac:dyDescent="0.35">
      <c r="A1096" s="39" t="s">
        <v>681</v>
      </c>
      <c r="B1096" s="39" t="s">
        <v>394</v>
      </c>
      <c r="C1096" s="39" t="s">
        <v>21</v>
      </c>
      <c r="D1096" s="39" t="s">
        <v>36</v>
      </c>
      <c r="E1096" s="39" t="s">
        <v>397</v>
      </c>
      <c r="J1096" s="39" t="s">
        <v>102</v>
      </c>
      <c r="K1096" s="39" t="s">
        <v>102</v>
      </c>
      <c r="L1096" s="39" t="s">
        <v>102</v>
      </c>
      <c r="M1096" s="39" t="s">
        <v>102</v>
      </c>
      <c r="N1096" s="39" t="s">
        <v>102</v>
      </c>
      <c r="O1096" s="39" t="s">
        <v>102</v>
      </c>
      <c r="P1096" s="39" t="s">
        <v>102</v>
      </c>
      <c r="Q1096" s="39">
        <v>-2.5290000000000002E-4</v>
      </c>
      <c r="R1096" s="39" t="s">
        <v>102</v>
      </c>
      <c r="S1096" s="39" t="s">
        <v>102</v>
      </c>
      <c r="T1096" s="39">
        <v>-4.0870000000000001E-4</v>
      </c>
      <c r="U1096" s="39">
        <v>1.322E-3</v>
      </c>
      <c r="V1096" s="39" t="s">
        <v>102</v>
      </c>
      <c r="W1096" s="39">
        <v>1.219E-4</v>
      </c>
      <c r="X1096" s="39">
        <v>7.8229999999999999E-4</v>
      </c>
    </row>
    <row r="1097" spans="1:24" x14ac:dyDescent="0.35">
      <c r="A1097" s="39" t="s">
        <v>681</v>
      </c>
      <c r="B1097" s="39" t="s">
        <v>394</v>
      </c>
      <c r="C1097" s="39" t="s">
        <v>21</v>
      </c>
      <c r="D1097" s="39" t="s">
        <v>36</v>
      </c>
      <c r="E1097" s="39" t="s">
        <v>398</v>
      </c>
      <c r="J1097" s="39" t="s">
        <v>102</v>
      </c>
      <c r="K1097" s="39" t="s">
        <v>102</v>
      </c>
      <c r="L1097" s="39" t="s">
        <v>102</v>
      </c>
      <c r="M1097" s="39" t="s">
        <v>102</v>
      </c>
      <c r="N1097" s="39" t="s">
        <v>102</v>
      </c>
      <c r="O1097" s="39" t="s">
        <v>102</v>
      </c>
      <c r="P1097" s="39" t="s">
        <v>102</v>
      </c>
      <c r="Q1097" s="39">
        <v>0.99080000000000001</v>
      </c>
      <c r="R1097" s="39" t="s">
        <v>102</v>
      </c>
      <c r="S1097" s="39" t="s">
        <v>102</v>
      </c>
      <c r="T1097" s="39">
        <v>9.3950000000000006E-2</v>
      </c>
      <c r="U1097" s="39">
        <v>0.14949999999999999</v>
      </c>
      <c r="V1097" s="39" t="s">
        <v>102</v>
      </c>
      <c r="W1097" s="39">
        <v>2.7439999999999999E-3</v>
      </c>
      <c r="X1097" s="39">
        <v>1.2369939999999999</v>
      </c>
    </row>
    <row r="1098" spans="1:24" x14ac:dyDescent="0.35">
      <c r="A1098" s="39" t="s">
        <v>681</v>
      </c>
      <c r="B1098" s="39" t="s">
        <v>394</v>
      </c>
      <c r="C1098" s="39" t="s">
        <v>21</v>
      </c>
      <c r="D1098" s="39" t="s">
        <v>28</v>
      </c>
      <c r="J1098" s="39" t="s">
        <v>102</v>
      </c>
      <c r="K1098" s="39" t="s">
        <v>102</v>
      </c>
      <c r="L1098" s="39" t="s">
        <v>102</v>
      </c>
      <c r="M1098" s="39" t="s">
        <v>102</v>
      </c>
      <c r="N1098" s="39" t="s">
        <v>102</v>
      </c>
      <c r="O1098" s="39" t="s">
        <v>102</v>
      </c>
      <c r="P1098" s="39" t="s">
        <v>102</v>
      </c>
      <c r="Q1098" s="39" t="s">
        <v>102</v>
      </c>
      <c r="R1098" s="39" t="s">
        <v>102</v>
      </c>
      <c r="S1098" s="39" t="s">
        <v>102</v>
      </c>
      <c r="T1098" s="39">
        <v>5.8089999999999999E-3</v>
      </c>
      <c r="U1098" s="39">
        <v>0.82099999999999995</v>
      </c>
      <c r="V1098" s="39" t="s">
        <v>102</v>
      </c>
      <c r="W1098" s="39" t="s">
        <v>102</v>
      </c>
      <c r="X1098" s="39">
        <v>0.82680900000000002</v>
      </c>
    </row>
    <row r="1099" spans="1:24" x14ac:dyDescent="0.35">
      <c r="A1099" s="39" t="s">
        <v>681</v>
      </c>
      <c r="B1099" s="39" t="s">
        <v>394</v>
      </c>
      <c r="C1099" s="39" t="s">
        <v>21</v>
      </c>
      <c r="D1099" s="39" t="s">
        <v>28</v>
      </c>
      <c r="E1099" s="39" t="s">
        <v>465</v>
      </c>
      <c r="J1099" s="39" t="s">
        <v>102</v>
      </c>
      <c r="K1099" s="39" t="s">
        <v>102</v>
      </c>
      <c r="L1099" s="39" t="s">
        <v>102</v>
      </c>
      <c r="M1099" s="39" t="s">
        <v>102</v>
      </c>
      <c r="N1099" s="39" t="s">
        <v>102</v>
      </c>
      <c r="O1099" s="39" t="s">
        <v>102</v>
      </c>
      <c r="P1099" s="39" t="s">
        <v>102</v>
      </c>
      <c r="Q1099" s="39" t="s">
        <v>102</v>
      </c>
      <c r="R1099" s="39" t="s">
        <v>102</v>
      </c>
      <c r="S1099" s="39" t="s">
        <v>102</v>
      </c>
      <c r="T1099" s="39" t="s">
        <v>102</v>
      </c>
      <c r="U1099" s="39">
        <v>1.253E-3</v>
      </c>
      <c r="V1099" s="39" t="s">
        <v>102</v>
      </c>
      <c r="W1099" s="39" t="s">
        <v>102</v>
      </c>
      <c r="X1099" s="39">
        <v>1.253E-3</v>
      </c>
    </row>
    <row r="1100" spans="1:24" x14ac:dyDescent="0.35">
      <c r="A1100" s="39" t="s">
        <v>681</v>
      </c>
      <c r="B1100" s="39" t="s">
        <v>394</v>
      </c>
      <c r="C1100" s="39" t="s">
        <v>21</v>
      </c>
      <c r="D1100" s="39" t="s">
        <v>28</v>
      </c>
      <c r="E1100" s="39" t="s">
        <v>410</v>
      </c>
      <c r="J1100" s="39" t="s">
        <v>102</v>
      </c>
      <c r="K1100" s="39" t="s">
        <v>102</v>
      </c>
      <c r="L1100" s="39" t="s">
        <v>102</v>
      </c>
      <c r="M1100" s="39" t="s">
        <v>102</v>
      </c>
      <c r="N1100" s="39" t="s">
        <v>102</v>
      </c>
      <c r="O1100" s="39" t="s">
        <v>102</v>
      </c>
      <c r="P1100" s="39" t="s">
        <v>102</v>
      </c>
      <c r="Q1100" s="39" t="s">
        <v>102</v>
      </c>
      <c r="R1100" s="39" t="s">
        <v>102</v>
      </c>
      <c r="S1100" s="39" t="s">
        <v>102</v>
      </c>
      <c r="T1100" s="39" t="s">
        <v>102</v>
      </c>
      <c r="U1100" s="39">
        <v>2.3109999999999999E-2</v>
      </c>
      <c r="V1100" s="39" t="s">
        <v>102</v>
      </c>
      <c r="W1100" s="39" t="s">
        <v>102</v>
      </c>
      <c r="X1100" s="39">
        <v>2.3109999999999999E-2</v>
      </c>
    </row>
    <row r="1101" spans="1:24" x14ac:dyDescent="0.35">
      <c r="A1101" s="39" t="s">
        <v>681</v>
      </c>
      <c r="B1101" s="39" t="s">
        <v>394</v>
      </c>
      <c r="C1101" s="39" t="s">
        <v>21</v>
      </c>
      <c r="D1101" s="39" t="s">
        <v>28</v>
      </c>
      <c r="E1101" s="39" t="s">
        <v>466</v>
      </c>
      <c r="J1101" s="39" t="s">
        <v>102</v>
      </c>
      <c r="K1101" s="39" t="s">
        <v>102</v>
      </c>
      <c r="L1101" s="39" t="s">
        <v>102</v>
      </c>
      <c r="M1101" s="39" t="s">
        <v>102</v>
      </c>
      <c r="N1101" s="39" t="s">
        <v>102</v>
      </c>
      <c r="O1101" s="39" t="s">
        <v>102</v>
      </c>
      <c r="P1101" s="39" t="s">
        <v>102</v>
      </c>
      <c r="Q1101" s="39" t="s">
        <v>102</v>
      </c>
      <c r="R1101" s="39" t="s">
        <v>102</v>
      </c>
      <c r="S1101" s="39" t="s">
        <v>102</v>
      </c>
      <c r="T1101" s="39" t="s">
        <v>102</v>
      </c>
      <c r="U1101" s="39">
        <v>7.4320000000000002E-3</v>
      </c>
      <c r="V1101" s="39" t="s">
        <v>102</v>
      </c>
      <c r="W1101" s="39" t="s">
        <v>102</v>
      </c>
      <c r="X1101" s="39">
        <v>7.4320000000000002E-3</v>
      </c>
    </row>
    <row r="1102" spans="1:24" x14ac:dyDescent="0.35">
      <c r="A1102" s="39" t="s">
        <v>681</v>
      </c>
      <c r="B1102" s="39" t="s">
        <v>394</v>
      </c>
      <c r="C1102" s="39" t="s">
        <v>21</v>
      </c>
      <c r="D1102" s="39" t="s">
        <v>28</v>
      </c>
      <c r="E1102" s="39" t="s">
        <v>467</v>
      </c>
      <c r="J1102" s="39" t="s">
        <v>102</v>
      </c>
      <c r="K1102" s="39" t="s">
        <v>102</v>
      </c>
      <c r="L1102" s="39" t="s">
        <v>102</v>
      </c>
      <c r="M1102" s="39" t="s">
        <v>102</v>
      </c>
      <c r="N1102" s="39" t="s">
        <v>102</v>
      </c>
      <c r="O1102" s="39" t="s">
        <v>102</v>
      </c>
      <c r="P1102" s="39" t="s">
        <v>102</v>
      </c>
      <c r="Q1102" s="39" t="s">
        <v>102</v>
      </c>
      <c r="R1102" s="39" t="s">
        <v>102</v>
      </c>
      <c r="S1102" s="39" t="s">
        <v>102</v>
      </c>
      <c r="T1102" s="39" t="s">
        <v>102</v>
      </c>
      <c r="U1102" s="39">
        <v>8.6620000000000002E-4</v>
      </c>
      <c r="V1102" s="39" t="s">
        <v>102</v>
      </c>
      <c r="W1102" s="39" t="s">
        <v>102</v>
      </c>
      <c r="X1102" s="39">
        <v>8.6620000000000002E-4</v>
      </c>
    </row>
    <row r="1103" spans="1:24" x14ac:dyDescent="0.35">
      <c r="A1103" s="39" t="s">
        <v>681</v>
      </c>
      <c r="B1103" s="39" t="s">
        <v>394</v>
      </c>
      <c r="C1103" s="39" t="s">
        <v>21</v>
      </c>
      <c r="D1103" s="39" t="s">
        <v>28</v>
      </c>
      <c r="E1103" s="39" t="s">
        <v>468</v>
      </c>
      <c r="J1103" s="39" t="s">
        <v>102</v>
      </c>
      <c r="K1103" s="39" t="s">
        <v>102</v>
      </c>
      <c r="L1103" s="39" t="s">
        <v>102</v>
      </c>
      <c r="M1103" s="39" t="s">
        <v>102</v>
      </c>
      <c r="N1103" s="39" t="s">
        <v>102</v>
      </c>
      <c r="O1103" s="39" t="s">
        <v>102</v>
      </c>
      <c r="P1103" s="39" t="s">
        <v>102</v>
      </c>
      <c r="Q1103" s="39" t="s">
        <v>102</v>
      </c>
      <c r="R1103" s="39" t="s">
        <v>102</v>
      </c>
      <c r="S1103" s="39" t="s">
        <v>102</v>
      </c>
      <c r="T1103" s="39" t="s">
        <v>102</v>
      </c>
      <c r="U1103" s="39">
        <v>2.0379999999999999E-2</v>
      </c>
      <c r="V1103" s="39" t="s">
        <v>102</v>
      </c>
      <c r="W1103" s="39" t="s">
        <v>102</v>
      </c>
      <c r="X1103" s="39">
        <v>2.0379999999999999E-2</v>
      </c>
    </row>
    <row r="1104" spans="1:24" x14ac:dyDescent="0.35">
      <c r="A1104" s="39" t="s">
        <v>681</v>
      </c>
      <c r="B1104" s="39" t="s">
        <v>394</v>
      </c>
      <c r="C1104" s="39" t="s">
        <v>21</v>
      </c>
      <c r="D1104" s="39" t="s">
        <v>28</v>
      </c>
      <c r="E1104" s="39" t="s">
        <v>469</v>
      </c>
      <c r="J1104" s="39" t="s">
        <v>102</v>
      </c>
      <c r="K1104" s="39" t="s">
        <v>102</v>
      </c>
      <c r="L1104" s="39" t="s">
        <v>102</v>
      </c>
      <c r="M1104" s="39" t="s">
        <v>102</v>
      </c>
      <c r="N1104" s="39" t="s">
        <v>102</v>
      </c>
      <c r="O1104" s="39" t="s">
        <v>102</v>
      </c>
      <c r="P1104" s="39" t="s">
        <v>102</v>
      </c>
      <c r="Q1104" s="39" t="s">
        <v>102</v>
      </c>
      <c r="R1104" s="39" t="s">
        <v>102</v>
      </c>
      <c r="S1104" s="39" t="s">
        <v>102</v>
      </c>
      <c r="T1104" s="39" t="s">
        <v>102</v>
      </c>
      <c r="U1104" s="39">
        <v>4.228E-3</v>
      </c>
      <c r="V1104" s="39" t="s">
        <v>102</v>
      </c>
      <c r="W1104" s="39" t="s">
        <v>102</v>
      </c>
      <c r="X1104" s="39">
        <v>4.228E-3</v>
      </c>
    </row>
    <row r="1105" spans="1:24" x14ac:dyDescent="0.35">
      <c r="A1105" s="39" t="s">
        <v>681</v>
      </c>
      <c r="B1105" s="39" t="s">
        <v>394</v>
      </c>
      <c r="C1105" s="39" t="s">
        <v>21</v>
      </c>
      <c r="D1105" s="39" t="s">
        <v>28</v>
      </c>
      <c r="E1105" s="39" t="s">
        <v>470</v>
      </c>
      <c r="J1105" s="39" t="s">
        <v>102</v>
      </c>
      <c r="K1105" s="39" t="s">
        <v>102</v>
      </c>
      <c r="L1105" s="39" t="s">
        <v>102</v>
      </c>
      <c r="M1105" s="39" t="s">
        <v>102</v>
      </c>
      <c r="N1105" s="39" t="s">
        <v>102</v>
      </c>
      <c r="O1105" s="39" t="s">
        <v>102</v>
      </c>
      <c r="P1105" s="39" t="s">
        <v>102</v>
      </c>
      <c r="Q1105" s="39" t="s">
        <v>102</v>
      </c>
      <c r="R1105" s="39" t="s">
        <v>102</v>
      </c>
      <c r="S1105" s="39" t="s">
        <v>102</v>
      </c>
      <c r="T1105" s="39">
        <v>-1.428E-5</v>
      </c>
      <c r="U1105" s="39">
        <v>1.375E-2</v>
      </c>
      <c r="V1105" s="39" t="s">
        <v>102</v>
      </c>
      <c r="W1105" s="39" t="s">
        <v>102</v>
      </c>
      <c r="X1105" s="39">
        <v>1.373572E-2</v>
      </c>
    </row>
    <row r="1106" spans="1:24" x14ac:dyDescent="0.35">
      <c r="A1106" s="39" t="s">
        <v>681</v>
      </c>
      <c r="B1106" s="39" t="s">
        <v>394</v>
      </c>
      <c r="C1106" s="39" t="s">
        <v>21</v>
      </c>
      <c r="D1106" s="39" t="s">
        <v>31</v>
      </c>
      <c r="J1106" s="39" t="s">
        <v>102</v>
      </c>
      <c r="K1106" s="39" t="s">
        <v>102</v>
      </c>
      <c r="L1106" s="39" t="s">
        <v>102</v>
      </c>
      <c r="M1106" s="39" t="s">
        <v>102</v>
      </c>
      <c r="N1106" s="39" t="s">
        <v>102</v>
      </c>
      <c r="O1106" s="39" t="s">
        <v>102</v>
      </c>
      <c r="P1106" s="39" t="s">
        <v>102</v>
      </c>
      <c r="Q1106" s="39" t="s">
        <v>102</v>
      </c>
      <c r="R1106" s="39" t="s">
        <v>102</v>
      </c>
      <c r="S1106" s="39" t="s">
        <v>102</v>
      </c>
      <c r="T1106" s="39">
        <v>-2.2130000000000001E-3</v>
      </c>
      <c r="U1106" s="39">
        <v>0.2157</v>
      </c>
      <c r="V1106" s="39" t="s">
        <v>102</v>
      </c>
      <c r="W1106" s="39" t="s">
        <v>102</v>
      </c>
      <c r="X1106" s="39">
        <v>0.21348700000000001</v>
      </c>
    </row>
    <row r="1107" spans="1:24" x14ac:dyDescent="0.35">
      <c r="A1107" s="39" t="s">
        <v>681</v>
      </c>
      <c r="B1107" s="39" t="s">
        <v>394</v>
      </c>
      <c r="C1107" s="39" t="s">
        <v>21</v>
      </c>
      <c r="D1107" s="39" t="s">
        <v>31</v>
      </c>
      <c r="E1107" s="39" t="s">
        <v>465</v>
      </c>
      <c r="J1107" s="39" t="s">
        <v>102</v>
      </c>
      <c r="K1107" s="39" t="s">
        <v>102</v>
      </c>
      <c r="L1107" s="39" t="s">
        <v>102</v>
      </c>
      <c r="M1107" s="39" t="s">
        <v>102</v>
      </c>
      <c r="N1107" s="39" t="s">
        <v>102</v>
      </c>
      <c r="O1107" s="39" t="s">
        <v>102</v>
      </c>
      <c r="P1107" s="39" t="s">
        <v>102</v>
      </c>
      <c r="Q1107" s="39" t="s">
        <v>102</v>
      </c>
      <c r="R1107" s="39" t="s">
        <v>102</v>
      </c>
      <c r="S1107" s="39" t="s">
        <v>102</v>
      </c>
      <c r="T1107" s="39" t="s">
        <v>102</v>
      </c>
      <c r="U1107" s="39">
        <v>1.253E-3</v>
      </c>
      <c r="V1107" s="39" t="s">
        <v>102</v>
      </c>
      <c r="W1107" s="39" t="s">
        <v>102</v>
      </c>
      <c r="X1107" s="39">
        <v>1.253E-3</v>
      </c>
    </row>
    <row r="1108" spans="1:24" x14ac:dyDescent="0.35">
      <c r="A1108" s="39" t="s">
        <v>681</v>
      </c>
      <c r="B1108" s="39" t="s">
        <v>394</v>
      </c>
      <c r="C1108" s="39" t="s">
        <v>21</v>
      </c>
      <c r="D1108" s="39" t="s">
        <v>31</v>
      </c>
      <c r="E1108" s="39" t="s">
        <v>410</v>
      </c>
      <c r="J1108" s="39" t="s">
        <v>102</v>
      </c>
      <c r="K1108" s="39" t="s">
        <v>102</v>
      </c>
      <c r="L1108" s="39" t="s">
        <v>102</v>
      </c>
      <c r="M1108" s="39" t="s">
        <v>102</v>
      </c>
      <c r="N1108" s="39" t="s">
        <v>102</v>
      </c>
      <c r="O1108" s="39" t="s">
        <v>102</v>
      </c>
      <c r="P1108" s="39" t="s">
        <v>102</v>
      </c>
      <c r="Q1108" s="39" t="s">
        <v>102</v>
      </c>
      <c r="R1108" s="39" t="s">
        <v>102</v>
      </c>
      <c r="S1108" s="39" t="s">
        <v>102</v>
      </c>
      <c r="T1108" s="39" t="s">
        <v>102</v>
      </c>
      <c r="U1108" s="39">
        <v>2.1090000000000001E-2</v>
      </c>
      <c r="V1108" s="39" t="s">
        <v>102</v>
      </c>
      <c r="W1108" s="39" t="s">
        <v>102</v>
      </c>
      <c r="X1108" s="39">
        <v>2.1090000000000001E-2</v>
      </c>
    </row>
    <row r="1109" spans="1:24" x14ac:dyDescent="0.35">
      <c r="A1109" s="39" t="s">
        <v>681</v>
      </c>
      <c r="B1109" s="39" t="s">
        <v>394</v>
      </c>
      <c r="C1109" s="39" t="s">
        <v>21</v>
      </c>
      <c r="D1109" s="39" t="s">
        <v>31</v>
      </c>
      <c r="E1109" s="39" t="s">
        <v>466</v>
      </c>
      <c r="J1109" s="39" t="s">
        <v>102</v>
      </c>
      <c r="K1109" s="39" t="s">
        <v>102</v>
      </c>
      <c r="L1109" s="39" t="s">
        <v>102</v>
      </c>
      <c r="M1109" s="39" t="s">
        <v>102</v>
      </c>
      <c r="N1109" s="39" t="s">
        <v>102</v>
      </c>
      <c r="O1109" s="39" t="s">
        <v>102</v>
      </c>
      <c r="P1109" s="39" t="s">
        <v>102</v>
      </c>
      <c r="Q1109" s="39" t="s">
        <v>102</v>
      </c>
      <c r="R1109" s="39" t="s">
        <v>102</v>
      </c>
      <c r="S1109" s="39" t="s">
        <v>102</v>
      </c>
      <c r="T1109" s="39" t="s">
        <v>102</v>
      </c>
      <c r="U1109" s="39">
        <v>5.0229999999999997E-3</v>
      </c>
      <c r="V1109" s="39" t="s">
        <v>102</v>
      </c>
      <c r="W1109" s="39" t="s">
        <v>102</v>
      </c>
      <c r="X1109" s="39">
        <v>5.0229999999999997E-3</v>
      </c>
    </row>
    <row r="1110" spans="1:24" x14ac:dyDescent="0.35">
      <c r="A1110" s="39" t="s">
        <v>681</v>
      </c>
      <c r="B1110" s="39" t="s">
        <v>394</v>
      </c>
      <c r="C1110" s="39" t="s">
        <v>21</v>
      </c>
      <c r="D1110" s="39" t="s">
        <v>31</v>
      </c>
      <c r="E1110" s="39" t="s">
        <v>467</v>
      </c>
      <c r="J1110" s="39" t="s">
        <v>102</v>
      </c>
      <c r="K1110" s="39" t="s">
        <v>102</v>
      </c>
      <c r="L1110" s="39" t="s">
        <v>102</v>
      </c>
      <c r="M1110" s="39" t="s">
        <v>102</v>
      </c>
      <c r="N1110" s="39" t="s">
        <v>102</v>
      </c>
      <c r="O1110" s="39" t="s">
        <v>102</v>
      </c>
      <c r="P1110" s="39" t="s">
        <v>102</v>
      </c>
      <c r="Q1110" s="39" t="s">
        <v>102</v>
      </c>
      <c r="R1110" s="39" t="s">
        <v>102</v>
      </c>
      <c r="S1110" s="39" t="s">
        <v>102</v>
      </c>
      <c r="T1110" s="39" t="s">
        <v>102</v>
      </c>
      <c r="U1110" s="39">
        <v>2.5770000000000001E-2</v>
      </c>
      <c r="V1110" s="39" t="s">
        <v>102</v>
      </c>
      <c r="W1110" s="39" t="s">
        <v>102</v>
      </c>
      <c r="X1110" s="39">
        <v>2.5770000000000001E-2</v>
      </c>
    </row>
    <row r="1111" spans="1:24" x14ac:dyDescent="0.35">
      <c r="A1111" s="39" t="s">
        <v>681</v>
      </c>
      <c r="B1111" s="39" t="s">
        <v>394</v>
      </c>
      <c r="C1111" s="39" t="s">
        <v>21</v>
      </c>
      <c r="D1111" s="39" t="s">
        <v>31</v>
      </c>
      <c r="E1111" s="39" t="s">
        <v>468</v>
      </c>
      <c r="J1111" s="39" t="s">
        <v>102</v>
      </c>
      <c r="K1111" s="39" t="s">
        <v>102</v>
      </c>
      <c r="L1111" s="39" t="s">
        <v>102</v>
      </c>
      <c r="M1111" s="39" t="s">
        <v>102</v>
      </c>
      <c r="N1111" s="39" t="s">
        <v>102</v>
      </c>
      <c r="O1111" s="39" t="s">
        <v>102</v>
      </c>
      <c r="P1111" s="39" t="s">
        <v>102</v>
      </c>
      <c r="Q1111" s="39" t="s">
        <v>102</v>
      </c>
      <c r="R1111" s="39" t="s">
        <v>102</v>
      </c>
      <c r="S1111" s="39" t="s">
        <v>102</v>
      </c>
      <c r="T1111" s="39" t="s">
        <v>102</v>
      </c>
      <c r="U1111" s="39">
        <v>2.5059999999999999E-2</v>
      </c>
      <c r="V1111" s="39" t="s">
        <v>102</v>
      </c>
      <c r="W1111" s="39" t="s">
        <v>102</v>
      </c>
      <c r="X1111" s="39">
        <v>2.5059999999999999E-2</v>
      </c>
    </row>
    <row r="1112" spans="1:24" x14ac:dyDescent="0.35">
      <c r="A1112" s="39" t="s">
        <v>681</v>
      </c>
      <c r="B1112" s="39" t="s">
        <v>394</v>
      </c>
      <c r="C1112" s="39" t="s">
        <v>21</v>
      </c>
      <c r="D1112" s="39" t="s">
        <v>31</v>
      </c>
      <c r="E1112" s="39" t="s">
        <v>469</v>
      </c>
      <c r="J1112" s="39" t="s">
        <v>102</v>
      </c>
      <c r="K1112" s="39" t="s">
        <v>102</v>
      </c>
      <c r="L1112" s="39" t="s">
        <v>102</v>
      </c>
      <c r="M1112" s="39" t="s">
        <v>102</v>
      </c>
      <c r="N1112" s="39" t="s">
        <v>102</v>
      </c>
      <c r="O1112" s="39" t="s">
        <v>102</v>
      </c>
      <c r="P1112" s="39" t="s">
        <v>102</v>
      </c>
      <c r="Q1112" s="39" t="s">
        <v>102</v>
      </c>
      <c r="R1112" s="39" t="s">
        <v>102</v>
      </c>
      <c r="S1112" s="39" t="s">
        <v>102</v>
      </c>
      <c r="T1112" s="39" t="s">
        <v>102</v>
      </c>
      <c r="U1112" s="39">
        <v>1.523E-3</v>
      </c>
      <c r="V1112" s="39" t="s">
        <v>102</v>
      </c>
      <c r="W1112" s="39" t="s">
        <v>102</v>
      </c>
      <c r="X1112" s="39">
        <v>1.523E-3</v>
      </c>
    </row>
    <row r="1113" spans="1:24" x14ac:dyDescent="0.35">
      <c r="A1113" s="39" t="s">
        <v>681</v>
      </c>
      <c r="B1113" s="39" t="s">
        <v>394</v>
      </c>
      <c r="C1113" s="39" t="s">
        <v>21</v>
      </c>
      <c r="D1113" s="39" t="s">
        <v>31</v>
      </c>
      <c r="E1113" s="39" t="s">
        <v>470</v>
      </c>
      <c r="J1113" s="39" t="s">
        <v>102</v>
      </c>
      <c r="K1113" s="39" t="s">
        <v>102</v>
      </c>
      <c r="L1113" s="39" t="s">
        <v>102</v>
      </c>
      <c r="M1113" s="39" t="s">
        <v>102</v>
      </c>
      <c r="N1113" s="39" t="s">
        <v>102</v>
      </c>
      <c r="O1113" s="39" t="s">
        <v>102</v>
      </c>
      <c r="P1113" s="39" t="s">
        <v>102</v>
      </c>
      <c r="Q1113" s="39" t="s">
        <v>102</v>
      </c>
      <c r="R1113" s="39" t="s">
        <v>102</v>
      </c>
      <c r="S1113" s="39" t="s">
        <v>102</v>
      </c>
      <c r="T1113" s="39">
        <v>1.4949999999999999E-5</v>
      </c>
      <c r="U1113" s="39">
        <v>1.371E-2</v>
      </c>
      <c r="V1113" s="39" t="s">
        <v>102</v>
      </c>
      <c r="W1113" s="39" t="s">
        <v>102</v>
      </c>
      <c r="X1113" s="39">
        <v>1.372495E-2</v>
      </c>
    </row>
    <row r="1114" spans="1:24" x14ac:dyDescent="0.35">
      <c r="A1114" s="39" t="s">
        <v>681</v>
      </c>
      <c r="B1114" s="39" t="s">
        <v>394</v>
      </c>
      <c r="C1114" s="39" t="s">
        <v>21</v>
      </c>
      <c r="D1114" s="39" t="s">
        <v>30</v>
      </c>
      <c r="J1114" s="39" t="s">
        <v>102</v>
      </c>
      <c r="K1114" s="39" t="s">
        <v>102</v>
      </c>
      <c r="L1114" s="39" t="s">
        <v>102</v>
      </c>
      <c r="M1114" s="39" t="s">
        <v>102</v>
      </c>
      <c r="N1114" s="39" t="s">
        <v>102</v>
      </c>
      <c r="O1114" s="39" t="s">
        <v>102</v>
      </c>
      <c r="P1114" s="39" t="s">
        <v>102</v>
      </c>
      <c r="Q1114" s="39" t="s">
        <v>102</v>
      </c>
      <c r="R1114" s="39">
        <v>2.5149999999999999E-4</v>
      </c>
      <c r="S1114" s="39" t="s">
        <v>102</v>
      </c>
      <c r="T1114" s="39">
        <v>4.4590000000000003E-3</v>
      </c>
      <c r="U1114" s="39">
        <v>2.2360000000000001E-3</v>
      </c>
      <c r="V1114" s="39" t="s">
        <v>102</v>
      </c>
      <c r="W1114" s="39" t="s">
        <v>102</v>
      </c>
      <c r="X1114" s="39">
        <v>6.9465000000000004E-3</v>
      </c>
    </row>
    <row r="1115" spans="1:24" x14ac:dyDescent="0.35">
      <c r="A1115" s="39" t="s">
        <v>681</v>
      </c>
      <c r="B1115" s="39" t="s">
        <v>394</v>
      </c>
      <c r="C1115" s="39" t="s">
        <v>21</v>
      </c>
      <c r="D1115" s="39" t="s">
        <v>30</v>
      </c>
      <c r="E1115" s="39" t="s">
        <v>471</v>
      </c>
      <c r="J1115" s="39" t="s">
        <v>102</v>
      </c>
      <c r="K1115" s="39" t="s">
        <v>102</v>
      </c>
      <c r="L1115" s="39" t="s">
        <v>102</v>
      </c>
      <c r="M1115" s="39" t="s">
        <v>102</v>
      </c>
      <c r="N1115" s="39" t="s">
        <v>102</v>
      </c>
      <c r="O1115" s="39" t="s">
        <v>102</v>
      </c>
      <c r="P1115" s="39" t="s">
        <v>102</v>
      </c>
      <c r="Q1115" s="39" t="s">
        <v>102</v>
      </c>
      <c r="R1115" s="39" t="s">
        <v>102</v>
      </c>
      <c r="S1115" s="39" t="s">
        <v>102</v>
      </c>
      <c r="T1115" s="39">
        <v>3.297E-3</v>
      </c>
      <c r="U1115" s="39">
        <v>2.2360000000000001E-3</v>
      </c>
      <c r="V1115" s="39" t="s">
        <v>102</v>
      </c>
      <c r="W1115" s="39" t="s">
        <v>102</v>
      </c>
      <c r="X1115" s="39">
        <v>5.5329999999999997E-3</v>
      </c>
    </row>
    <row r="1116" spans="1:24" x14ac:dyDescent="0.35">
      <c r="A1116" s="39" t="s">
        <v>681</v>
      </c>
      <c r="B1116" s="39" t="s">
        <v>394</v>
      </c>
      <c r="C1116" s="39" t="s">
        <v>21</v>
      </c>
      <c r="D1116" s="39" t="s">
        <v>30</v>
      </c>
      <c r="E1116" s="39" t="s">
        <v>472</v>
      </c>
      <c r="J1116" s="39" t="s">
        <v>102</v>
      </c>
      <c r="K1116" s="39" t="s">
        <v>102</v>
      </c>
      <c r="L1116" s="39" t="s">
        <v>102</v>
      </c>
      <c r="M1116" s="39" t="s">
        <v>102</v>
      </c>
      <c r="N1116" s="39" t="s">
        <v>102</v>
      </c>
      <c r="O1116" s="39" t="s">
        <v>102</v>
      </c>
      <c r="P1116" s="39" t="s">
        <v>102</v>
      </c>
      <c r="Q1116" s="39" t="s">
        <v>102</v>
      </c>
      <c r="R1116" s="39">
        <v>2.175E-4</v>
      </c>
      <c r="S1116" s="39" t="s">
        <v>102</v>
      </c>
      <c r="T1116" s="39">
        <v>1.1620000000000001E-3</v>
      </c>
      <c r="U1116" s="39" t="s">
        <v>102</v>
      </c>
      <c r="V1116" s="39" t="s">
        <v>102</v>
      </c>
      <c r="W1116" s="39" t="s">
        <v>102</v>
      </c>
      <c r="X1116" s="39">
        <v>1.3795000000000001E-3</v>
      </c>
    </row>
    <row r="1117" spans="1:24" x14ac:dyDescent="0.35">
      <c r="A1117" s="39" t="s">
        <v>681</v>
      </c>
      <c r="B1117" s="39" t="s">
        <v>394</v>
      </c>
      <c r="C1117" s="39" t="s">
        <v>21</v>
      </c>
      <c r="D1117" s="39" t="s">
        <v>33</v>
      </c>
      <c r="J1117" s="39" t="s">
        <v>102</v>
      </c>
      <c r="K1117" s="39" t="s">
        <v>102</v>
      </c>
      <c r="L1117" s="39" t="s">
        <v>102</v>
      </c>
      <c r="M1117" s="39" t="s">
        <v>102</v>
      </c>
      <c r="N1117" s="39" t="s">
        <v>102</v>
      </c>
      <c r="O1117" s="39" t="s">
        <v>102</v>
      </c>
      <c r="P1117" s="39" t="s">
        <v>102</v>
      </c>
      <c r="Q1117" s="39">
        <v>8.7200000000000005E-5</v>
      </c>
      <c r="R1117" s="39" t="s">
        <v>102</v>
      </c>
      <c r="S1117" s="39" t="s">
        <v>102</v>
      </c>
      <c r="T1117" s="39">
        <v>3.9880000000000002E-3</v>
      </c>
      <c r="U1117" s="39">
        <v>0.29749999999999999</v>
      </c>
      <c r="V1117" s="39" t="s">
        <v>102</v>
      </c>
      <c r="W1117" s="39">
        <v>3.0580000000000002E-5</v>
      </c>
      <c r="X1117" s="39">
        <v>0.30160577999999999</v>
      </c>
    </row>
    <row r="1118" spans="1:24" x14ac:dyDescent="0.35">
      <c r="A1118" s="39" t="s">
        <v>681</v>
      </c>
      <c r="B1118" s="39" t="s">
        <v>394</v>
      </c>
      <c r="C1118" s="39" t="s">
        <v>21</v>
      </c>
      <c r="D1118" s="39" t="s">
        <v>33</v>
      </c>
      <c r="E1118" s="39" t="s">
        <v>471</v>
      </c>
      <c r="J1118" s="39" t="s">
        <v>102</v>
      </c>
      <c r="K1118" s="39" t="s">
        <v>102</v>
      </c>
      <c r="L1118" s="39" t="s">
        <v>102</v>
      </c>
      <c r="M1118" s="39" t="s">
        <v>102</v>
      </c>
      <c r="N1118" s="39" t="s">
        <v>102</v>
      </c>
      <c r="O1118" s="39" t="s">
        <v>102</v>
      </c>
      <c r="P1118" s="39" t="s">
        <v>102</v>
      </c>
      <c r="Q1118" s="39" t="s">
        <v>102</v>
      </c>
      <c r="R1118" s="39" t="s">
        <v>102</v>
      </c>
      <c r="S1118" s="39" t="s">
        <v>102</v>
      </c>
      <c r="T1118" s="39">
        <v>2.3E-3</v>
      </c>
      <c r="U1118" s="39">
        <v>2.245E-3</v>
      </c>
      <c r="V1118" s="39" t="s">
        <v>102</v>
      </c>
      <c r="W1118" s="39" t="s">
        <v>102</v>
      </c>
      <c r="X1118" s="39">
        <v>4.5450000000000004E-3</v>
      </c>
    </row>
    <row r="1119" spans="1:24" x14ac:dyDescent="0.35">
      <c r="A1119" s="39" t="s">
        <v>681</v>
      </c>
      <c r="B1119" s="39" t="s">
        <v>394</v>
      </c>
      <c r="C1119" s="39" t="s">
        <v>21</v>
      </c>
      <c r="D1119" s="39" t="s">
        <v>33</v>
      </c>
      <c r="E1119" s="39" t="s">
        <v>473</v>
      </c>
      <c r="J1119" s="39" t="s">
        <v>102</v>
      </c>
      <c r="K1119" s="39" t="s">
        <v>102</v>
      </c>
      <c r="L1119" s="39" t="s">
        <v>102</v>
      </c>
      <c r="M1119" s="39" t="s">
        <v>102</v>
      </c>
      <c r="N1119" s="39" t="s">
        <v>102</v>
      </c>
      <c r="O1119" s="39" t="s">
        <v>102</v>
      </c>
      <c r="P1119" s="39" t="s">
        <v>102</v>
      </c>
      <c r="Q1119" s="39">
        <v>8.7200000000000005E-5</v>
      </c>
      <c r="R1119" s="39" t="s">
        <v>102</v>
      </c>
      <c r="S1119" s="39" t="s">
        <v>102</v>
      </c>
      <c r="T1119" s="39">
        <v>1.678E-3</v>
      </c>
      <c r="U1119" s="39" t="s">
        <v>102</v>
      </c>
      <c r="V1119" s="39" t="s">
        <v>102</v>
      </c>
      <c r="W1119" s="39">
        <v>3.0580000000000002E-5</v>
      </c>
      <c r="X1119" s="39">
        <v>1.7957800000000001E-3</v>
      </c>
    </row>
    <row r="1120" spans="1:24" x14ac:dyDescent="0.35">
      <c r="A1120" s="39" t="s">
        <v>681</v>
      </c>
      <c r="B1120" s="39" t="s">
        <v>394</v>
      </c>
      <c r="C1120" s="39" t="s">
        <v>21</v>
      </c>
      <c r="D1120" s="39" t="s">
        <v>32</v>
      </c>
      <c r="J1120" s="39" t="s">
        <v>102</v>
      </c>
      <c r="K1120" s="39" t="s">
        <v>102</v>
      </c>
      <c r="L1120" s="39" t="s">
        <v>102</v>
      </c>
      <c r="M1120" s="39" t="s">
        <v>102</v>
      </c>
      <c r="N1120" s="39" t="s">
        <v>102</v>
      </c>
      <c r="O1120" s="39" t="s">
        <v>102</v>
      </c>
      <c r="P1120" s="39" t="s">
        <v>102</v>
      </c>
      <c r="Q1120" s="39" t="s">
        <v>102</v>
      </c>
      <c r="R1120" s="39" t="s">
        <v>102</v>
      </c>
      <c r="S1120" s="39" t="s">
        <v>102</v>
      </c>
      <c r="T1120" s="39">
        <v>1.6869999999999999E-3</v>
      </c>
      <c r="U1120" s="39">
        <v>0.67259999999999998</v>
      </c>
      <c r="V1120" s="39" t="s">
        <v>102</v>
      </c>
      <c r="W1120" s="39" t="s">
        <v>102</v>
      </c>
      <c r="X1120" s="39">
        <v>0.67428699999999997</v>
      </c>
    </row>
    <row r="1121" spans="1:24" x14ac:dyDescent="0.35">
      <c r="A1121" s="39" t="s">
        <v>681</v>
      </c>
      <c r="B1121" s="39" t="s">
        <v>394</v>
      </c>
      <c r="C1121" s="39" t="s">
        <v>21</v>
      </c>
      <c r="D1121" s="39" t="s">
        <v>32</v>
      </c>
      <c r="E1121" s="39" t="s">
        <v>474</v>
      </c>
      <c r="J1121" s="39" t="s">
        <v>102</v>
      </c>
      <c r="K1121" s="39" t="s">
        <v>102</v>
      </c>
      <c r="L1121" s="39" t="s">
        <v>102</v>
      </c>
      <c r="M1121" s="39" t="s">
        <v>102</v>
      </c>
      <c r="N1121" s="39" t="s">
        <v>102</v>
      </c>
      <c r="O1121" s="39" t="s">
        <v>102</v>
      </c>
      <c r="P1121" s="39" t="s">
        <v>102</v>
      </c>
      <c r="Q1121" s="39" t="s">
        <v>102</v>
      </c>
      <c r="R1121" s="39" t="s">
        <v>102</v>
      </c>
      <c r="S1121" s="39" t="s">
        <v>102</v>
      </c>
      <c r="T1121" s="39" t="s">
        <v>102</v>
      </c>
      <c r="U1121" s="39" t="s">
        <v>170</v>
      </c>
      <c r="V1121" s="39" t="s">
        <v>102</v>
      </c>
      <c r="W1121" s="39" t="s">
        <v>102</v>
      </c>
      <c r="X1121" s="39">
        <v>0</v>
      </c>
    </row>
    <row r="1122" spans="1:24" x14ac:dyDescent="0.35">
      <c r="A1122" s="39" t="s">
        <v>681</v>
      </c>
      <c r="B1122" s="39" t="s">
        <v>394</v>
      </c>
      <c r="C1122" s="39" t="s">
        <v>21</v>
      </c>
      <c r="D1122" s="39" t="s">
        <v>32</v>
      </c>
      <c r="E1122" s="39" t="s">
        <v>475</v>
      </c>
      <c r="J1122" s="39" t="s">
        <v>102</v>
      </c>
      <c r="K1122" s="39" t="s">
        <v>102</v>
      </c>
      <c r="L1122" s="39" t="s">
        <v>102</v>
      </c>
      <c r="M1122" s="39" t="s">
        <v>102</v>
      </c>
      <c r="N1122" s="39" t="s">
        <v>102</v>
      </c>
      <c r="O1122" s="39" t="s">
        <v>102</v>
      </c>
      <c r="P1122" s="39" t="s">
        <v>102</v>
      </c>
      <c r="Q1122" s="39" t="s">
        <v>102</v>
      </c>
      <c r="R1122" s="39" t="s">
        <v>102</v>
      </c>
      <c r="S1122" s="39" t="s">
        <v>102</v>
      </c>
      <c r="T1122" s="39" t="s">
        <v>102</v>
      </c>
      <c r="U1122" s="39">
        <v>3.9030000000000002E-2</v>
      </c>
      <c r="V1122" s="39" t="s">
        <v>102</v>
      </c>
      <c r="W1122" s="39" t="s">
        <v>102</v>
      </c>
      <c r="X1122" s="39">
        <v>3.9030000000000002E-2</v>
      </c>
    </row>
    <row r="1123" spans="1:24" x14ac:dyDescent="0.35">
      <c r="A1123" s="39" t="s">
        <v>681</v>
      </c>
      <c r="B1123" s="39" t="s">
        <v>394</v>
      </c>
      <c r="C1123" s="39" t="s">
        <v>21</v>
      </c>
      <c r="D1123" s="39" t="s">
        <v>32</v>
      </c>
      <c r="E1123" s="39" t="s">
        <v>411</v>
      </c>
      <c r="J1123" s="39" t="s">
        <v>102</v>
      </c>
      <c r="K1123" s="39" t="s">
        <v>102</v>
      </c>
      <c r="L1123" s="39" t="s">
        <v>102</v>
      </c>
      <c r="M1123" s="39" t="s">
        <v>102</v>
      </c>
      <c r="N1123" s="39" t="s">
        <v>102</v>
      </c>
      <c r="O1123" s="39" t="s">
        <v>102</v>
      </c>
      <c r="P1123" s="39" t="s">
        <v>102</v>
      </c>
      <c r="Q1123" s="39" t="s">
        <v>102</v>
      </c>
      <c r="R1123" s="39" t="s">
        <v>102</v>
      </c>
      <c r="S1123" s="39" t="s">
        <v>102</v>
      </c>
      <c r="T1123" s="39" t="s">
        <v>102</v>
      </c>
      <c r="U1123" s="39" t="s">
        <v>170</v>
      </c>
      <c r="V1123" s="39" t="s">
        <v>102</v>
      </c>
      <c r="W1123" s="39" t="s">
        <v>102</v>
      </c>
      <c r="X1123" s="39">
        <v>0</v>
      </c>
    </row>
    <row r="1124" spans="1:24" x14ac:dyDescent="0.35">
      <c r="A1124" s="39" t="s">
        <v>681</v>
      </c>
      <c r="B1124" s="39" t="s">
        <v>394</v>
      </c>
      <c r="C1124" s="39" t="s">
        <v>21</v>
      </c>
      <c r="D1124" s="39" t="s">
        <v>25</v>
      </c>
      <c r="J1124" s="39" t="s">
        <v>102</v>
      </c>
      <c r="K1124" s="39" t="s">
        <v>102</v>
      </c>
      <c r="L1124" s="39" t="s">
        <v>102</v>
      </c>
      <c r="M1124" s="39" t="s">
        <v>102</v>
      </c>
      <c r="N1124" s="39">
        <v>-0.34399999999999997</v>
      </c>
      <c r="O1124" s="39" t="s">
        <v>102</v>
      </c>
      <c r="P1124" s="39" t="s">
        <v>102</v>
      </c>
      <c r="Q1124" s="39">
        <v>1.2669999999999999</v>
      </c>
      <c r="R1124" s="39" t="s">
        <v>102</v>
      </c>
      <c r="S1124" s="39" t="s">
        <v>102</v>
      </c>
      <c r="T1124" s="39">
        <v>8.6019999999999999E-2</v>
      </c>
      <c r="U1124" s="39">
        <v>0.15559999999999999</v>
      </c>
      <c r="V1124" s="39" t="s">
        <v>102</v>
      </c>
      <c r="W1124" s="39">
        <v>1.606E-3</v>
      </c>
      <c r="X1124" s="39">
        <v>1.166226</v>
      </c>
    </row>
    <row r="1125" spans="1:24" x14ac:dyDescent="0.35">
      <c r="A1125" s="39" t="s">
        <v>681</v>
      </c>
      <c r="B1125" s="39" t="s">
        <v>394</v>
      </c>
      <c r="C1125" s="39" t="s">
        <v>21</v>
      </c>
      <c r="D1125" s="39" t="s">
        <v>25</v>
      </c>
      <c r="E1125" s="39" t="s">
        <v>476</v>
      </c>
      <c r="J1125" s="39" t="s">
        <v>102</v>
      </c>
      <c r="K1125" s="39" t="s">
        <v>102</v>
      </c>
      <c r="L1125" s="39" t="s">
        <v>102</v>
      </c>
      <c r="M1125" s="39" t="s">
        <v>102</v>
      </c>
      <c r="N1125" s="39" t="s">
        <v>102</v>
      </c>
      <c r="O1125" s="39" t="s">
        <v>102</v>
      </c>
      <c r="P1125" s="39" t="s">
        <v>102</v>
      </c>
      <c r="Q1125" s="39">
        <v>0.92330000000000001</v>
      </c>
      <c r="R1125" s="39" t="s">
        <v>102</v>
      </c>
      <c r="S1125" s="39" t="s">
        <v>102</v>
      </c>
      <c r="T1125" s="39">
        <v>8.6019999999999999E-2</v>
      </c>
      <c r="U1125" s="39">
        <v>0.1555</v>
      </c>
      <c r="V1125" s="39" t="s">
        <v>102</v>
      </c>
      <c r="W1125" s="39">
        <v>1.5510000000000001E-3</v>
      </c>
      <c r="X1125" s="39">
        <v>1.166371</v>
      </c>
    </row>
    <row r="1126" spans="1:24" x14ac:dyDescent="0.35">
      <c r="A1126" s="39" t="s">
        <v>681</v>
      </c>
      <c r="B1126" s="39" t="s">
        <v>477</v>
      </c>
      <c r="J1126" s="39">
        <v>0.3478</v>
      </c>
      <c r="K1126" s="39" t="s">
        <v>102</v>
      </c>
      <c r="L1126" s="39">
        <v>0.85829999999999995</v>
      </c>
      <c r="M1126" s="39">
        <v>0.49080000000000001</v>
      </c>
      <c r="N1126" s="39">
        <v>0.98599999999999999</v>
      </c>
      <c r="O1126" s="39">
        <v>13.87</v>
      </c>
      <c r="P1126" s="39">
        <v>35.33</v>
      </c>
      <c r="Q1126" s="39">
        <v>16.82</v>
      </c>
      <c r="R1126" s="39">
        <v>33.33</v>
      </c>
      <c r="S1126" s="39">
        <v>2.077</v>
      </c>
      <c r="T1126" s="39">
        <v>9.4589999999999994E-2</v>
      </c>
      <c r="U1126" s="39">
        <v>5.891</v>
      </c>
      <c r="V1126" s="39">
        <v>1.5599999999999999E-2</v>
      </c>
      <c r="W1126" s="39">
        <v>24.27</v>
      </c>
      <c r="X1126" s="39">
        <v>134.38109</v>
      </c>
    </row>
    <row r="1127" spans="1:24" x14ac:dyDescent="0.35">
      <c r="A1127" s="39" t="s">
        <v>681</v>
      </c>
      <c r="B1127" s="39" t="s">
        <v>477</v>
      </c>
      <c r="C1127" s="39" t="s">
        <v>46</v>
      </c>
      <c r="J1127" s="39" t="s">
        <v>102</v>
      </c>
      <c r="K1127" s="39" t="s">
        <v>102</v>
      </c>
      <c r="L1127" s="39" t="s">
        <v>102</v>
      </c>
      <c r="M1127" s="39" t="s">
        <v>102</v>
      </c>
      <c r="N1127" s="39" t="s">
        <v>102</v>
      </c>
      <c r="O1127" s="39" t="s">
        <v>102</v>
      </c>
      <c r="P1127" s="39" t="s">
        <v>102</v>
      </c>
      <c r="Q1127" s="39" t="s">
        <v>102</v>
      </c>
      <c r="R1127" s="39" t="s">
        <v>102</v>
      </c>
      <c r="S1127" s="39" t="s">
        <v>102</v>
      </c>
      <c r="T1127" s="39">
        <v>-3.1139999999999997E-5</v>
      </c>
      <c r="U1127" s="39">
        <v>-5.6369999999999999E-4</v>
      </c>
      <c r="V1127" s="39" t="s">
        <v>102</v>
      </c>
      <c r="W1127" s="39" t="s">
        <v>102</v>
      </c>
      <c r="X1127" s="39">
        <v>-5.9484000000000002E-4</v>
      </c>
    </row>
    <row r="1128" spans="1:24" x14ac:dyDescent="0.35">
      <c r="A1128" s="39" t="s">
        <v>681</v>
      </c>
      <c r="B1128" s="39" t="s">
        <v>477</v>
      </c>
      <c r="C1128" s="39" t="s">
        <v>45</v>
      </c>
      <c r="J1128" s="39" t="s">
        <v>102</v>
      </c>
      <c r="K1128" s="39" t="s">
        <v>102</v>
      </c>
      <c r="L1128" s="39" t="s">
        <v>102</v>
      </c>
      <c r="M1128" s="39" t="s">
        <v>102</v>
      </c>
      <c r="N1128" s="39" t="s">
        <v>102</v>
      </c>
      <c r="O1128" s="39" t="s">
        <v>102</v>
      </c>
      <c r="P1128" s="39" t="s">
        <v>102</v>
      </c>
      <c r="Q1128" s="39">
        <v>2.3609999999999999E-4</v>
      </c>
      <c r="R1128" s="39" t="s">
        <v>102</v>
      </c>
      <c r="S1128" s="39" t="s">
        <v>102</v>
      </c>
      <c r="T1128" s="39" t="s">
        <v>102</v>
      </c>
      <c r="U1128" s="39" t="s">
        <v>102</v>
      </c>
      <c r="V1128" s="39" t="s">
        <v>102</v>
      </c>
      <c r="W1128" s="39" t="s">
        <v>102</v>
      </c>
      <c r="X1128" s="39">
        <v>2.3609999999999999E-4</v>
      </c>
    </row>
    <row r="1129" spans="1:24" x14ac:dyDescent="0.35">
      <c r="A1129" s="39" t="s">
        <v>681</v>
      </c>
      <c r="B1129" s="39" t="s">
        <v>477</v>
      </c>
      <c r="C1129" s="39" t="s">
        <v>44</v>
      </c>
      <c r="J1129" s="39" t="s">
        <v>102</v>
      </c>
      <c r="K1129" s="39" t="s">
        <v>102</v>
      </c>
      <c r="L1129" s="39" t="s">
        <v>102</v>
      </c>
      <c r="M1129" s="39" t="s">
        <v>102</v>
      </c>
      <c r="N1129" s="39" t="s">
        <v>102</v>
      </c>
      <c r="O1129" s="39" t="s">
        <v>102</v>
      </c>
      <c r="P1129" s="39" t="s">
        <v>102</v>
      </c>
      <c r="Q1129" s="39" t="s">
        <v>102</v>
      </c>
      <c r="R1129" s="39" t="s">
        <v>102</v>
      </c>
      <c r="S1129" s="39" t="s">
        <v>102</v>
      </c>
      <c r="T1129" s="39" t="s">
        <v>102</v>
      </c>
      <c r="U1129" s="39">
        <v>6.8339999999999998E-3</v>
      </c>
      <c r="V1129" s="39">
        <v>1.5820000000000001E-2</v>
      </c>
      <c r="W1129" s="39" t="s">
        <v>102</v>
      </c>
      <c r="X1129" s="39">
        <v>2.2654000000000001E-2</v>
      </c>
    </row>
    <row r="1130" spans="1:24" x14ac:dyDescent="0.35">
      <c r="A1130" s="39" t="s">
        <v>681</v>
      </c>
      <c r="B1130" s="39" t="s">
        <v>477</v>
      </c>
      <c r="C1130" s="39" t="s">
        <v>38</v>
      </c>
      <c r="J1130" s="39" t="s">
        <v>102</v>
      </c>
      <c r="K1130" s="39" t="s">
        <v>102</v>
      </c>
      <c r="L1130" s="39" t="s">
        <v>102</v>
      </c>
      <c r="M1130" s="39" t="s">
        <v>102</v>
      </c>
      <c r="N1130" s="39" t="s">
        <v>102</v>
      </c>
      <c r="O1130" s="39" t="s">
        <v>102</v>
      </c>
      <c r="P1130" s="39" t="s">
        <v>102</v>
      </c>
      <c r="Q1130" s="39" t="s">
        <v>102</v>
      </c>
      <c r="R1130" s="39">
        <v>0.40629999999999999</v>
      </c>
      <c r="S1130" s="39" t="s">
        <v>102</v>
      </c>
      <c r="T1130" s="39" t="s">
        <v>102</v>
      </c>
      <c r="U1130" s="39" t="s">
        <v>102</v>
      </c>
      <c r="V1130" s="39" t="s">
        <v>102</v>
      </c>
      <c r="W1130" s="39" t="s">
        <v>102</v>
      </c>
      <c r="X1130" s="39">
        <v>0.40629999999999999</v>
      </c>
    </row>
    <row r="1131" spans="1:24" x14ac:dyDescent="0.35">
      <c r="A1131" s="39" t="s">
        <v>681</v>
      </c>
      <c r="B1131" s="39" t="s">
        <v>477</v>
      </c>
      <c r="C1131" s="39" t="s">
        <v>40</v>
      </c>
      <c r="J1131" s="39" t="s">
        <v>102</v>
      </c>
      <c r="K1131" s="39" t="s">
        <v>102</v>
      </c>
      <c r="L1131" s="39" t="s">
        <v>102</v>
      </c>
      <c r="M1131" s="39" t="s">
        <v>102</v>
      </c>
      <c r="N1131" s="39" t="s">
        <v>102</v>
      </c>
      <c r="O1131" s="39" t="s">
        <v>102</v>
      </c>
      <c r="P1131" s="39" t="s">
        <v>102</v>
      </c>
      <c r="Q1131" s="39" t="s">
        <v>102</v>
      </c>
      <c r="R1131" s="39">
        <v>1.152E-10</v>
      </c>
      <c r="S1131" s="39" t="s">
        <v>102</v>
      </c>
      <c r="T1131" s="39">
        <v>-4.5240000000000001E-5</v>
      </c>
      <c r="U1131" s="39">
        <v>0.15140000000000001</v>
      </c>
      <c r="V1131" s="39" t="s">
        <v>102</v>
      </c>
      <c r="W1131" s="39">
        <v>3.3529999999999999E-6</v>
      </c>
      <c r="X1131" s="39">
        <v>0.1513581131152</v>
      </c>
    </row>
    <row r="1132" spans="1:24" x14ac:dyDescent="0.35">
      <c r="A1132" s="39" t="s">
        <v>681</v>
      </c>
      <c r="B1132" s="39" t="s">
        <v>477</v>
      </c>
      <c r="C1132" s="39" t="s">
        <v>40</v>
      </c>
      <c r="D1132" s="39" t="s">
        <v>395</v>
      </c>
      <c r="J1132" s="39" t="s">
        <v>102</v>
      </c>
      <c r="K1132" s="39" t="s">
        <v>102</v>
      </c>
      <c r="L1132" s="39" t="s">
        <v>102</v>
      </c>
      <c r="M1132" s="39" t="s">
        <v>102</v>
      </c>
      <c r="N1132" s="39" t="s">
        <v>102</v>
      </c>
      <c r="O1132" s="39" t="s">
        <v>102</v>
      </c>
      <c r="P1132" s="39" t="s">
        <v>102</v>
      </c>
      <c r="Q1132" s="39" t="s">
        <v>102</v>
      </c>
      <c r="R1132" s="39" t="s">
        <v>102</v>
      </c>
      <c r="S1132" s="39" t="s">
        <v>102</v>
      </c>
      <c r="T1132" s="39">
        <v>-3.4749999999999998E-5</v>
      </c>
      <c r="U1132" s="39">
        <v>8.4679999999999998E-3</v>
      </c>
      <c r="V1132" s="39" t="s">
        <v>102</v>
      </c>
      <c r="W1132" s="39" t="s">
        <v>102</v>
      </c>
      <c r="X1132" s="39">
        <v>8.4332499999999998E-3</v>
      </c>
    </row>
    <row r="1133" spans="1:24" x14ac:dyDescent="0.35">
      <c r="A1133" s="39" t="s">
        <v>681</v>
      </c>
      <c r="B1133" s="39" t="s">
        <v>477</v>
      </c>
      <c r="C1133" s="39" t="s">
        <v>41</v>
      </c>
      <c r="J1133" s="39" t="s">
        <v>102</v>
      </c>
      <c r="K1133" s="39" t="s">
        <v>102</v>
      </c>
      <c r="L1133" s="39" t="s">
        <v>102</v>
      </c>
      <c r="M1133" s="39" t="s">
        <v>102</v>
      </c>
      <c r="N1133" s="39" t="s">
        <v>102</v>
      </c>
      <c r="O1133" s="39" t="s">
        <v>102</v>
      </c>
      <c r="P1133" s="39" t="s">
        <v>102</v>
      </c>
      <c r="Q1133" s="39" t="s">
        <v>102</v>
      </c>
      <c r="R1133" s="39">
        <v>1.189E-10</v>
      </c>
      <c r="S1133" s="39" t="s">
        <v>102</v>
      </c>
      <c r="T1133" s="39">
        <v>-4.4790000000000003E-5</v>
      </c>
      <c r="U1133" s="39">
        <v>0.14829999999999999</v>
      </c>
      <c r="V1133" s="39" t="s">
        <v>102</v>
      </c>
      <c r="W1133" s="39">
        <v>3.3569999999999998E-6</v>
      </c>
      <c r="X1133" s="39">
        <v>0.14825856711890001</v>
      </c>
    </row>
    <row r="1134" spans="1:24" x14ac:dyDescent="0.35">
      <c r="A1134" s="39" t="s">
        <v>681</v>
      </c>
      <c r="B1134" s="39" t="s">
        <v>477</v>
      </c>
      <c r="C1134" s="39" t="s">
        <v>41</v>
      </c>
      <c r="D1134" s="39" t="s">
        <v>395</v>
      </c>
      <c r="J1134" s="39" t="s">
        <v>102</v>
      </c>
      <c r="K1134" s="39" t="s">
        <v>102</v>
      </c>
      <c r="L1134" s="39" t="s">
        <v>102</v>
      </c>
      <c r="M1134" s="39" t="s">
        <v>102</v>
      </c>
      <c r="N1134" s="39" t="s">
        <v>102</v>
      </c>
      <c r="O1134" s="39" t="s">
        <v>102</v>
      </c>
      <c r="P1134" s="39" t="s">
        <v>102</v>
      </c>
      <c r="Q1134" s="39" t="s">
        <v>102</v>
      </c>
      <c r="R1134" s="39" t="s">
        <v>102</v>
      </c>
      <c r="S1134" s="39" t="s">
        <v>102</v>
      </c>
      <c r="T1134" s="39">
        <v>-3.4749999999999998E-5</v>
      </c>
      <c r="U1134" s="39">
        <v>8.4679999999999998E-3</v>
      </c>
      <c r="V1134" s="39" t="s">
        <v>102</v>
      </c>
      <c r="W1134" s="39" t="s">
        <v>102</v>
      </c>
      <c r="X1134" s="39">
        <v>8.4332499999999998E-3</v>
      </c>
    </row>
    <row r="1135" spans="1:24" x14ac:dyDescent="0.35">
      <c r="A1135" s="39" t="s">
        <v>681</v>
      </c>
      <c r="B1135" s="39" t="s">
        <v>477</v>
      </c>
      <c r="C1135" s="39" t="s">
        <v>22</v>
      </c>
      <c r="J1135" s="39" t="s">
        <v>102</v>
      </c>
      <c r="K1135" s="39" t="s">
        <v>102</v>
      </c>
      <c r="L1135" s="39" t="s">
        <v>102</v>
      </c>
      <c r="M1135" s="39" t="s">
        <v>102</v>
      </c>
      <c r="N1135" s="39" t="s">
        <v>102</v>
      </c>
      <c r="O1135" s="39" t="s">
        <v>102</v>
      </c>
      <c r="P1135" s="39" t="s">
        <v>102</v>
      </c>
      <c r="Q1135" s="39">
        <v>3.0459999999999998</v>
      </c>
      <c r="R1135" s="39" t="s">
        <v>102</v>
      </c>
      <c r="S1135" s="39" t="s">
        <v>102</v>
      </c>
      <c r="T1135" s="39">
        <v>0.33479999999999999</v>
      </c>
      <c r="U1135" s="39">
        <v>0.50990000000000002</v>
      </c>
      <c r="V1135" s="39" t="s">
        <v>102</v>
      </c>
      <c r="W1135" s="39">
        <v>6.4440000000000001E-3</v>
      </c>
      <c r="X1135" s="39">
        <v>3.8971439999999999</v>
      </c>
    </row>
    <row r="1136" spans="1:24" x14ac:dyDescent="0.35">
      <c r="A1136" s="39" t="s">
        <v>681</v>
      </c>
      <c r="B1136" s="39" t="s">
        <v>477</v>
      </c>
      <c r="C1136" s="39" t="s">
        <v>22</v>
      </c>
      <c r="D1136" s="39" t="s">
        <v>396</v>
      </c>
      <c r="J1136" s="39" t="s">
        <v>102</v>
      </c>
      <c r="K1136" s="39" t="s">
        <v>102</v>
      </c>
      <c r="L1136" s="39" t="s">
        <v>102</v>
      </c>
      <c r="M1136" s="39" t="s">
        <v>102</v>
      </c>
      <c r="N1136" s="39" t="s">
        <v>102</v>
      </c>
      <c r="O1136" s="39" t="s">
        <v>102</v>
      </c>
      <c r="P1136" s="39" t="s">
        <v>102</v>
      </c>
      <c r="Q1136" s="39" t="s">
        <v>102</v>
      </c>
      <c r="R1136" s="39" t="s">
        <v>102</v>
      </c>
      <c r="S1136" s="39" t="s">
        <v>102</v>
      </c>
      <c r="T1136" s="39">
        <v>4.3570000000000002E-4</v>
      </c>
      <c r="U1136" s="39">
        <v>7.8410000000000007E-3</v>
      </c>
      <c r="V1136" s="39" t="s">
        <v>102</v>
      </c>
      <c r="W1136" s="39" t="s">
        <v>102</v>
      </c>
      <c r="X1136" s="39">
        <v>8.2766999999999997E-3</v>
      </c>
    </row>
    <row r="1137" spans="1:24" x14ac:dyDescent="0.35">
      <c r="A1137" s="39" t="s">
        <v>681</v>
      </c>
      <c r="B1137" s="39" t="s">
        <v>477</v>
      </c>
      <c r="C1137" s="39" t="s">
        <v>22</v>
      </c>
      <c r="D1137" s="39" t="s">
        <v>397</v>
      </c>
      <c r="J1137" s="39" t="s">
        <v>102</v>
      </c>
      <c r="K1137" s="39" t="s">
        <v>102</v>
      </c>
      <c r="L1137" s="39" t="s">
        <v>102</v>
      </c>
      <c r="M1137" s="39" t="s">
        <v>102</v>
      </c>
      <c r="N1137" s="39" t="s">
        <v>102</v>
      </c>
      <c r="O1137" s="39" t="s">
        <v>102</v>
      </c>
      <c r="P1137" s="39" t="s">
        <v>102</v>
      </c>
      <c r="Q1137" s="39">
        <v>0.76180000000000003</v>
      </c>
      <c r="R1137" s="39" t="s">
        <v>102</v>
      </c>
      <c r="S1137" s="39" t="s">
        <v>102</v>
      </c>
      <c r="T1137" s="39">
        <v>0.1079</v>
      </c>
      <c r="U1137" s="39">
        <v>0.1615</v>
      </c>
      <c r="V1137" s="39" t="s">
        <v>102</v>
      </c>
      <c r="W1137" s="39">
        <v>2.7179999999999999E-3</v>
      </c>
      <c r="X1137" s="39">
        <v>1.0339179999999999</v>
      </c>
    </row>
    <row r="1138" spans="1:24" x14ac:dyDescent="0.35">
      <c r="A1138" s="39" t="s">
        <v>681</v>
      </c>
      <c r="B1138" s="39" t="s">
        <v>477</v>
      </c>
      <c r="C1138" s="39" t="s">
        <v>22</v>
      </c>
      <c r="D1138" s="39" t="s">
        <v>398</v>
      </c>
      <c r="J1138" s="39" t="s">
        <v>102</v>
      </c>
      <c r="K1138" s="39" t="s">
        <v>102</v>
      </c>
      <c r="L1138" s="39" t="s">
        <v>102</v>
      </c>
      <c r="M1138" s="39" t="s">
        <v>102</v>
      </c>
      <c r="N1138" s="39" t="s">
        <v>102</v>
      </c>
      <c r="O1138" s="39" t="s">
        <v>102</v>
      </c>
      <c r="P1138" s="39" t="s">
        <v>102</v>
      </c>
      <c r="Q1138" s="39">
        <v>1.65</v>
      </c>
      <c r="R1138" s="39" t="s">
        <v>102</v>
      </c>
      <c r="S1138" s="39" t="s">
        <v>102</v>
      </c>
      <c r="T1138" s="39">
        <v>0.22639999999999999</v>
      </c>
      <c r="U1138" s="39">
        <v>0.34060000000000001</v>
      </c>
      <c r="V1138" s="39" t="s">
        <v>102</v>
      </c>
      <c r="W1138" s="39">
        <v>3.702E-3</v>
      </c>
      <c r="X1138" s="39">
        <v>2.2207020000000002</v>
      </c>
    </row>
    <row r="1139" spans="1:24" x14ac:dyDescent="0.35">
      <c r="A1139" s="39" t="s">
        <v>681</v>
      </c>
      <c r="B1139" s="39" t="s">
        <v>477</v>
      </c>
      <c r="C1139" s="39" t="s">
        <v>47</v>
      </c>
      <c r="J1139" s="39" t="s">
        <v>102</v>
      </c>
      <c r="K1139" s="39" t="s">
        <v>102</v>
      </c>
      <c r="L1139" s="39" t="s">
        <v>102</v>
      </c>
      <c r="M1139" s="39" t="s">
        <v>102</v>
      </c>
      <c r="N1139" s="39" t="s">
        <v>102</v>
      </c>
      <c r="O1139" s="39" t="s">
        <v>102</v>
      </c>
      <c r="P1139" s="39" t="s">
        <v>102</v>
      </c>
      <c r="Q1139" s="39" t="s">
        <v>102</v>
      </c>
      <c r="R1139" s="39" t="s">
        <v>102</v>
      </c>
      <c r="S1139" s="39" t="s">
        <v>102</v>
      </c>
      <c r="T1139" s="39" t="s">
        <v>102</v>
      </c>
      <c r="U1139" s="39" t="s">
        <v>102</v>
      </c>
      <c r="V1139" s="39" t="s">
        <v>102</v>
      </c>
      <c r="W1139" s="39" t="s">
        <v>102</v>
      </c>
      <c r="X1139" s="39">
        <v>0</v>
      </c>
    </row>
    <row r="1140" spans="1:24" x14ac:dyDescent="0.35">
      <c r="A1140" s="39" t="s">
        <v>681</v>
      </c>
      <c r="B1140" s="39" t="s">
        <v>477</v>
      </c>
      <c r="C1140" s="39" t="s">
        <v>42</v>
      </c>
      <c r="J1140" s="39" t="s">
        <v>102</v>
      </c>
      <c r="K1140" s="39" t="s">
        <v>102</v>
      </c>
      <c r="L1140" s="39" t="s">
        <v>102</v>
      </c>
      <c r="M1140" s="39" t="s">
        <v>102</v>
      </c>
      <c r="N1140" s="39" t="s">
        <v>102</v>
      </c>
      <c r="O1140" s="39" t="s">
        <v>102</v>
      </c>
      <c r="P1140" s="39" t="s">
        <v>102</v>
      </c>
      <c r="Q1140" s="39">
        <v>1.4339999999999999</v>
      </c>
      <c r="R1140" s="39" t="s">
        <v>102</v>
      </c>
      <c r="S1140" s="39" t="s">
        <v>102</v>
      </c>
      <c r="T1140" s="39">
        <v>0.30230000000000001</v>
      </c>
      <c r="U1140" s="39">
        <v>0.1226</v>
      </c>
      <c r="V1140" s="39" t="s">
        <v>102</v>
      </c>
      <c r="W1140" s="39">
        <v>2.8300000000000001E-3</v>
      </c>
      <c r="X1140" s="39">
        <v>1.8617300000000001</v>
      </c>
    </row>
    <row r="1141" spans="1:24" x14ac:dyDescent="0.35">
      <c r="A1141" s="39" t="s">
        <v>681</v>
      </c>
      <c r="B1141" s="39" t="s">
        <v>477</v>
      </c>
      <c r="C1141" s="39" t="s">
        <v>399</v>
      </c>
      <c r="J1141" s="39">
        <v>-9.9239999999999995E-2</v>
      </c>
      <c r="K1141" s="39" t="s">
        <v>102</v>
      </c>
      <c r="L1141" s="39" t="s">
        <v>102</v>
      </c>
      <c r="M1141" s="39" t="s">
        <v>102</v>
      </c>
      <c r="N1141" s="39" t="s">
        <v>102</v>
      </c>
      <c r="O1141" s="39" t="s">
        <v>102</v>
      </c>
      <c r="P1141" s="39" t="s">
        <v>102</v>
      </c>
      <c r="Q1141" s="39">
        <v>9.955E-2</v>
      </c>
      <c r="R1141" s="39" t="s">
        <v>102</v>
      </c>
      <c r="S1141" s="39" t="s">
        <v>102</v>
      </c>
      <c r="T1141" s="39" t="s">
        <v>102</v>
      </c>
      <c r="U1141" s="39" t="s">
        <v>102</v>
      </c>
      <c r="V1141" s="39" t="s">
        <v>102</v>
      </c>
      <c r="W1141" s="39">
        <v>2.7599999999999998E-6</v>
      </c>
      <c r="X1141" s="39">
        <v>3.1276000000000502E-4</v>
      </c>
    </row>
    <row r="1142" spans="1:24" x14ac:dyDescent="0.35">
      <c r="A1142" s="39" t="s">
        <v>681</v>
      </c>
      <c r="B1142" s="39" t="s">
        <v>477</v>
      </c>
      <c r="C1142" s="39" t="s">
        <v>43</v>
      </c>
      <c r="J1142" s="39" t="s">
        <v>102</v>
      </c>
      <c r="K1142" s="39" t="s">
        <v>102</v>
      </c>
      <c r="L1142" s="39" t="s">
        <v>102</v>
      </c>
      <c r="M1142" s="39" t="s">
        <v>102</v>
      </c>
      <c r="N1142" s="39" t="s">
        <v>102</v>
      </c>
      <c r="O1142" s="39" t="s">
        <v>102</v>
      </c>
      <c r="P1142" s="39" t="s">
        <v>102</v>
      </c>
      <c r="Q1142" s="39">
        <v>2.8519999999999999E-3</v>
      </c>
      <c r="R1142" s="39">
        <v>2.836E-2</v>
      </c>
      <c r="S1142" s="39" t="s">
        <v>102</v>
      </c>
      <c r="T1142" s="39">
        <v>5.2960000000000004E-3</v>
      </c>
      <c r="U1142" s="39" t="s">
        <v>102</v>
      </c>
      <c r="V1142" s="39" t="s">
        <v>102</v>
      </c>
      <c r="W1142" s="39">
        <v>6.8390000000000006E-2</v>
      </c>
      <c r="X1142" s="39">
        <v>0.10489800000000001</v>
      </c>
    </row>
    <row r="1143" spans="1:24" x14ac:dyDescent="0.35">
      <c r="A1143" s="39" t="s">
        <v>681</v>
      </c>
      <c r="B1143" s="39" t="s">
        <v>477</v>
      </c>
      <c r="C1143" s="39" t="s">
        <v>43</v>
      </c>
      <c r="D1143" s="39" t="s">
        <v>400</v>
      </c>
      <c r="J1143" s="39" t="s">
        <v>102</v>
      </c>
      <c r="K1143" s="39" t="s">
        <v>102</v>
      </c>
      <c r="L1143" s="39" t="s">
        <v>102</v>
      </c>
      <c r="M1143" s="39" t="s">
        <v>102</v>
      </c>
      <c r="N1143" s="39" t="s">
        <v>102</v>
      </c>
      <c r="O1143" s="39" t="s">
        <v>102</v>
      </c>
      <c r="P1143" s="39" t="s">
        <v>102</v>
      </c>
      <c r="Q1143" s="39">
        <v>-9.6500000000000008E-6</v>
      </c>
      <c r="R1143" s="39" t="s">
        <v>102</v>
      </c>
      <c r="S1143" s="39" t="s">
        <v>102</v>
      </c>
      <c r="T1143" s="39" t="s">
        <v>102</v>
      </c>
      <c r="U1143" s="39" t="s">
        <v>102</v>
      </c>
      <c r="V1143" s="39" t="s">
        <v>102</v>
      </c>
      <c r="W1143" s="39">
        <v>4.7419999999999997E-8</v>
      </c>
      <c r="X1143" s="39">
        <v>-9.6025800000000005E-6</v>
      </c>
    </row>
    <row r="1144" spans="1:24" x14ac:dyDescent="0.35">
      <c r="A1144" s="39" t="s">
        <v>681</v>
      </c>
      <c r="B1144" s="39" t="s">
        <v>477</v>
      </c>
      <c r="C1144" s="39" t="s">
        <v>43</v>
      </c>
      <c r="D1144" s="39" t="s">
        <v>401</v>
      </c>
      <c r="J1144" s="39" t="s">
        <v>102</v>
      </c>
      <c r="K1144" s="39" t="s">
        <v>102</v>
      </c>
      <c r="L1144" s="39" t="s">
        <v>102</v>
      </c>
      <c r="M1144" s="39" t="s">
        <v>102</v>
      </c>
      <c r="N1144" s="39" t="s">
        <v>102</v>
      </c>
      <c r="O1144" s="39" t="s">
        <v>102</v>
      </c>
      <c r="P1144" s="39" t="s">
        <v>102</v>
      </c>
      <c r="Q1144" s="39">
        <v>5.9350000000000001E-7</v>
      </c>
      <c r="R1144" s="39" t="s">
        <v>102</v>
      </c>
      <c r="S1144" s="39" t="s">
        <v>102</v>
      </c>
      <c r="T1144" s="39" t="s">
        <v>102</v>
      </c>
      <c r="U1144" s="39" t="s">
        <v>102</v>
      </c>
      <c r="V1144" s="39" t="s">
        <v>102</v>
      </c>
      <c r="W1144" s="39">
        <v>4.7419999999999997E-8</v>
      </c>
      <c r="X1144" s="39">
        <v>6.4092E-7</v>
      </c>
    </row>
    <row r="1145" spans="1:24" x14ac:dyDescent="0.35">
      <c r="A1145" s="39" t="s">
        <v>681</v>
      </c>
      <c r="B1145" s="39" t="s">
        <v>477</v>
      </c>
      <c r="C1145" s="39" t="s">
        <v>43</v>
      </c>
      <c r="D1145" s="39" t="s">
        <v>402</v>
      </c>
      <c r="J1145" s="39" t="s">
        <v>102</v>
      </c>
      <c r="K1145" s="39" t="s">
        <v>102</v>
      </c>
      <c r="L1145" s="39" t="s">
        <v>102</v>
      </c>
      <c r="M1145" s="39" t="s">
        <v>102</v>
      </c>
      <c r="N1145" s="39" t="s">
        <v>102</v>
      </c>
      <c r="O1145" s="39" t="s">
        <v>102</v>
      </c>
      <c r="P1145" s="39" t="s">
        <v>102</v>
      </c>
      <c r="Q1145" s="39">
        <v>2.653E-3</v>
      </c>
      <c r="R1145" s="39" t="s">
        <v>102</v>
      </c>
      <c r="S1145" s="39" t="s">
        <v>102</v>
      </c>
      <c r="T1145" s="39">
        <v>7.5189999999999996E-3</v>
      </c>
      <c r="U1145" s="39" t="s">
        <v>102</v>
      </c>
      <c r="V1145" s="39" t="s">
        <v>102</v>
      </c>
      <c r="W1145" s="39">
        <v>6.8210000000000007E-2</v>
      </c>
      <c r="X1145" s="39">
        <v>7.8381999999999993E-2</v>
      </c>
    </row>
    <row r="1146" spans="1:24" x14ac:dyDescent="0.35">
      <c r="A1146" s="39" t="s">
        <v>681</v>
      </c>
      <c r="B1146" s="39" t="s">
        <v>477</v>
      </c>
      <c r="C1146" s="39" t="s">
        <v>43</v>
      </c>
      <c r="D1146" s="39" t="s">
        <v>403</v>
      </c>
      <c r="J1146" s="39" t="s">
        <v>102</v>
      </c>
      <c r="K1146" s="39" t="s">
        <v>102</v>
      </c>
      <c r="L1146" s="39" t="s">
        <v>102</v>
      </c>
      <c r="M1146" s="39" t="s">
        <v>102</v>
      </c>
      <c r="N1146" s="39" t="s">
        <v>102</v>
      </c>
      <c r="O1146" s="39" t="s">
        <v>102</v>
      </c>
      <c r="P1146" s="39" t="s">
        <v>102</v>
      </c>
      <c r="Q1146" s="39">
        <v>2.0819999999999999E-4</v>
      </c>
      <c r="R1146" s="39" t="s">
        <v>102</v>
      </c>
      <c r="S1146" s="39" t="s">
        <v>102</v>
      </c>
      <c r="T1146" s="39">
        <v>7.8529999999999992E-6</v>
      </c>
      <c r="U1146" s="39" t="s">
        <v>102</v>
      </c>
      <c r="V1146" s="39" t="s">
        <v>102</v>
      </c>
      <c r="W1146" s="39">
        <v>1.8039999999999999E-4</v>
      </c>
      <c r="X1146" s="39">
        <v>3.9645300000000001E-4</v>
      </c>
    </row>
    <row r="1147" spans="1:24" x14ac:dyDescent="0.35">
      <c r="A1147" s="39" t="s">
        <v>681</v>
      </c>
      <c r="B1147" s="39" t="s">
        <v>477</v>
      </c>
      <c r="C1147" s="39" t="s">
        <v>43</v>
      </c>
      <c r="D1147" s="39" t="s">
        <v>404</v>
      </c>
      <c r="J1147" s="39" t="s">
        <v>102</v>
      </c>
      <c r="K1147" s="39" t="s">
        <v>102</v>
      </c>
      <c r="L1147" s="39" t="s">
        <v>102</v>
      </c>
      <c r="M1147" s="39" t="s">
        <v>102</v>
      </c>
      <c r="N1147" s="39" t="s">
        <v>102</v>
      </c>
      <c r="O1147" s="39" t="s">
        <v>102</v>
      </c>
      <c r="P1147" s="39" t="s">
        <v>102</v>
      </c>
      <c r="Q1147" s="39" t="s">
        <v>102</v>
      </c>
      <c r="R1147" s="39">
        <v>5.7060000000000001E-3</v>
      </c>
      <c r="S1147" s="39" t="s">
        <v>102</v>
      </c>
      <c r="T1147" s="39">
        <v>-2.2300000000000002E-3</v>
      </c>
      <c r="U1147" s="39" t="s">
        <v>102</v>
      </c>
      <c r="V1147" s="39" t="s">
        <v>102</v>
      </c>
      <c r="W1147" s="39" t="s">
        <v>102</v>
      </c>
      <c r="X1147" s="39">
        <v>3.4759999999999999E-3</v>
      </c>
    </row>
    <row r="1148" spans="1:24" x14ac:dyDescent="0.35">
      <c r="A1148" s="39" t="s">
        <v>681</v>
      </c>
      <c r="B1148" s="39" t="s">
        <v>477</v>
      </c>
      <c r="C1148" s="39" t="s">
        <v>43</v>
      </c>
      <c r="D1148" s="39" t="s">
        <v>405</v>
      </c>
      <c r="J1148" s="39" t="s">
        <v>102</v>
      </c>
      <c r="K1148" s="39" t="s">
        <v>102</v>
      </c>
      <c r="L1148" s="39" t="s">
        <v>102</v>
      </c>
      <c r="M1148" s="39" t="s">
        <v>102</v>
      </c>
      <c r="N1148" s="39" t="s">
        <v>102</v>
      </c>
      <c r="O1148" s="39" t="s">
        <v>102</v>
      </c>
      <c r="P1148" s="39" t="s">
        <v>102</v>
      </c>
      <c r="Q1148" s="39" t="s">
        <v>102</v>
      </c>
      <c r="R1148" s="39">
        <v>3.5090000000000002E-6</v>
      </c>
      <c r="S1148" s="39" t="s">
        <v>102</v>
      </c>
      <c r="T1148" s="39">
        <v>-7.6120000000000001E-7</v>
      </c>
      <c r="U1148" s="39" t="s">
        <v>102</v>
      </c>
      <c r="V1148" s="39" t="s">
        <v>102</v>
      </c>
      <c r="W1148" s="39" t="s">
        <v>102</v>
      </c>
      <c r="X1148" s="39">
        <v>2.7478000000000002E-6</v>
      </c>
    </row>
    <row r="1149" spans="1:24" x14ac:dyDescent="0.35">
      <c r="A1149" s="39" t="s">
        <v>681</v>
      </c>
      <c r="B1149" s="39" t="s">
        <v>477</v>
      </c>
      <c r="C1149" s="39" t="s">
        <v>43</v>
      </c>
      <c r="D1149" s="39" t="s">
        <v>406</v>
      </c>
      <c r="J1149" s="39" t="s">
        <v>102</v>
      </c>
      <c r="K1149" s="39" t="s">
        <v>102</v>
      </c>
      <c r="L1149" s="39" t="s">
        <v>102</v>
      </c>
      <c r="M1149" s="39" t="s">
        <v>102</v>
      </c>
      <c r="N1149" s="39" t="s">
        <v>102</v>
      </c>
      <c r="O1149" s="39" t="s">
        <v>102</v>
      </c>
      <c r="P1149" s="39" t="s">
        <v>102</v>
      </c>
      <c r="Q1149" s="39" t="s">
        <v>102</v>
      </c>
      <c r="R1149" s="39">
        <v>2.2509999999999999E-2</v>
      </c>
      <c r="S1149" s="39" t="s">
        <v>102</v>
      </c>
      <c r="T1149" s="39" t="s">
        <v>102</v>
      </c>
      <c r="U1149" s="39" t="s">
        <v>102</v>
      </c>
      <c r="V1149" s="39" t="s">
        <v>102</v>
      </c>
      <c r="W1149" s="39" t="s">
        <v>102</v>
      </c>
      <c r="X1149" s="39">
        <v>2.2509999999999999E-2</v>
      </c>
    </row>
    <row r="1150" spans="1:24" x14ac:dyDescent="0.35">
      <c r="A1150" s="39" t="s">
        <v>681</v>
      </c>
      <c r="B1150" s="39" t="s">
        <v>477</v>
      </c>
      <c r="C1150" s="39" t="s">
        <v>43</v>
      </c>
      <c r="D1150" s="39" t="s">
        <v>407</v>
      </c>
      <c r="J1150" s="39" t="s">
        <v>102</v>
      </c>
      <c r="K1150" s="39" t="s">
        <v>102</v>
      </c>
      <c r="L1150" s="39" t="s">
        <v>102</v>
      </c>
      <c r="M1150" s="39" t="s">
        <v>102</v>
      </c>
      <c r="N1150" s="39" t="s">
        <v>102</v>
      </c>
      <c r="O1150" s="39" t="s">
        <v>102</v>
      </c>
      <c r="P1150" s="39" t="s">
        <v>102</v>
      </c>
      <c r="Q1150" s="39" t="s">
        <v>102</v>
      </c>
      <c r="R1150" s="39">
        <v>1.474E-4</v>
      </c>
      <c r="S1150" s="39" t="s">
        <v>102</v>
      </c>
      <c r="T1150" s="39" t="s">
        <v>102</v>
      </c>
      <c r="U1150" s="39" t="s">
        <v>102</v>
      </c>
      <c r="V1150" s="39" t="s">
        <v>102</v>
      </c>
      <c r="W1150" s="39" t="s">
        <v>102</v>
      </c>
      <c r="X1150" s="39">
        <v>1.474E-4</v>
      </c>
    </row>
    <row r="1151" spans="1:24" x14ac:dyDescent="0.35">
      <c r="A1151" s="39" t="s">
        <v>681</v>
      </c>
      <c r="B1151" s="39" t="s">
        <v>477</v>
      </c>
      <c r="C1151" s="39" t="s">
        <v>39</v>
      </c>
      <c r="J1151" s="39">
        <v>0.43940000000000001</v>
      </c>
      <c r="K1151" s="39" t="s">
        <v>102</v>
      </c>
      <c r="L1151" s="39" t="s">
        <v>102</v>
      </c>
      <c r="M1151" s="39" t="s">
        <v>102</v>
      </c>
      <c r="N1151" s="39" t="s">
        <v>102</v>
      </c>
      <c r="O1151" s="39" t="s">
        <v>102</v>
      </c>
      <c r="P1151" s="39" t="s">
        <v>102</v>
      </c>
      <c r="Q1151" s="39">
        <v>-4.0769999999999999E-4</v>
      </c>
      <c r="R1151" s="39" t="s">
        <v>102</v>
      </c>
      <c r="S1151" s="39" t="s">
        <v>102</v>
      </c>
      <c r="T1151" s="39">
        <v>-1.0869999999999999E-2</v>
      </c>
      <c r="U1151" s="39" t="s">
        <v>102</v>
      </c>
      <c r="V1151" s="39" t="s">
        <v>102</v>
      </c>
      <c r="W1151" s="39">
        <v>-0.1125</v>
      </c>
      <c r="X1151" s="39">
        <v>0.31562230000000002</v>
      </c>
    </row>
    <row r="1152" spans="1:24" x14ac:dyDescent="0.35">
      <c r="A1152" s="39" t="s">
        <v>681</v>
      </c>
      <c r="B1152" s="39" t="s">
        <v>477</v>
      </c>
      <c r="C1152" s="39" t="s">
        <v>21</v>
      </c>
      <c r="J1152" s="39" t="s">
        <v>102</v>
      </c>
      <c r="K1152" s="39" t="s">
        <v>102</v>
      </c>
      <c r="L1152" s="39">
        <v>0.85829999999999995</v>
      </c>
      <c r="M1152" s="39">
        <v>0.49080000000000001</v>
      </c>
      <c r="N1152" s="39">
        <v>0.98370000000000002</v>
      </c>
      <c r="O1152" s="39">
        <v>13.87</v>
      </c>
      <c r="P1152" s="39">
        <v>35.33</v>
      </c>
      <c r="Q1152" s="39">
        <v>12.24</v>
      </c>
      <c r="R1152" s="39">
        <v>32.840000000000003</v>
      </c>
      <c r="S1152" s="39">
        <v>2.077</v>
      </c>
      <c r="T1152" s="39">
        <v>-0.53690000000000004</v>
      </c>
      <c r="U1152" s="39">
        <v>4.9269999999999996</v>
      </c>
      <c r="V1152" s="39" t="s">
        <v>102</v>
      </c>
      <c r="W1152" s="39">
        <v>24.31</v>
      </c>
      <c r="X1152" s="39">
        <v>127.3899</v>
      </c>
    </row>
    <row r="1153" spans="1:24" x14ac:dyDescent="0.35">
      <c r="A1153" s="39" t="s">
        <v>681</v>
      </c>
      <c r="B1153" s="39" t="s">
        <v>477</v>
      </c>
      <c r="C1153" s="39" t="s">
        <v>21</v>
      </c>
      <c r="D1153" s="39" t="s">
        <v>24</v>
      </c>
      <c r="J1153" s="39" t="s">
        <v>102</v>
      </c>
      <c r="K1153" s="39" t="s">
        <v>102</v>
      </c>
      <c r="L1153" s="39" t="s">
        <v>102</v>
      </c>
      <c r="M1153" s="39" t="s">
        <v>102</v>
      </c>
      <c r="N1153" s="39" t="s">
        <v>102</v>
      </c>
      <c r="O1153" s="39" t="s">
        <v>102</v>
      </c>
      <c r="P1153" s="39" t="s">
        <v>102</v>
      </c>
      <c r="Q1153" s="39" t="s">
        <v>102</v>
      </c>
      <c r="R1153" s="39">
        <v>1.43</v>
      </c>
      <c r="S1153" s="39" t="s">
        <v>102</v>
      </c>
      <c r="T1153" s="39">
        <v>-0.30809999999999998</v>
      </c>
      <c r="U1153" s="39">
        <v>9.0579999999999994E-2</v>
      </c>
      <c r="V1153" s="39" t="s">
        <v>102</v>
      </c>
      <c r="W1153" s="39">
        <v>0.38550000000000001</v>
      </c>
      <c r="X1153" s="39">
        <v>1.59798</v>
      </c>
    </row>
    <row r="1154" spans="1:24" x14ac:dyDescent="0.35">
      <c r="A1154" s="39" t="s">
        <v>681</v>
      </c>
      <c r="B1154" s="39" t="s">
        <v>477</v>
      </c>
      <c r="C1154" s="39" t="s">
        <v>21</v>
      </c>
      <c r="D1154" s="39" t="s">
        <v>24</v>
      </c>
      <c r="E1154" s="39" t="s">
        <v>408</v>
      </c>
      <c r="J1154" s="39" t="s">
        <v>102</v>
      </c>
      <c r="K1154" s="39" t="s">
        <v>102</v>
      </c>
      <c r="L1154" s="39" t="s">
        <v>102</v>
      </c>
      <c r="M1154" s="39" t="s">
        <v>102</v>
      </c>
      <c r="N1154" s="39" t="s">
        <v>102</v>
      </c>
      <c r="O1154" s="39" t="s">
        <v>102</v>
      </c>
      <c r="P1154" s="39" t="s">
        <v>102</v>
      </c>
      <c r="Q1154" s="39" t="s">
        <v>102</v>
      </c>
      <c r="R1154" s="39" t="s">
        <v>102</v>
      </c>
      <c r="S1154" s="39" t="s">
        <v>102</v>
      </c>
      <c r="T1154" s="39">
        <v>-3.324E-5</v>
      </c>
      <c r="U1154" s="39">
        <v>3.8359999999999998E-2</v>
      </c>
      <c r="V1154" s="39" t="s">
        <v>102</v>
      </c>
      <c r="W1154" s="39">
        <v>0.22770000000000001</v>
      </c>
      <c r="X1154" s="39">
        <v>0.26602675999999997</v>
      </c>
    </row>
    <row r="1155" spans="1:24" x14ac:dyDescent="0.35">
      <c r="A1155" s="39" t="s">
        <v>681</v>
      </c>
      <c r="B1155" s="39" t="s">
        <v>477</v>
      </c>
      <c r="C1155" s="39" t="s">
        <v>21</v>
      </c>
      <c r="D1155" s="39" t="s">
        <v>24</v>
      </c>
      <c r="E1155" s="39" t="s">
        <v>409</v>
      </c>
      <c r="J1155" s="39" t="s">
        <v>102</v>
      </c>
      <c r="K1155" s="39" t="s">
        <v>102</v>
      </c>
      <c r="L1155" s="39" t="s">
        <v>102</v>
      </c>
      <c r="M1155" s="39" t="s">
        <v>102</v>
      </c>
      <c r="N1155" s="39" t="s">
        <v>102</v>
      </c>
      <c r="O1155" s="39" t="s">
        <v>102</v>
      </c>
      <c r="P1155" s="39" t="s">
        <v>102</v>
      </c>
      <c r="Q1155" s="39" t="s">
        <v>102</v>
      </c>
      <c r="R1155" s="39">
        <v>0.81720000000000004</v>
      </c>
      <c r="S1155" s="39" t="s">
        <v>102</v>
      </c>
      <c r="T1155" s="39">
        <v>-2.7659999999999999E-5</v>
      </c>
      <c r="U1155" s="39">
        <v>3.4459999999999998E-2</v>
      </c>
      <c r="V1155" s="39" t="s">
        <v>102</v>
      </c>
      <c r="W1155" s="39" t="s">
        <v>102</v>
      </c>
      <c r="X1155" s="39">
        <v>0.85163233999999999</v>
      </c>
    </row>
    <row r="1156" spans="1:24" x14ac:dyDescent="0.35">
      <c r="A1156" s="39" t="s">
        <v>681</v>
      </c>
      <c r="B1156" s="39" t="s">
        <v>477</v>
      </c>
      <c r="C1156" s="39" t="s">
        <v>21</v>
      </c>
      <c r="D1156" s="39" t="s">
        <v>29</v>
      </c>
      <c r="J1156" s="39" t="s">
        <v>102</v>
      </c>
      <c r="K1156" s="39" t="s">
        <v>102</v>
      </c>
      <c r="L1156" s="39" t="s">
        <v>102</v>
      </c>
      <c r="M1156" s="39" t="s">
        <v>102</v>
      </c>
      <c r="N1156" s="39" t="s">
        <v>102</v>
      </c>
      <c r="O1156" s="39" t="s">
        <v>102</v>
      </c>
      <c r="P1156" s="39" t="s">
        <v>102</v>
      </c>
      <c r="Q1156" s="39" t="s">
        <v>102</v>
      </c>
      <c r="R1156" s="39" t="s">
        <v>102</v>
      </c>
      <c r="S1156" s="39" t="s">
        <v>102</v>
      </c>
      <c r="T1156" s="39">
        <v>-2.5809999999999999E-4</v>
      </c>
      <c r="U1156" s="39">
        <v>0.80130000000000001</v>
      </c>
      <c r="V1156" s="39" t="s">
        <v>102</v>
      </c>
      <c r="W1156" s="39" t="s">
        <v>102</v>
      </c>
      <c r="X1156" s="39">
        <v>0.80104189999999997</v>
      </c>
    </row>
    <row r="1157" spans="1:24" x14ac:dyDescent="0.35">
      <c r="A1157" s="39" t="s">
        <v>681</v>
      </c>
      <c r="B1157" s="39" t="s">
        <v>477</v>
      </c>
      <c r="C1157" s="39" t="s">
        <v>21</v>
      </c>
      <c r="D1157" s="39" t="s">
        <v>29</v>
      </c>
      <c r="E1157" s="39" t="s">
        <v>319</v>
      </c>
      <c r="J1157" s="39" t="s">
        <v>102</v>
      </c>
      <c r="K1157" s="39" t="s">
        <v>102</v>
      </c>
      <c r="L1157" s="39" t="s">
        <v>102</v>
      </c>
      <c r="M1157" s="39" t="s">
        <v>102</v>
      </c>
      <c r="N1157" s="39" t="s">
        <v>102</v>
      </c>
      <c r="O1157" s="39" t="s">
        <v>102</v>
      </c>
      <c r="P1157" s="39" t="s">
        <v>102</v>
      </c>
      <c r="Q1157" s="39" t="s">
        <v>102</v>
      </c>
      <c r="R1157" s="39" t="s">
        <v>102</v>
      </c>
      <c r="S1157" s="39" t="s">
        <v>102</v>
      </c>
      <c r="T1157" s="39" t="s">
        <v>102</v>
      </c>
      <c r="U1157" s="39">
        <v>1.2500000000000001E-2</v>
      </c>
      <c r="V1157" s="39" t="s">
        <v>102</v>
      </c>
      <c r="W1157" s="39" t="s">
        <v>102</v>
      </c>
      <c r="X1157" s="39">
        <v>1.2500000000000001E-2</v>
      </c>
    </row>
    <row r="1158" spans="1:24" x14ac:dyDescent="0.35">
      <c r="A1158" s="39" t="s">
        <v>681</v>
      </c>
      <c r="B1158" s="39" t="s">
        <v>477</v>
      </c>
      <c r="C1158" s="39" t="s">
        <v>21</v>
      </c>
      <c r="D1158" s="39" t="s">
        <v>29</v>
      </c>
      <c r="E1158" s="39" t="s">
        <v>323</v>
      </c>
      <c r="J1158" s="39" t="s">
        <v>102</v>
      </c>
      <c r="K1158" s="39" t="s">
        <v>102</v>
      </c>
      <c r="L1158" s="39" t="s">
        <v>102</v>
      </c>
      <c r="M1158" s="39" t="s">
        <v>102</v>
      </c>
      <c r="N1158" s="39" t="s">
        <v>102</v>
      </c>
      <c r="O1158" s="39" t="s">
        <v>102</v>
      </c>
      <c r="P1158" s="39" t="s">
        <v>102</v>
      </c>
      <c r="Q1158" s="39" t="s">
        <v>102</v>
      </c>
      <c r="R1158" s="39" t="s">
        <v>102</v>
      </c>
      <c r="S1158" s="39" t="s">
        <v>102</v>
      </c>
      <c r="T1158" s="39" t="s">
        <v>102</v>
      </c>
      <c r="U1158" s="39">
        <v>4.8719999999999999E-2</v>
      </c>
      <c r="V1158" s="39" t="s">
        <v>102</v>
      </c>
      <c r="W1158" s="39" t="s">
        <v>102</v>
      </c>
      <c r="X1158" s="39">
        <v>4.8719999999999999E-2</v>
      </c>
    </row>
    <row r="1159" spans="1:24" x14ac:dyDescent="0.35">
      <c r="A1159" s="39" t="s">
        <v>681</v>
      </c>
      <c r="B1159" s="39" t="s">
        <v>477</v>
      </c>
      <c r="C1159" s="39" t="s">
        <v>21</v>
      </c>
      <c r="D1159" s="39" t="s">
        <v>29</v>
      </c>
      <c r="E1159" s="39" t="s">
        <v>410</v>
      </c>
      <c r="J1159" s="39" t="s">
        <v>102</v>
      </c>
      <c r="K1159" s="39" t="s">
        <v>102</v>
      </c>
      <c r="L1159" s="39" t="s">
        <v>102</v>
      </c>
      <c r="M1159" s="39" t="s">
        <v>102</v>
      </c>
      <c r="N1159" s="39" t="s">
        <v>102</v>
      </c>
      <c r="O1159" s="39" t="s">
        <v>102</v>
      </c>
      <c r="P1159" s="39" t="s">
        <v>102</v>
      </c>
      <c r="Q1159" s="39" t="s">
        <v>102</v>
      </c>
      <c r="R1159" s="39" t="s">
        <v>102</v>
      </c>
      <c r="S1159" s="39" t="s">
        <v>102</v>
      </c>
      <c r="T1159" s="39" t="s">
        <v>102</v>
      </c>
      <c r="U1159" s="39">
        <v>1.154E-2</v>
      </c>
      <c r="V1159" s="39" t="s">
        <v>102</v>
      </c>
      <c r="W1159" s="39" t="s">
        <v>102</v>
      </c>
      <c r="X1159" s="39">
        <v>1.154E-2</v>
      </c>
    </row>
    <row r="1160" spans="1:24" x14ac:dyDescent="0.35">
      <c r="A1160" s="39" t="s">
        <v>681</v>
      </c>
      <c r="B1160" s="39" t="s">
        <v>477</v>
      </c>
      <c r="C1160" s="39" t="s">
        <v>21</v>
      </c>
      <c r="D1160" s="39" t="s">
        <v>29</v>
      </c>
      <c r="E1160" s="39" t="s">
        <v>411</v>
      </c>
      <c r="J1160" s="39" t="s">
        <v>102</v>
      </c>
      <c r="K1160" s="39" t="s">
        <v>102</v>
      </c>
      <c r="L1160" s="39" t="s">
        <v>102</v>
      </c>
      <c r="M1160" s="39" t="s">
        <v>102</v>
      </c>
      <c r="N1160" s="39" t="s">
        <v>102</v>
      </c>
      <c r="O1160" s="39" t="s">
        <v>102</v>
      </c>
      <c r="P1160" s="39" t="s">
        <v>102</v>
      </c>
      <c r="Q1160" s="39" t="s">
        <v>102</v>
      </c>
      <c r="R1160" s="39" t="s">
        <v>102</v>
      </c>
      <c r="S1160" s="39" t="s">
        <v>102</v>
      </c>
      <c r="T1160" s="39" t="s">
        <v>102</v>
      </c>
      <c r="U1160" s="39">
        <v>1.6140000000000002E-2</v>
      </c>
      <c r="V1160" s="39" t="s">
        <v>102</v>
      </c>
      <c r="W1160" s="39" t="s">
        <v>102</v>
      </c>
      <c r="X1160" s="39">
        <v>1.6140000000000002E-2</v>
      </c>
    </row>
    <row r="1161" spans="1:24" x14ac:dyDescent="0.35">
      <c r="A1161" s="39" t="s">
        <v>681</v>
      </c>
      <c r="B1161" s="39" t="s">
        <v>477</v>
      </c>
      <c r="C1161" s="39" t="s">
        <v>21</v>
      </c>
      <c r="D1161" s="39" t="s">
        <v>27</v>
      </c>
      <c r="J1161" s="39" t="s">
        <v>102</v>
      </c>
      <c r="K1161" s="39" t="s">
        <v>102</v>
      </c>
      <c r="L1161" s="39" t="s">
        <v>102</v>
      </c>
      <c r="M1161" s="39" t="s">
        <v>102</v>
      </c>
      <c r="N1161" s="39" t="s">
        <v>102</v>
      </c>
      <c r="O1161" s="39" t="s">
        <v>102</v>
      </c>
      <c r="P1161" s="39" t="s">
        <v>102</v>
      </c>
      <c r="Q1161" s="39" t="s">
        <v>102</v>
      </c>
      <c r="R1161" s="39">
        <v>1.7909999999999999E-2</v>
      </c>
      <c r="S1161" s="39" t="s">
        <v>102</v>
      </c>
      <c r="T1161" s="39">
        <v>3.0400000000000001E-8</v>
      </c>
      <c r="U1161" s="39">
        <v>2.5579999999999999E-3</v>
      </c>
      <c r="V1161" s="39" t="s">
        <v>102</v>
      </c>
      <c r="W1161" s="39" t="s">
        <v>102</v>
      </c>
      <c r="X1161" s="39">
        <v>2.04680304E-2</v>
      </c>
    </row>
    <row r="1162" spans="1:24" x14ac:dyDescent="0.35">
      <c r="A1162" s="39" t="s">
        <v>681</v>
      </c>
      <c r="B1162" s="39" t="s">
        <v>477</v>
      </c>
      <c r="C1162" s="39" t="s">
        <v>21</v>
      </c>
      <c r="D1162" s="39" t="s">
        <v>27</v>
      </c>
      <c r="E1162" s="39" t="s">
        <v>412</v>
      </c>
      <c r="J1162" s="39" t="s">
        <v>102</v>
      </c>
      <c r="K1162" s="39" t="s">
        <v>102</v>
      </c>
      <c r="L1162" s="39" t="s">
        <v>102</v>
      </c>
      <c r="M1162" s="39" t="s">
        <v>102</v>
      </c>
      <c r="N1162" s="39" t="s">
        <v>102</v>
      </c>
      <c r="O1162" s="39" t="s">
        <v>102</v>
      </c>
      <c r="P1162" s="39" t="s">
        <v>102</v>
      </c>
      <c r="Q1162" s="39" t="s">
        <v>102</v>
      </c>
      <c r="R1162" s="39">
        <v>1.652E-3</v>
      </c>
      <c r="S1162" s="39" t="s">
        <v>102</v>
      </c>
      <c r="T1162" s="39">
        <v>3.0400000000000001E-8</v>
      </c>
      <c r="U1162" s="39">
        <v>2.3739999999999998E-3</v>
      </c>
      <c r="V1162" s="39" t="s">
        <v>102</v>
      </c>
      <c r="W1162" s="39" t="s">
        <v>102</v>
      </c>
      <c r="X1162" s="39">
        <v>4.0260304E-3</v>
      </c>
    </row>
    <row r="1163" spans="1:24" x14ac:dyDescent="0.35">
      <c r="A1163" s="39" t="s">
        <v>681</v>
      </c>
      <c r="B1163" s="39" t="s">
        <v>477</v>
      </c>
      <c r="C1163" s="39" t="s">
        <v>21</v>
      </c>
      <c r="D1163" s="39" t="s">
        <v>23</v>
      </c>
      <c r="J1163" s="39" t="s">
        <v>102</v>
      </c>
      <c r="K1163" s="39" t="s">
        <v>102</v>
      </c>
      <c r="L1163" s="39" t="s">
        <v>102</v>
      </c>
      <c r="M1163" s="39" t="s">
        <v>102</v>
      </c>
      <c r="N1163" s="39" t="s">
        <v>102</v>
      </c>
      <c r="O1163" s="39" t="s">
        <v>102</v>
      </c>
      <c r="P1163" s="39" t="s">
        <v>102</v>
      </c>
      <c r="Q1163" s="39" t="s">
        <v>102</v>
      </c>
      <c r="R1163" s="39">
        <v>31.39</v>
      </c>
      <c r="S1163" s="39" t="s">
        <v>102</v>
      </c>
      <c r="T1163" s="39">
        <v>-0.66100000000000003</v>
      </c>
      <c r="U1163" s="39">
        <v>0.73009999999999997</v>
      </c>
      <c r="V1163" s="39" t="s">
        <v>102</v>
      </c>
      <c r="W1163" s="39">
        <v>23.91</v>
      </c>
      <c r="X1163" s="39">
        <v>55.369100000000003</v>
      </c>
    </row>
    <row r="1164" spans="1:24" x14ac:dyDescent="0.35">
      <c r="A1164" s="39" t="s">
        <v>681</v>
      </c>
      <c r="B1164" s="39" t="s">
        <v>477</v>
      </c>
      <c r="C1164" s="39" t="s">
        <v>21</v>
      </c>
      <c r="D1164" s="39" t="s">
        <v>23</v>
      </c>
      <c r="E1164" s="39" t="s">
        <v>413</v>
      </c>
      <c r="J1164" s="39" t="s">
        <v>102</v>
      </c>
      <c r="K1164" s="39" t="s">
        <v>102</v>
      </c>
      <c r="L1164" s="39" t="s">
        <v>102</v>
      </c>
      <c r="M1164" s="39" t="s">
        <v>102</v>
      </c>
      <c r="N1164" s="39" t="s">
        <v>102</v>
      </c>
      <c r="O1164" s="39" t="s">
        <v>102</v>
      </c>
      <c r="P1164" s="39" t="s">
        <v>102</v>
      </c>
      <c r="Q1164" s="39" t="s">
        <v>102</v>
      </c>
      <c r="R1164" s="39" t="s">
        <v>170</v>
      </c>
      <c r="S1164" s="39" t="s">
        <v>102</v>
      </c>
      <c r="T1164" s="39" t="s">
        <v>102</v>
      </c>
      <c r="U1164" s="39" t="s">
        <v>102</v>
      </c>
      <c r="V1164" s="39" t="s">
        <v>102</v>
      </c>
      <c r="W1164" s="39" t="s">
        <v>102</v>
      </c>
      <c r="X1164" s="39">
        <v>0</v>
      </c>
    </row>
    <row r="1165" spans="1:24" x14ac:dyDescent="0.35">
      <c r="A1165" s="39" t="s">
        <v>681</v>
      </c>
      <c r="B1165" s="39" t="s">
        <v>477</v>
      </c>
      <c r="C1165" s="39" t="s">
        <v>21</v>
      </c>
      <c r="D1165" s="39" t="s">
        <v>23</v>
      </c>
      <c r="E1165" s="39" t="s">
        <v>414</v>
      </c>
      <c r="J1165" s="39" t="s">
        <v>102</v>
      </c>
      <c r="K1165" s="39" t="s">
        <v>102</v>
      </c>
      <c r="L1165" s="39" t="s">
        <v>102</v>
      </c>
      <c r="M1165" s="39" t="s">
        <v>102</v>
      </c>
      <c r="N1165" s="39" t="s">
        <v>102</v>
      </c>
      <c r="O1165" s="39" t="s">
        <v>102</v>
      </c>
      <c r="P1165" s="39" t="s">
        <v>102</v>
      </c>
      <c r="Q1165" s="39" t="s">
        <v>102</v>
      </c>
      <c r="R1165" s="39">
        <v>1.8220000000000001</v>
      </c>
      <c r="S1165" s="39" t="s">
        <v>102</v>
      </c>
      <c r="T1165" s="39" t="s">
        <v>102</v>
      </c>
      <c r="U1165" s="39" t="s">
        <v>102</v>
      </c>
      <c r="V1165" s="39" t="s">
        <v>102</v>
      </c>
      <c r="W1165" s="39" t="s">
        <v>102</v>
      </c>
      <c r="X1165" s="39">
        <v>1.8220000000000001</v>
      </c>
    </row>
    <row r="1166" spans="1:24" x14ac:dyDescent="0.35">
      <c r="A1166" s="39" t="s">
        <v>681</v>
      </c>
      <c r="B1166" s="39" t="s">
        <v>477</v>
      </c>
      <c r="C1166" s="39" t="s">
        <v>21</v>
      </c>
      <c r="D1166" s="39" t="s">
        <v>23</v>
      </c>
      <c r="E1166" s="39" t="s">
        <v>415</v>
      </c>
      <c r="J1166" s="39" t="s">
        <v>102</v>
      </c>
      <c r="K1166" s="39" t="s">
        <v>102</v>
      </c>
      <c r="L1166" s="39" t="s">
        <v>102</v>
      </c>
      <c r="M1166" s="39" t="s">
        <v>102</v>
      </c>
      <c r="N1166" s="39" t="s">
        <v>102</v>
      </c>
      <c r="O1166" s="39" t="s">
        <v>102</v>
      </c>
      <c r="P1166" s="39" t="s">
        <v>102</v>
      </c>
      <c r="Q1166" s="39" t="s">
        <v>102</v>
      </c>
      <c r="R1166" s="39">
        <v>4.4689999999999999E-3</v>
      </c>
      <c r="S1166" s="39" t="s">
        <v>102</v>
      </c>
      <c r="T1166" s="39" t="s">
        <v>102</v>
      </c>
      <c r="U1166" s="39" t="s">
        <v>102</v>
      </c>
      <c r="V1166" s="39" t="s">
        <v>102</v>
      </c>
      <c r="W1166" s="39" t="s">
        <v>102</v>
      </c>
      <c r="X1166" s="39">
        <v>4.4689999999999999E-3</v>
      </c>
    </row>
    <row r="1167" spans="1:24" x14ac:dyDescent="0.35">
      <c r="A1167" s="39" t="s">
        <v>681</v>
      </c>
      <c r="B1167" s="39" t="s">
        <v>477</v>
      </c>
      <c r="C1167" s="39" t="s">
        <v>21</v>
      </c>
      <c r="D1167" s="39" t="s">
        <v>23</v>
      </c>
      <c r="E1167" s="39" t="s">
        <v>416</v>
      </c>
      <c r="J1167" s="39" t="s">
        <v>102</v>
      </c>
      <c r="K1167" s="39" t="s">
        <v>102</v>
      </c>
      <c r="L1167" s="39" t="s">
        <v>102</v>
      </c>
      <c r="M1167" s="39" t="s">
        <v>102</v>
      </c>
      <c r="N1167" s="39" t="s">
        <v>102</v>
      </c>
      <c r="O1167" s="39" t="s">
        <v>102</v>
      </c>
      <c r="P1167" s="39" t="s">
        <v>102</v>
      </c>
      <c r="Q1167" s="39" t="s">
        <v>102</v>
      </c>
      <c r="R1167" s="39">
        <v>4.4990000000000004E-3</v>
      </c>
      <c r="S1167" s="39" t="s">
        <v>102</v>
      </c>
      <c r="T1167" s="39" t="s">
        <v>102</v>
      </c>
      <c r="U1167" s="39" t="s">
        <v>102</v>
      </c>
      <c r="V1167" s="39" t="s">
        <v>102</v>
      </c>
      <c r="W1167" s="39" t="s">
        <v>102</v>
      </c>
      <c r="X1167" s="39">
        <v>4.4990000000000004E-3</v>
      </c>
    </row>
    <row r="1168" spans="1:24" x14ac:dyDescent="0.35">
      <c r="A1168" s="39" t="s">
        <v>681</v>
      </c>
      <c r="B1168" s="39" t="s">
        <v>477</v>
      </c>
      <c r="C1168" s="39" t="s">
        <v>21</v>
      </c>
      <c r="D1168" s="39" t="s">
        <v>23</v>
      </c>
      <c r="E1168" s="39" t="s">
        <v>417</v>
      </c>
      <c r="J1168" s="39" t="s">
        <v>102</v>
      </c>
      <c r="K1168" s="39" t="s">
        <v>102</v>
      </c>
      <c r="L1168" s="39" t="s">
        <v>102</v>
      </c>
      <c r="M1168" s="39" t="s">
        <v>102</v>
      </c>
      <c r="N1168" s="39" t="s">
        <v>102</v>
      </c>
      <c r="O1168" s="39" t="s">
        <v>102</v>
      </c>
      <c r="P1168" s="39" t="s">
        <v>102</v>
      </c>
      <c r="Q1168" s="39" t="s">
        <v>102</v>
      </c>
      <c r="R1168" s="39">
        <v>2.5790000000000002</v>
      </c>
      <c r="S1168" s="39" t="s">
        <v>102</v>
      </c>
      <c r="T1168" s="39" t="s">
        <v>102</v>
      </c>
      <c r="U1168" s="39" t="s">
        <v>102</v>
      </c>
      <c r="V1168" s="39" t="s">
        <v>102</v>
      </c>
      <c r="W1168" s="39" t="s">
        <v>102</v>
      </c>
      <c r="X1168" s="39">
        <v>2.5790000000000002</v>
      </c>
    </row>
    <row r="1169" spans="1:24" x14ac:dyDescent="0.35">
      <c r="A1169" s="39" t="s">
        <v>681</v>
      </c>
      <c r="B1169" s="39" t="s">
        <v>477</v>
      </c>
      <c r="C1169" s="39" t="s">
        <v>21</v>
      </c>
      <c r="D1169" s="39" t="s">
        <v>23</v>
      </c>
      <c r="E1169" s="39" t="s">
        <v>418</v>
      </c>
      <c r="J1169" s="39" t="s">
        <v>102</v>
      </c>
      <c r="K1169" s="39" t="s">
        <v>102</v>
      </c>
      <c r="L1169" s="39" t="s">
        <v>102</v>
      </c>
      <c r="M1169" s="39" t="s">
        <v>102</v>
      </c>
      <c r="N1169" s="39" t="s">
        <v>102</v>
      </c>
      <c r="O1169" s="39" t="s">
        <v>102</v>
      </c>
      <c r="P1169" s="39" t="s">
        <v>102</v>
      </c>
      <c r="Q1169" s="39" t="s">
        <v>102</v>
      </c>
      <c r="R1169" s="39" t="s">
        <v>170</v>
      </c>
      <c r="S1169" s="39" t="s">
        <v>102</v>
      </c>
      <c r="T1169" s="39" t="s">
        <v>102</v>
      </c>
      <c r="U1169" s="39" t="s">
        <v>102</v>
      </c>
      <c r="V1169" s="39" t="s">
        <v>102</v>
      </c>
      <c r="W1169" s="39" t="s">
        <v>102</v>
      </c>
      <c r="X1169" s="39">
        <v>0</v>
      </c>
    </row>
    <row r="1170" spans="1:24" x14ac:dyDescent="0.35">
      <c r="A1170" s="39" t="s">
        <v>681</v>
      </c>
      <c r="B1170" s="39" t="s">
        <v>477</v>
      </c>
      <c r="C1170" s="39" t="s">
        <v>21</v>
      </c>
      <c r="D1170" s="39" t="s">
        <v>23</v>
      </c>
      <c r="E1170" s="39" t="s">
        <v>419</v>
      </c>
      <c r="J1170" s="39" t="s">
        <v>102</v>
      </c>
      <c r="K1170" s="39" t="s">
        <v>102</v>
      </c>
      <c r="L1170" s="39" t="s">
        <v>102</v>
      </c>
      <c r="M1170" s="39" t="s">
        <v>102</v>
      </c>
      <c r="N1170" s="39" t="s">
        <v>102</v>
      </c>
      <c r="O1170" s="39" t="s">
        <v>102</v>
      </c>
      <c r="P1170" s="39" t="s">
        <v>102</v>
      </c>
      <c r="Q1170" s="39" t="s">
        <v>102</v>
      </c>
      <c r="R1170" s="39" t="s">
        <v>170</v>
      </c>
      <c r="S1170" s="39" t="s">
        <v>102</v>
      </c>
      <c r="T1170" s="39" t="s">
        <v>102</v>
      </c>
      <c r="U1170" s="39" t="s">
        <v>102</v>
      </c>
      <c r="V1170" s="39" t="s">
        <v>102</v>
      </c>
      <c r="W1170" s="39" t="s">
        <v>102</v>
      </c>
      <c r="X1170" s="39">
        <v>0</v>
      </c>
    </row>
    <row r="1171" spans="1:24" x14ac:dyDescent="0.35">
      <c r="A1171" s="39" t="s">
        <v>681</v>
      </c>
      <c r="B1171" s="39" t="s">
        <v>477</v>
      </c>
      <c r="C1171" s="39" t="s">
        <v>21</v>
      </c>
      <c r="D1171" s="39" t="s">
        <v>23</v>
      </c>
      <c r="E1171" s="39" t="s">
        <v>420</v>
      </c>
      <c r="J1171" s="39" t="s">
        <v>102</v>
      </c>
      <c r="K1171" s="39" t="s">
        <v>102</v>
      </c>
      <c r="L1171" s="39" t="s">
        <v>102</v>
      </c>
      <c r="M1171" s="39" t="s">
        <v>102</v>
      </c>
      <c r="N1171" s="39" t="s">
        <v>102</v>
      </c>
      <c r="O1171" s="39" t="s">
        <v>102</v>
      </c>
      <c r="P1171" s="39" t="s">
        <v>102</v>
      </c>
      <c r="Q1171" s="39" t="s">
        <v>102</v>
      </c>
      <c r="R1171" s="39" t="s">
        <v>170</v>
      </c>
      <c r="S1171" s="39" t="s">
        <v>102</v>
      </c>
      <c r="T1171" s="39" t="s">
        <v>102</v>
      </c>
      <c r="U1171" s="39" t="s">
        <v>102</v>
      </c>
      <c r="V1171" s="39" t="s">
        <v>102</v>
      </c>
      <c r="W1171" s="39" t="s">
        <v>102</v>
      </c>
      <c r="X1171" s="39">
        <v>0</v>
      </c>
    </row>
    <row r="1172" spans="1:24" x14ac:dyDescent="0.35">
      <c r="A1172" s="39" t="s">
        <v>681</v>
      </c>
      <c r="B1172" s="39" t="s">
        <v>477</v>
      </c>
      <c r="C1172" s="39" t="s">
        <v>21</v>
      </c>
      <c r="D1172" s="39" t="s">
        <v>23</v>
      </c>
      <c r="E1172" s="39" t="s">
        <v>421</v>
      </c>
      <c r="J1172" s="39" t="s">
        <v>102</v>
      </c>
      <c r="K1172" s="39" t="s">
        <v>102</v>
      </c>
      <c r="L1172" s="39" t="s">
        <v>102</v>
      </c>
      <c r="M1172" s="39" t="s">
        <v>102</v>
      </c>
      <c r="N1172" s="39" t="s">
        <v>102</v>
      </c>
      <c r="O1172" s="39" t="s">
        <v>102</v>
      </c>
      <c r="P1172" s="39" t="s">
        <v>102</v>
      </c>
      <c r="Q1172" s="39" t="s">
        <v>102</v>
      </c>
      <c r="R1172" s="39">
        <v>15.69</v>
      </c>
      <c r="S1172" s="39" t="s">
        <v>102</v>
      </c>
      <c r="T1172" s="39" t="s">
        <v>102</v>
      </c>
      <c r="U1172" s="39" t="s">
        <v>102</v>
      </c>
      <c r="V1172" s="39" t="s">
        <v>102</v>
      </c>
      <c r="W1172" s="39" t="s">
        <v>102</v>
      </c>
      <c r="X1172" s="39">
        <v>15.69</v>
      </c>
    </row>
    <row r="1173" spans="1:24" x14ac:dyDescent="0.35">
      <c r="A1173" s="39" t="s">
        <v>681</v>
      </c>
      <c r="B1173" s="39" t="s">
        <v>477</v>
      </c>
      <c r="C1173" s="39" t="s">
        <v>21</v>
      </c>
      <c r="D1173" s="39" t="s">
        <v>23</v>
      </c>
      <c r="E1173" s="39" t="s">
        <v>422</v>
      </c>
      <c r="J1173" s="39" t="s">
        <v>102</v>
      </c>
      <c r="K1173" s="39" t="s">
        <v>102</v>
      </c>
      <c r="L1173" s="39" t="s">
        <v>102</v>
      </c>
      <c r="M1173" s="39" t="s">
        <v>102</v>
      </c>
      <c r="N1173" s="39" t="s">
        <v>102</v>
      </c>
      <c r="O1173" s="39" t="s">
        <v>102</v>
      </c>
      <c r="P1173" s="39" t="s">
        <v>102</v>
      </c>
      <c r="Q1173" s="39" t="s">
        <v>102</v>
      </c>
      <c r="R1173" s="39" t="s">
        <v>170</v>
      </c>
      <c r="S1173" s="39" t="s">
        <v>102</v>
      </c>
      <c r="T1173" s="39" t="s">
        <v>102</v>
      </c>
      <c r="U1173" s="39" t="s">
        <v>102</v>
      </c>
      <c r="V1173" s="39" t="s">
        <v>102</v>
      </c>
      <c r="W1173" s="39" t="s">
        <v>102</v>
      </c>
      <c r="X1173" s="39">
        <v>0</v>
      </c>
    </row>
    <row r="1174" spans="1:24" x14ac:dyDescent="0.35">
      <c r="A1174" s="39" t="s">
        <v>681</v>
      </c>
      <c r="B1174" s="39" t="s">
        <v>477</v>
      </c>
      <c r="C1174" s="39" t="s">
        <v>21</v>
      </c>
      <c r="D1174" s="39" t="s">
        <v>23</v>
      </c>
      <c r="E1174" s="39" t="s">
        <v>423</v>
      </c>
      <c r="J1174" s="39" t="s">
        <v>102</v>
      </c>
      <c r="K1174" s="39" t="s">
        <v>102</v>
      </c>
      <c r="L1174" s="39" t="s">
        <v>102</v>
      </c>
      <c r="M1174" s="39" t="s">
        <v>102</v>
      </c>
      <c r="N1174" s="39" t="s">
        <v>102</v>
      </c>
      <c r="O1174" s="39" t="s">
        <v>102</v>
      </c>
      <c r="P1174" s="39" t="s">
        <v>102</v>
      </c>
      <c r="Q1174" s="39" t="s">
        <v>102</v>
      </c>
      <c r="R1174" s="39">
        <v>-3.725E-3</v>
      </c>
      <c r="S1174" s="39" t="s">
        <v>102</v>
      </c>
      <c r="T1174" s="39" t="s">
        <v>102</v>
      </c>
      <c r="U1174" s="39" t="s">
        <v>102</v>
      </c>
      <c r="V1174" s="39" t="s">
        <v>102</v>
      </c>
      <c r="W1174" s="39" t="s">
        <v>102</v>
      </c>
      <c r="X1174" s="39">
        <v>-3.725E-3</v>
      </c>
    </row>
    <row r="1175" spans="1:24" x14ac:dyDescent="0.35">
      <c r="A1175" s="39" t="s">
        <v>681</v>
      </c>
      <c r="B1175" s="39" t="s">
        <v>477</v>
      </c>
      <c r="C1175" s="39" t="s">
        <v>21</v>
      </c>
      <c r="D1175" s="39" t="s">
        <v>23</v>
      </c>
      <c r="E1175" s="39" t="s">
        <v>424</v>
      </c>
      <c r="J1175" s="39" t="s">
        <v>102</v>
      </c>
      <c r="K1175" s="39" t="s">
        <v>102</v>
      </c>
      <c r="L1175" s="39" t="s">
        <v>102</v>
      </c>
      <c r="M1175" s="39" t="s">
        <v>102</v>
      </c>
      <c r="N1175" s="39" t="s">
        <v>102</v>
      </c>
      <c r="O1175" s="39" t="s">
        <v>102</v>
      </c>
      <c r="P1175" s="39" t="s">
        <v>102</v>
      </c>
      <c r="Q1175" s="39" t="s">
        <v>102</v>
      </c>
      <c r="R1175" s="39">
        <v>4.6600000000000001E-5</v>
      </c>
      <c r="S1175" s="39" t="s">
        <v>102</v>
      </c>
      <c r="T1175" s="39" t="s">
        <v>102</v>
      </c>
      <c r="U1175" s="39" t="s">
        <v>102</v>
      </c>
      <c r="V1175" s="39" t="s">
        <v>102</v>
      </c>
      <c r="W1175" s="39" t="s">
        <v>102</v>
      </c>
      <c r="X1175" s="39">
        <v>4.6600000000000001E-5</v>
      </c>
    </row>
    <row r="1176" spans="1:24" x14ac:dyDescent="0.35">
      <c r="A1176" s="39" t="s">
        <v>681</v>
      </c>
      <c r="B1176" s="39" t="s">
        <v>477</v>
      </c>
      <c r="C1176" s="39" t="s">
        <v>21</v>
      </c>
      <c r="D1176" s="39" t="s">
        <v>23</v>
      </c>
      <c r="E1176" s="39" t="s">
        <v>425</v>
      </c>
      <c r="J1176" s="39" t="s">
        <v>102</v>
      </c>
      <c r="K1176" s="39" t="s">
        <v>102</v>
      </c>
      <c r="L1176" s="39" t="s">
        <v>102</v>
      </c>
      <c r="M1176" s="39" t="s">
        <v>102</v>
      </c>
      <c r="N1176" s="39" t="s">
        <v>102</v>
      </c>
      <c r="O1176" s="39" t="s">
        <v>102</v>
      </c>
      <c r="P1176" s="39" t="s">
        <v>102</v>
      </c>
      <c r="Q1176" s="39" t="s">
        <v>102</v>
      </c>
      <c r="R1176" s="39">
        <v>4.2150000000000001E-5</v>
      </c>
      <c r="S1176" s="39" t="s">
        <v>102</v>
      </c>
      <c r="T1176" s="39" t="s">
        <v>102</v>
      </c>
      <c r="U1176" s="39" t="s">
        <v>102</v>
      </c>
      <c r="V1176" s="39" t="s">
        <v>102</v>
      </c>
      <c r="W1176" s="39" t="s">
        <v>102</v>
      </c>
      <c r="X1176" s="39">
        <v>4.2150000000000001E-5</v>
      </c>
    </row>
    <row r="1177" spans="1:24" x14ac:dyDescent="0.35">
      <c r="A1177" s="39" t="s">
        <v>681</v>
      </c>
      <c r="B1177" s="39" t="s">
        <v>477</v>
      </c>
      <c r="C1177" s="39" t="s">
        <v>21</v>
      </c>
      <c r="D1177" s="39" t="s">
        <v>23</v>
      </c>
      <c r="E1177" s="39" t="s">
        <v>426</v>
      </c>
      <c r="J1177" s="39" t="s">
        <v>102</v>
      </c>
      <c r="K1177" s="39" t="s">
        <v>102</v>
      </c>
      <c r="L1177" s="39" t="s">
        <v>102</v>
      </c>
      <c r="M1177" s="39" t="s">
        <v>102</v>
      </c>
      <c r="N1177" s="39" t="s">
        <v>102</v>
      </c>
      <c r="O1177" s="39" t="s">
        <v>102</v>
      </c>
      <c r="P1177" s="39" t="s">
        <v>102</v>
      </c>
      <c r="Q1177" s="39" t="s">
        <v>102</v>
      </c>
      <c r="R1177" s="39">
        <v>1.645E-3</v>
      </c>
      <c r="S1177" s="39" t="s">
        <v>102</v>
      </c>
      <c r="T1177" s="39">
        <v>7.7960000000000005E-8</v>
      </c>
      <c r="U1177" s="39">
        <v>2.117E-3</v>
      </c>
      <c r="V1177" s="39" t="s">
        <v>102</v>
      </c>
      <c r="W1177" s="39" t="s">
        <v>102</v>
      </c>
      <c r="X1177" s="39">
        <v>3.76207796E-3</v>
      </c>
    </row>
    <row r="1178" spans="1:24" x14ac:dyDescent="0.35">
      <c r="A1178" s="39" t="s">
        <v>681</v>
      </c>
      <c r="B1178" s="39" t="s">
        <v>477</v>
      </c>
      <c r="C1178" s="39" t="s">
        <v>21</v>
      </c>
      <c r="D1178" s="39" t="s">
        <v>23</v>
      </c>
      <c r="E1178" s="39" t="s">
        <v>335</v>
      </c>
      <c r="J1178" s="39" t="s">
        <v>102</v>
      </c>
      <c r="K1178" s="39" t="s">
        <v>102</v>
      </c>
      <c r="L1178" s="39" t="s">
        <v>102</v>
      </c>
      <c r="M1178" s="39" t="s">
        <v>102</v>
      </c>
      <c r="N1178" s="39" t="s">
        <v>102</v>
      </c>
      <c r="O1178" s="39" t="s">
        <v>102</v>
      </c>
      <c r="P1178" s="39" t="s">
        <v>102</v>
      </c>
      <c r="Q1178" s="39" t="s">
        <v>102</v>
      </c>
      <c r="R1178" s="39" t="s">
        <v>102</v>
      </c>
      <c r="S1178" s="39" t="s">
        <v>102</v>
      </c>
      <c r="T1178" s="39" t="s">
        <v>102</v>
      </c>
      <c r="U1178" s="39">
        <v>1.3939999999999999E-2</v>
      </c>
      <c r="V1178" s="39" t="s">
        <v>102</v>
      </c>
      <c r="W1178" s="39" t="s">
        <v>102</v>
      </c>
      <c r="X1178" s="39">
        <v>1.3939999999999999E-2</v>
      </c>
    </row>
    <row r="1179" spans="1:24" x14ac:dyDescent="0.35">
      <c r="A1179" s="39" t="s">
        <v>681</v>
      </c>
      <c r="B1179" s="39" t="s">
        <v>477</v>
      </c>
      <c r="C1179" s="39" t="s">
        <v>21</v>
      </c>
      <c r="D1179" s="39" t="s">
        <v>23</v>
      </c>
      <c r="E1179" s="39" t="s">
        <v>427</v>
      </c>
      <c r="J1179" s="39" t="s">
        <v>102</v>
      </c>
      <c r="K1179" s="39" t="s">
        <v>102</v>
      </c>
      <c r="L1179" s="39" t="s">
        <v>102</v>
      </c>
      <c r="M1179" s="39" t="s">
        <v>102</v>
      </c>
      <c r="N1179" s="39" t="s">
        <v>102</v>
      </c>
      <c r="O1179" s="39" t="s">
        <v>102</v>
      </c>
      <c r="P1179" s="39" t="s">
        <v>102</v>
      </c>
      <c r="Q1179" s="39" t="s">
        <v>102</v>
      </c>
      <c r="R1179" s="39">
        <v>0.63549999999999995</v>
      </c>
      <c r="S1179" s="39" t="s">
        <v>102</v>
      </c>
      <c r="T1179" s="39">
        <v>-1.225E-5</v>
      </c>
      <c r="U1179" s="39">
        <v>2.8969999999999999E-2</v>
      </c>
      <c r="V1179" s="39" t="s">
        <v>102</v>
      </c>
      <c r="W1179" s="39" t="s">
        <v>102</v>
      </c>
      <c r="X1179" s="39">
        <v>0.66445774999999996</v>
      </c>
    </row>
    <row r="1180" spans="1:24" x14ac:dyDescent="0.35">
      <c r="A1180" s="39" t="s">
        <v>681</v>
      </c>
      <c r="B1180" s="39" t="s">
        <v>477</v>
      </c>
      <c r="C1180" s="39" t="s">
        <v>21</v>
      </c>
      <c r="D1180" s="39" t="s">
        <v>23</v>
      </c>
      <c r="E1180" s="39" t="s">
        <v>428</v>
      </c>
      <c r="J1180" s="39" t="s">
        <v>102</v>
      </c>
      <c r="K1180" s="39" t="s">
        <v>102</v>
      </c>
      <c r="L1180" s="39" t="s">
        <v>102</v>
      </c>
      <c r="M1180" s="39" t="s">
        <v>102</v>
      </c>
      <c r="N1180" s="39" t="s">
        <v>102</v>
      </c>
      <c r="O1180" s="39" t="s">
        <v>102</v>
      </c>
      <c r="P1180" s="39" t="s">
        <v>102</v>
      </c>
      <c r="Q1180" s="39" t="s">
        <v>102</v>
      </c>
      <c r="R1180" s="39">
        <v>1.652E-3</v>
      </c>
      <c r="S1180" s="39" t="s">
        <v>102</v>
      </c>
      <c r="T1180" s="39">
        <v>2.0079999999999998E-8</v>
      </c>
      <c r="U1180" s="39">
        <v>2.3739999999999998E-3</v>
      </c>
      <c r="V1180" s="39" t="s">
        <v>102</v>
      </c>
      <c r="W1180" s="39" t="s">
        <v>102</v>
      </c>
      <c r="X1180" s="39">
        <v>4.0260200799999996E-3</v>
      </c>
    </row>
    <row r="1181" spans="1:24" x14ac:dyDescent="0.35">
      <c r="A1181" s="39" t="s">
        <v>681</v>
      </c>
      <c r="B1181" s="39" t="s">
        <v>477</v>
      </c>
      <c r="C1181" s="39" t="s">
        <v>21</v>
      </c>
      <c r="D1181" s="39" t="s">
        <v>23</v>
      </c>
      <c r="E1181" s="39" t="s">
        <v>429</v>
      </c>
      <c r="J1181" s="39" t="s">
        <v>102</v>
      </c>
      <c r="K1181" s="39" t="s">
        <v>102</v>
      </c>
      <c r="L1181" s="39" t="s">
        <v>102</v>
      </c>
      <c r="M1181" s="39" t="s">
        <v>102</v>
      </c>
      <c r="N1181" s="39" t="s">
        <v>102</v>
      </c>
      <c r="O1181" s="39" t="s">
        <v>102</v>
      </c>
      <c r="P1181" s="39" t="s">
        <v>102</v>
      </c>
      <c r="Q1181" s="39" t="s">
        <v>102</v>
      </c>
      <c r="R1181" s="39">
        <v>1.6440000000000001E-3</v>
      </c>
      <c r="S1181" s="39" t="s">
        <v>102</v>
      </c>
      <c r="T1181" s="39">
        <v>8.0840000000000001E-8</v>
      </c>
      <c r="U1181" s="39">
        <v>2.117E-3</v>
      </c>
      <c r="V1181" s="39" t="s">
        <v>102</v>
      </c>
      <c r="W1181" s="39" t="s">
        <v>102</v>
      </c>
      <c r="X1181" s="39">
        <v>3.7610808400000001E-3</v>
      </c>
    </row>
    <row r="1182" spans="1:24" x14ac:dyDescent="0.35">
      <c r="A1182" s="39" t="s">
        <v>681</v>
      </c>
      <c r="B1182" s="39" t="s">
        <v>477</v>
      </c>
      <c r="C1182" s="39" t="s">
        <v>21</v>
      </c>
      <c r="D1182" s="39" t="s">
        <v>23</v>
      </c>
      <c r="E1182" s="39" t="s">
        <v>430</v>
      </c>
      <c r="J1182" s="39" t="s">
        <v>102</v>
      </c>
      <c r="K1182" s="39" t="s">
        <v>102</v>
      </c>
      <c r="L1182" s="39" t="s">
        <v>102</v>
      </c>
      <c r="M1182" s="39" t="s">
        <v>102</v>
      </c>
      <c r="N1182" s="39" t="s">
        <v>102</v>
      </c>
      <c r="O1182" s="39" t="s">
        <v>102</v>
      </c>
      <c r="P1182" s="39" t="s">
        <v>102</v>
      </c>
      <c r="Q1182" s="39" t="s">
        <v>102</v>
      </c>
      <c r="R1182" s="39">
        <v>1.67</v>
      </c>
      <c r="S1182" s="39" t="s">
        <v>102</v>
      </c>
      <c r="T1182" s="39">
        <v>-5.8599999999999998E-6</v>
      </c>
      <c r="U1182" s="39">
        <v>8.9870000000000005E-2</v>
      </c>
      <c r="V1182" s="39" t="s">
        <v>102</v>
      </c>
      <c r="W1182" s="39" t="s">
        <v>102</v>
      </c>
      <c r="X1182" s="39">
        <v>1.7598641399999999</v>
      </c>
    </row>
    <row r="1183" spans="1:24" x14ac:dyDescent="0.35">
      <c r="A1183" s="39" t="s">
        <v>681</v>
      </c>
      <c r="B1183" s="39" t="s">
        <v>477</v>
      </c>
      <c r="C1183" s="39" t="s">
        <v>21</v>
      </c>
      <c r="D1183" s="39" t="s">
        <v>23</v>
      </c>
      <c r="E1183" s="39" t="s">
        <v>431</v>
      </c>
      <c r="J1183" s="39" t="s">
        <v>102</v>
      </c>
      <c r="K1183" s="39" t="s">
        <v>102</v>
      </c>
      <c r="L1183" s="39" t="s">
        <v>102</v>
      </c>
      <c r="M1183" s="39" t="s">
        <v>102</v>
      </c>
      <c r="N1183" s="39" t="s">
        <v>102</v>
      </c>
      <c r="O1183" s="39" t="s">
        <v>102</v>
      </c>
      <c r="P1183" s="39" t="s">
        <v>102</v>
      </c>
      <c r="Q1183" s="39" t="s">
        <v>102</v>
      </c>
      <c r="R1183" s="39">
        <v>0.55120000000000002</v>
      </c>
      <c r="S1183" s="39" t="s">
        <v>102</v>
      </c>
      <c r="T1183" s="39">
        <v>3.6990000000000001E-6</v>
      </c>
      <c r="U1183" s="39">
        <v>2.7369999999999998E-2</v>
      </c>
      <c r="V1183" s="39" t="s">
        <v>102</v>
      </c>
      <c r="W1183" s="39" t="s">
        <v>102</v>
      </c>
      <c r="X1183" s="39">
        <v>0.578573699</v>
      </c>
    </row>
    <row r="1184" spans="1:24" x14ac:dyDescent="0.35">
      <c r="A1184" s="39" t="s">
        <v>681</v>
      </c>
      <c r="B1184" s="39" t="s">
        <v>477</v>
      </c>
      <c r="C1184" s="39" t="s">
        <v>21</v>
      </c>
      <c r="D1184" s="39" t="s">
        <v>23</v>
      </c>
      <c r="E1184" s="39" t="s">
        <v>432</v>
      </c>
      <c r="J1184" s="39" t="s">
        <v>102</v>
      </c>
      <c r="K1184" s="39" t="s">
        <v>102</v>
      </c>
      <c r="L1184" s="39" t="s">
        <v>102</v>
      </c>
      <c r="M1184" s="39" t="s">
        <v>102</v>
      </c>
      <c r="N1184" s="39" t="s">
        <v>102</v>
      </c>
      <c r="O1184" s="39" t="s">
        <v>102</v>
      </c>
      <c r="P1184" s="39" t="s">
        <v>102</v>
      </c>
      <c r="Q1184" s="39" t="s">
        <v>102</v>
      </c>
      <c r="R1184" s="39">
        <v>1.652E-3</v>
      </c>
      <c r="S1184" s="39" t="s">
        <v>102</v>
      </c>
      <c r="T1184" s="39">
        <v>3.3940000000000001E-9</v>
      </c>
      <c r="U1184" s="39">
        <v>2.2309999999999999E-3</v>
      </c>
      <c r="V1184" s="39" t="s">
        <v>102</v>
      </c>
      <c r="W1184" s="39" t="s">
        <v>102</v>
      </c>
      <c r="X1184" s="39">
        <v>3.883003394E-3</v>
      </c>
    </row>
    <row r="1185" spans="1:24" x14ac:dyDescent="0.35">
      <c r="A1185" s="39" t="s">
        <v>681</v>
      </c>
      <c r="B1185" s="39" t="s">
        <v>477</v>
      </c>
      <c r="C1185" s="39" t="s">
        <v>21</v>
      </c>
      <c r="D1185" s="39" t="s">
        <v>23</v>
      </c>
      <c r="E1185" s="39" t="s">
        <v>433</v>
      </c>
      <c r="J1185" s="39" t="s">
        <v>102</v>
      </c>
      <c r="K1185" s="39" t="s">
        <v>102</v>
      </c>
      <c r="L1185" s="39" t="s">
        <v>102</v>
      </c>
      <c r="M1185" s="39" t="s">
        <v>102</v>
      </c>
      <c r="N1185" s="39" t="s">
        <v>102</v>
      </c>
      <c r="O1185" s="39" t="s">
        <v>102</v>
      </c>
      <c r="P1185" s="39" t="s">
        <v>102</v>
      </c>
      <c r="Q1185" s="39" t="s">
        <v>102</v>
      </c>
      <c r="R1185" s="39">
        <v>1.621E-3</v>
      </c>
      <c r="S1185" s="39" t="s">
        <v>102</v>
      </c>
      <c r="T1185" s="39">
        <v>-1.9079999999999999E-8</v>
      </c>
      <c r="U1185" s="39">
        <v>2.2309999999999999E-3</v>
      </c>
      <c r="V1185" s="39" t="s">
        <v>102</v>
      </c>
      <c r="W1185" s="39" t="s">
        <v>102</v>
      </c>
      <c r="X1185" s="39">
        <v>3.8519809199999999E-3</v>
      </c>
    </row>
    <row r="1186" spans="1:24" x14ac:dyDescent="0.35">
      <c r="A1186" s="39" t="s">
        <v>681</v>
      </c>
      <c r="B1186" s="39" t="s">
        <v>477</v>
      </c>
      <c r="C1186" s="39" t="s">
        <v>21</v>
      </c>
      <c r="D1186" s="39" t="s">
        <v>23</v>
      </c>
      <c r="E1186" s="39" t="s">
        <v>434</v>
      </c>
      <c r="J1186" s="39" t="s">
        <v>102</v>
      </c>
      <c r="K1186" s="39" t="s">
        <v>102</v>
      </c>
      <c r="L1186" s="39" t="s">
        <v>102</v>
      </c>
      <c r="M1186" s="39" t="s">
        <v>102</v>
      </c>
      <c r="N1186" s="39" t="s">
        <v>102</v>
      </c>
      <c r="O1186" s="39" t="s">
        <v>102</v>
      </c>
      <c r="P1186" s="39" t="s">
        <v>102</v>
      </c>
      <c r="Q1186" s="39" t="s">
        <v>102</v>
      </c>
      <c r="R1186" s="39">
        <v>0.59330000000000005</v>
      </c>
      <c r="S1186" s="39" t="s">
        <v>102</v>
      </c>
      <c r="T1186" s="39">
        <v>-1.062E-5</v>
      </c>
      <c r="U1186" s="39">
        <v>2.7369999999999998E-2</v>
      </c>
      <c r="V1186" s="39" t="s">
        <v>102</v>
      </c>
      <c r="W1186" s="39" t="s">
        <v>102</v>
      </c>
      <c r="X1186" s="39">
        <v>0.62065937999999998</v>
      </c>
    </row>
    <row r="1187" spans="1:24" x14ac:dyDescent="0.35">
      <c r="A1187" s="39" t="s">
        <v>681</v>
      </c>
      <c r="B1187" s="39" t="s">
        <v>477</v>
      </c>
      <c r="C1187" s="39" t="s">
        <v>21</v>
      </c>
      <c r="D1187" s="39" t="s">
        <v>23</v>
      </c>
      <c r="E1187" s="39" t="s">
        <v>435</v>
      </c>
      <c r="J1187" s="39" t="s">
        <v>102</v>
      </c>
      <c r="K1187" s="39" t="s">
        <v>102</v>
      </c>
      <c r="L1187" s="39" t="s">
        <v>102</v>
      </c>
      <c r="M1187" s="39" t="s">
        <v>102</v>
      </c>
      <c r="N1187" s="39" t="s">
        <v>102</v>
      </c>
      <c r="O1187" s="39" t="s">
        <v>102</v>
      </c>
      <c r="P1187" s="39" t="s">
        <v>102</v>
      </c>
      <c r="Q1187" s="39" t="s">
        <v>102</v>
      </c>
      <c r="R1187" s="39">
        <v>1.0589999999999999</v>
      </c>
      <c r="S1187" s="39" t="s">
        <v>102</v>
      </c>
      <c r="T1187" s="39">
        <v>-7.2860000000000004E-5</v>
      </c>
      <c r="U1187" s="39">
        <v>5.3280000000000001E-2</v>
      </c>
      <c r="V1187" s="39" t="s">
        <v>102</v>
      </c>
      <c r="W1187" s="39" t="s">
        <v>102</v>
      </c>
      <c r="X1187" s="39">
        <v>1.11220714</v>
      </c>
    </row>
    <row r="1188" spans="1:24" x14ac:dyDescent="0.35">
      <c r="A1188" s="39" t="s">
        <v>681</v>
      </c>
      <c r="B1188" s="39" t="s">
        <v>477</v>
      </c>
      <c r="C1188" s="39" t="s">
        <v>21</v>
      </c>
      <c r="D1188" s="39" t="s">
        <v>23</v>
      </c>
      <c r="E1188" s="39" t="s">
        <v>436</v>
      </c>
      <c r="J1188" s="39" t="s">
        <v>102</v>
      </c>
      <c r="K1188" s="39" t="s">
        <v>102</v>
      </c>
      <c r="L1188" s="39" t="s">
        <v>102</v>
      </c>
      <c r="M1188" s="39" t="s">
        <v>102</v>
      </c>
      <c r="N1188" s="39" t="s">
        <v>102</v>
      </c>
      <c r="O1188" s="39" t="s">
        <v>102</v>
      </c>
      <c r="P1188" s="39" t="s">
        <v>102</v>
      </c>
      <c r="Q1188" s="39" t="s">
        <v>102</v>
      </c>
      <c r="R1188" s="39">
        <v>2.5880000000000001</v>
      </c>
      <c r="S1188" s="39" t="s">
        <v>102</v>
      </c>
      <c r="T1188" s="39">
        <v>3.2950000000000002E-3</v>
      </c>
      <c r="U1188" s="39">
        <v>0.32940000000000003</v>
      </c>
      <c r="V1188" s="39" t="s">
        <v>102</v>
      </c>
      <c r="W1188" s="39">
        <v>0.2908</v>
      </c>
      <c r="X1188" s="39">
        <v>3.2114950000000002</v>
      </c>
    </row>
    <row r="1189" spans="1:24" x14ac:dyDescent="0.35">
      <c r="A1189" s="39" t="s">
        <v>681</v>
      </c>
      <c r="B1189" s="39" t="s">
        <v>477</v>
      </c>
      <c r="C1189" s="39" t="s">
        <v>21</v>
      </c>
      <c r="D1189" s="39" t="s">
        <v>23</v>
      </c>
      <c r="E1189" s="39" t="s">
        <v>436</v>
      </c>
      <c r="F1189" s="39" t="s">
        <v>323</v>
      </c>
      <c r="J1189" s="39" t="s">
        <v>102</v>
      </c>
      <c r="K1189" s="39" t="s">
        <v>102</v>
      </c>
      <c r="L1189" s="39" t="s">
        <v>102</v>
      </c>
      <c r="M1189" s="39" t="s">
        <v>102</v>
      </c>
      <c r="N1189" s="39" t="s">
        <v>102</v>
      </c>
      <c r="O1189" s="39" t="s">
        <v>102</v>
      </c>
      <c r="P1189" s="39" t="s">
        <v>102</v>
      </c>
      <c r="Q1189" s="39" t="s">
        <v>102</v>
      </c>
      <c r="R1189" s="39" t="s">
        <v>102</v>
      </c>
      <c r="S1189" s="39" t="s">
        <v>102</v>
      </c>
      <c r="T1189" s="39" t="s">
        <v>102</v>
      </c>
      <c r="U1189" s="39">
        <v>4.3700000000000003E-2</v>
      </c>
      <c r="V1189" s="39" t="s">
        <v>102</v>
      </c>
      <c r="W1189" s="39" t="s">
        <v>102</v>
      </c>
      <c r="X1189" s="39">
        <v>4.3700000000000003E-2</v>
      </c>
    </row>
    <row r="1190" spans="1:24" x14ac:dyDescent="0.35">
      <c r="A1190" s="39" t="s">
        <v>681</v>
      </c>
      <c r="B1190" s="39" t="s">
        <v>477</v>
      </c>
      <c r="C1190" s="39" t="s">
        <v>21</v>
      </c>
      <c r="D1190" s="39" t="s">
        <v>23</v>
      </c>
      <c r="E1190" s="39" t="s">
        <v>436</v>
      </c>
      <c r="F1190" s="39" t="s">
        <v>103</v>
      </c>
      <c r="J1190" s="39" t="s">
        <v>102</v>
      </c>
      <c r="K1190" s="39" t="s">
        <v>102</v>
      </c>
      <c r="L1190" s="39" t="s">
        <v>102</v>
      </c>
      <c r="M1190" s="39" t="s">
        <v>102</v>
      </c>
      <c r="N1190" s="39" t="s">
        <v>102</v>
      </c>
      <c r="O1190" s="39" t="s">
        <v>102</v>
      </c>
      <c r="P1190" s="39" t="s">
        <v>102</v>
      </c>
      <c r="Q1190" s="39" t="s">
        <v>102</v>
      </c>
      <c r="R1190" s="39">
        <v>-1.8440000000000002E-2</v>
      </c>
      <c r="S1190" s="39" t="s">
        <v>102</v>
      </c>
      <c r="T1190" s="39" t="s">
        <v>102</v>
      </c>
      <c r="U1190" s="39" t="s">
        <v>102</v>
      </c>
      <c r="V1190" s="39" t="s">
        <v>102</v>
      </c>
      <c r="W1190" s="39" t="s">
        <v>102</v>
      </c>
      <c r="X1190" s="39">
        <v>-1.8440000000000002E-2</v>
      </c>
    </row>
    <row r="1191" spans="1:24" x14ac:dyDescent="0.35">
      <c r="A1191" s="39" t="s">
        <v>681</v>
      </c>
      <c r="B1191" s="39" t="s">
        <v>477</v>
      </c>
      <c r="C1191" s="39" t="s">
        <v>21</v>
      </c>
      <c r="D1191" s="39" t="s">
        <v>23</v>
      </c>
      <c r="E1191" s="39" t="s">
        <v>436</v>
      </c>
      <c r="F1191" s="39" t="s">
        <v>437</v>
      </c>
      <c r="J1191" s="39" t="s">
        <v>102</v>
      </c>
      <c r="K1191" s="39" t="s">
        <v>102</v>
      </c>
      <c r="L1191" s="39" t="s">
        <v>102</v>
      </c>
      <c r="M1191" s="39" t="s">
        <v>102</v>
      </c>
      <c r="N1191" s="39" t="s">
        <v>102</v>
      </c>
      <c r="O1191" s="39" t="s">
        <v>102</v>
      </c>
      <c r="P1191" s="39" t="s">
        <v>102</v>
      </c>
      <c r="Q1191" s="39" t="s">
        <v>102</v>
      </c>
      <c r="R1191" s="39" t="s">
        <v>102</v>
      </c>
      <c r="S1191" s="39" t="s">
        <v>102</v>
      </c>
      <c r="T1191" s="39">
        <v>1.341E-3</v>
      </c>
      <c r="U1191" s="39">
        <v>5.7009999999999998E-2</v>
      </c>
      <c r="V1191" s="39" t="s">
        <v>102</v>
      </c>
      <c r="W1191" s="39" t="s">
        <v>102</v>
      </c>
      <c r="X1191" s="39">
        <v>5.8351E-2</v>
      </c>
    </row>
    <row r="1192" spans="1:24" x14ac:dyDescent="0.35">
      <c r="A1192" s="39" t="s">
        <v>681</v>
      </c>
      <c r="B1192" s="39" t="s">
        <v>477</v>
      </c>
      <c r="C1192" s="39" t="s">
        <v>21</v>
      </c>
      <c r="D1192" s="39" t="s">
        <v>23</v>
      </c>
      <c r="E1192" s="39" t="s">
        <v>436</v>
      </c>
      <c r="F1192" s="39" t="s">
        <v>438</v>
      </c>
      <c r="J1192" s="39" t="s">
        <v>102</v>
      </c>
      <c r="K1192" s="39" t="s">
        <v>102</v>
      </c>
      <c r="L1192" s="39" t="s">
        <v>102</v>
      </c>
      <c r="M1192" s="39" t="s">
        <v>102</v>
      </c>
      <c r="N1192" s="39" t="s">
        <v>102</v>
      </c>
      <c r="O1192" s="39" t="s">
        <v>102</v>
      </c>
      <c r="P1192" s="39" t="s">
        <v>102</v>
      </c>
      <c r="Q1192" s="39" t="s">
        <v>102</v>
      </c>
      <c r="R1192" s="39" t="s">
        <v>102</v>
      </c>
      <c r="S1192" s="39" t="s">
        <v>102</v>
      </c>
      <c r="T1192" s="39">
        <v>2.5060000000000002E-4</v>
      </c>
      <c r="U1192" s="39">
        <v>2.8230000000000002E-2</v>
      </c>
      <c r="V1192" s="39" t="s">
        <v>102</v>
      </c>
      <c r="W1192" s="39" t="s">
        <v>102</v>
      </c>
      <c r="X1192" s="39">
        <v>2.8480599999999998E-2</v>
      </c>
    </row>
    <row r="1193" spans="1:24" x14ac:dyDescent="0.35">
      <c r="A1193" s="39" t="s">
        <v>681</v>
      </c>
      <c r="B1193" s="39" t="s">
        <v>477</v>
      </c>
      <c r="C1193" s="39" t="s">
        <v>21</v>
      </c>
      <c r="D1193" s="39" t="s">
        <v>34</v>
      </c>
      <c r="J1193" s="39" t="s">
        <v>102</v>
      </c>
      <c r="K1193" s="39" t="s">
        <v>102</v>
      </c>
      <c r="L1193" s="39" t="s">
        <v>102</v>
      </c>
      <c r="M1193" s="39" t="s">
        <v>102</v>
      </c>
      <c r="N1193" s="39" t="s">
        <v>102</v>
      </c>
      <c r="O1193" s="39" t="s">
        <v>102</v>
      </c>
      <c r="P1193" s="39" t="s">
        <v>102</v>
      </c>
      <c r="Q1193" s="39" t="s">
        <v>102</v>
      </c>
      <c r="R1193" s="39" t="s">
        <v>102</v>
      </c>
      <c r="S1193" s="39" t="s">
        <v>102</v>
      </c>
      <c r="T1193" s="39">
        <v>4.7089999999999996E-3</v>
      </c>
      <c r="U1193" s="39">
        <v>0.42920000000000003</v>
      </c>
      <c r="V1193" s="39" t="s">
        <v>102</v>
      </c>
      <c r="W1193" s="39" t="s">
        <v>102</v>
      </c>
      <c r="X1193" s="39">
        <v>0.43390899999999999</v>
      </c>
    </row>
    <row r="1194" spans="1:24" x14ac:dyDescent="0.35">
      <c r="A1194" s="39" t="s">
        <v>681</v>
      </c>
      <c r="B1194" s="39" t="s">
        <v>477</v>
      </c>
      <c r="C1194" s="39" t="s">
        <v>21</v>
      </c>
      <c r="D1194" s="39" t="s">
        <v>34</v>
      </c>
      <c r="E1194" s="39" t="s">
        <v>439</v>
      </c>
      <c r="J1194" s="39" t="s">
        <v>102</v>
      </c>
      <c r="K1194" s="39" t="s">
        <v>102</v>
      </c>
      <c r="L1194" s="39" t="s">
        <v>102</v>
      </c>
      <c r="M1194" s="39" t="s">
        <v>102</v>
      </c>
      <c r="N1194" s="39" t="s">
        <v>102</v>
      </c>
      <c r="O1194" s="39" t="s">
        <v>102</v>
      </c>
      <c r="P1194" s="39" t="s">
        <v>102</v>
      </c>
      <c r="Q1194" s="39" t="s">
        <v>102</v>
      </c>
      <c r="R1194" s="39" t="s">
        <v>102</v>
      </c>
      <c r="S1194" s="39" t="s">
        <v>102</v>
      </c>
      <c r="T1194" s="39">
        <v>1.8190000000000001E-7</v>
      </c>
      <c r="U1194" s="39">
        <v>4.9680000000000002E-3</v>
      </c>
      <c r="V1194" s="39" t="s">
        <v>102</v>
      </c>
      <c r="W1194" s="39" t="s">
        <v>102</v>
      </c>
      <c r="X1194" s="39">
        <v>4.9681819000000002E-3</v>
      </c>
    </row>
    <row r="1195" spans="1:24" x14ac:dyDescent="0.35">
      <c r="A1195" s="39" t="s">
        <v>681</v>
      </c>
      <c r="B1195" s="39" t="s">
        <v>477</v>
      </c>
      <c r="C1195" s="39" t="s">
        <v>21</v>
      </c>
      <c r="D1195" s="39" t="s">
        <v>34</v>
      </c>
      <c r="E1195" s="39" t="s">
        <v>440</v>
      </c>
      <c r="J1195" s="39" t="s">
        <v>102</v>
      </c>
      <c r="K1195" s="39" t="s">
        <v>102</v>
      </c>
      <c r="L1195" s="39" t="s">
        <v>102</v>
      </c>
      <c r="M1195" s="39" t="s">
        <v>102</v>
      </c>
      <c r="N1195" s="39" t="s">
        <v>102</v>
      </c>
      <c r="O1195" s="39" t="s">
        <v>102</v>
      </c>
      <c r="P1195" s="39" t="s">
        <v>102</v>
      </c>
      <c r="Q1195" s="39" t="s">
        <v>102</v>
      </c>
      <c r="R1195" s="39" t="s">
        <v>102</v>
      </c>
      <c r="S1195" s="39" t="s">
        <v>102</v>
      </c>
      <c r="T1195" s="39">
        <v>2.3640000000000002E-3</v>
      </c>
      <c r="U1195" s="39">
        <v>0.153</v>
      </c>
      <c r="V1195" s="39" t="s">
        <v>102</v>
      </c>
      <c r="W1195" s="39" t="s">
        <v>102</v>
      </c>
      <c r="X1195" s="39">
        <v>0.155364</v>
      </c>
    </row>
    <row r="1196" spans="1:24" x14ac:dyDescent="0.35">
      <c r="A1196" s="39" t="s">
        <v>681</v>
      </c>
      <c r="B1196" s="39" t="s">
        <v>477</v>
      </c>
      <c r="C1196" s="39" t="s">
        <v>21</v>
      </c>
      <c r="D1196" s="39" t="s">
        <v>34</v>
      </c>
      <c r="E1196" s="39" t="s">
        <v>441</v>
      </c>
      <c r="J1196" s="39" t="s">
        <v>102</v>
      </c>
      <c r="K1196" s="39" t="s">
        <v>102</v>
      </c>
      <c r="L1196" s="39" t="s">
        <v>102</v>
      </c>
      <c r="M1196" s="39" t="s">
        <v>102</v>
      </c>
      <c r="N1196" s="39" t="s">
        <v>102</v>
      </c>
      <c r="O1196" s="39" t="s">
        <v>102</v>
      </c>
      <c r="P1196" s="39" t="s">
        <v>102</v>
      </c>
      <c r="Q1196" s="39" t="s">
        <v>102</v>
      </c>
      <c r="R1196" s="39" t="s">
        <v>102</v>
      </c>
      <c r="S1196" s="39" t="s">
        <v>102</v>
      </c>
      <c r="T1196" s="39">
        <v>2.3640000000000002E-3</v>
      </c>
      <c r="U1196" s="39">
        <v>0.153</v>
      </c>
      <c r="V1196" s="39" t="s">
        <v>102</v>
      </c>
      <c r="W1196" s="39" t="s">
        <v>102</v>
      </c>
      <c r="X1196" s="39">
        <v>0.155364</v>
      </c>
    </row>
    <row r="1197" spans="1:24" x14ac:dyDescent="0.35">
      <c r="A1197" s="39" t="s">
        <v>681</v>
      </c>
      <c r="B1197" s="39" t="s">
        <v>477</v>
      </c>
      <c r="C1197" s="39" t="s">
        <v>21</v>
      </c>
      <c r="D1197" s="39" t="s">
        <v>34</v>
      </c>
      <c r="E1197" s="39" t="s">
        <v>442</v>
      </c>
      <c r="J1197" s="39" t="s">
        <v>102</v>
      </c>
      <c r="K1197" s="39" t="s">
        <v>102</v>
      </c>
      <c r="L1197" s="39" t="s">
        <v>102</v>
      </c>
      <c r="M1197" s="39" t="s">
        <v>102</v>
      </c>
      <c r="N1197" s="39" t="s">
        <v>102</v>
      </c>
      <c r="O1197" s="39" t="s">
        <v>102</v>
      </c>
      <c r="P1197" s="39" t="s">
        <v>102</v>
      </c>
      <c r="Q1197" s="39" t="s">
        <v>102</v>
      </c>
      <c r="R1197" s="39" t="s">
        <v>102</v>
      </c>
      <c r="S1197" s="39" t="s">
        <v>102</v>
      </c>
      <c r="T1197" s="39" t="s">
        <v>102</v>
      </c>
      <c r="U1197" s="39">
        <v>1.1410000000000001E-3</v>
      </c>
      <c r="V1197" s="39" t="s">
        <v>102</v>
      </c>
      <c r="W1197" s="39" t="s">
        <v>102</v>
      </c>
      <c r="X1197" s="39">
        <v>1.1410000000000001E-3</v>
      </c>
    </row>
    <row r="1198" spans="1:24" x14ac:dyDescent="0.35">
      <c r="A1198" s="39" t="s">
        <v>681</v>
      </c>
      <c r="B1198" s="39" t="s">
        <v>477</v>
      </c>
      <c r="C1198" s="39" t="s">
        <v>21</v>
      </c>
      <c r="D1198" s="39" t="s">
        <v>26</v>
      </c>
      <c r="J1198" s="39" t="s">
        <v>102</v>
      </c>
      <c r="K1198" s="39" t="s">
        <v>102</v>
      </c>
      <c r="L1198" s="39" t="s">
        <v>102</v>
      </c>
      <c r="M1198" s="39" t="s">
        <v>102</v>
      </c>
      <c r="N1198" s="39" t="s">
        <v>102</v>
      </c>
      <c r="O1198" s="39">
        <v>13.87</v>
      </c>
      <c r="P1198" s="39">
        <v>35.33</v>
      </c>
      <c r="Q1198" s="39">
        <v>8.5190000000000001</v>
      </c>
      <c r="R1198" s="39" t="s">
        <v>102</v>
      </c>
      <c r="S1198" s="39" t="s">
        <v>102</v>
      </c>
      <c r="T1198" s="39">
        <v>0.23380000000000001</v>
      </c>
      <c r="U1198" s="39">
        <v>0.53259999999999996</v>
      </c>
      <c r="V1198" s="39" t="s">
        <v>102</v>
      </c>
      <c r="W1198" s="39">
        <v>8.1550000000000008E-3</v>
      </c>
      <c r="X1198" s="39">
        <v>58.493555000000001</v>
      </c>
    </row>
    <row r="1199" spans="1:24" x14ac:dyDescent="0.35">
      <c r="A1199" s="39" t="s">
        <v>681</v>
      </c>
      <c r="B1199" s="39" t="s">
        <v>477</v>
      </c>
      <c r="C1199" s="39" t="s">
        <v>21</v>
      </c>
      <c r="D1199" s="39" t="s">
        <v>26</v>
      </c>
      <c r="E1199" s="39" t="s">
        <v>443</v>
      </c>
      <c r="J1199" s="39" t="s">
        <v>102</v>
      </c>
      <c r="K1199" s="39" t="s">
        <v>102</v>
      </c>
      <c r="L1199" s="39" t="s">
        <v>102</v>
      </c>
      <c r="M1199" s="39" t="s">
        <v>102</v>
      </c>
      <c r="N1199" s="39" t="s">
        <v>102</v>
      </c>
      <c r="O1199" s="39" t="s">
        <v>102</v>
      </c>
      <c r="P1199" s="39" t="s">
        <v>102</v>
      </c>
      <c r="Q1199" s="39">
        <v>7.975E-5</v>
      </c>
      <c r="R1199" s="39" t="s">
        <v>102</v>
      </c>
      <c r="S1199" s="39" t="s">
        <v>102</v>
      </c>
      <c r="T1199" s="39" t="s">
        <v>102</v>
      </c>
      <c r="U1199" s="39" t="s">
        <v>102</v>
      </c>
      <c r="V1199" s="39" t="s">
        <v>102</v>
      </c>
      <c r="W1199" s="39">
        <v>2.0349999999999999E-7</v>
      </c>
      <c r="X1199" s="39">
        <v>7.9953500000000006E-5</v>
      </c>
    </row>
    <row r="1200" spans="1:24" x14ac:dyDescent="0.35">
      <c r="A1200" s="39" t="s">
        <v>681</v>
      </c>
      <c r="B1200" s="39" t="s">
        <v>477</v>
      </c>
      <c r="C1200" s="39" t="s">
        <v>21</v>
      </c>
      <c r="D1200" s="39" t="s">
        <v>26</v>
      </c>
      <c r="E1200" s="39" t="s">
        <v>444</v>
      </c>
      <c r="J1200" s="39" t="s">
        <v>102</v>
      </c>
      <c r="K1200" s="39" t="s">
        <v>102</v>
      </c>
      <c r="L1200" s="39" t="s">
        <v>102</v>
      </c>
      <c r="M1200" s="39" t="s">
        <v>102</v>
      </c>
      <c r="N1200" s="39" t="s">
        <v>102</v>
      </c>
      <c r="O1200" s="39" t="s">
        <v>102</v>
      </c>
      <c r="P1200" s="39" t="s">
        <v>102</v>
      </c>
      <c r="Q1200" s="39" t="s">
        <v>102</v>
      </c>
      <c r="R1200" s="39" t="s">
        <v>102</v>
      </c>
      <c r="S1200" s="39" t="s">
        <v>102</v>
      </c>
      <c r="T1200" s="39" t="s">
        <v>102</v>
      </c>
      <c r="U1200" s="39" t="s">
        <v>170</v>
      </c>
      <c r="V1200" s="39" t="s">
        <v>102</v>
      </c>
      <c r="W1200" s="39" t="s">
        <v>102</v>
      </c>
      <c r="X1200" s="39">
        <v>0</v>
      </c>
    </row>
    <row r="1201" spans="1:24" x14ac:dyDescent="0.35">
      <c r="A1201" s="39" t="s">
        <v>681</v>
      </c>
      <c r="B1201" s="39" t="s">
        <v>477</v>
      </c>
      <c r="C1201" s="39" t="s">
        <v>21</v>
      </c>
      <c r="D1201" s="39" t="s">
        <v>26</v>
      </c>
      <c r="E1201" s="39" t="s">
        <v>445</v>
      </c>
      <c r="J1201" s="39" t="s">
        <v>102</v>
      </c>
      <c r="K1201" s="39" t="s">
        <v>102</v>
      </c>
      <c r="L1201" s="39" t="s">
        <v>102</v>
      </c>
      <c r="M1201" s="39" t="s">
        <v>102</v>
      </c>
      <c r="N1201" s="39" t="s">
        <v>102</v>
      </c>
      <c r="O1201" s="39" t="s">
        <v>102</v>
      </c>
      <c r="P1201" s="39" t="s">
        <v>102</v>
      </c>
      <c r="Q1201" s="39" t="s">
        <v>102</v>
      </c>
      <c r="R1201" s="39" t="s">
        <v>102</v>
      </c>
      <c r="S1201" s="39" t="s">
        <v>102</v>
      </c>
      <c r="T1201" s="39" t="s">
        <v>102</v>
      </c>
      <c r="U1201" s="39" t="s">
        <v>170</v>
      </c>
      <c r="V1201" s="39" t="s">
        <v>102</v>
      </c>
      <c r="W1201" s="39" t="s">
        <v>102</v>
      </c>
      <c r="X1201" s="39">
        <v>0</v>
      </c>
    </row>
    <row r="1202" spans="1:24" x14ac:dyDescent="0.35">
      <c r="A1202" s="39" t="s">
        <v>681</v>
      </c>
      <c r="B1202" s="39" t="s">
        <v>477</v>
      </c>
      <c r="C1202" s="39" t="s">
        <v>21</v>
      </c>
      <c r="D1202" s="39" t="s">
        <v>26</v>
      </c>
      <c r="E1202" s="39" t="s">
        <v>446</v>
      </c>
      <c r="J1202" s="39" t="s">
        <v>102</v>
      </c>
      <c r="K1202" s="39" t="s">
        <v>102</v>
      </c>
      <c r="L1202" s="39" t="s">
        <v>102</v>
      </c>
      <c r="M1202" s="39" t="s">
        <v>102</v>
      </c>
      <c r="N1202" s="39" t="s">
        <v>102</v>
      </c>
      <c r="O1202" s="39" t="s">
        <v>102</v>
      </c>
      <c r="P1202" s="39" t="s">
        <v>102</v>
      </c>
      <c r="Q1202" s="39" t="s">
        <v>102</v>
      </c>
      <c r="R1202" s="39" t="s">
        <v>102</v>
      </c>
      <c r="S1202" s="39" t="s">
        <v>102</v>
      </c>
      <c r="T1202" s="39" t="s">
        <v>102</v>
      </c>
      <c r="U1202" s="39" t="s">
        <v>170</v>
      </c>
      <c r="V1202" s="39" t="s">
        <v>102</v>
      </c>
      <c r="W1202" s="39" t="s">
        <v>102</v>
      </c>
      <c r="X1202" s="39">
        <v>0</v>
      </c>
    </row>
    <row r="1203" spans="1:24" x14ac:dyDescent="0.35">
      <c r="A1203" s="39" t="s">
        <v>681</v>
      </c>
      <c r="B1203" s="39" t="s">
        <v>477</v>
      </c>
      <c r="C1203" s="39" t="s">
        <v>21</v>
      </c>
      <c r="D1203" s="39" t="s">
        <v>26</v>
      </c>
      <c r="E1203" s="39" t="s">
        <v>447</v>
      </c>
      <c r="J1203" s="39" t="s">
        <v>102</v>
      </c>
      <c r="K1203" s="39" t="s">
        <v>102</v>
      </c>
      <c r="L1203" s="39" t="s">
        <v>102</v>
      </c>
      <c r="M1203" s="39" t="s">
        <v>102</v>
      </c>
      <c r="N1203" s="39" t="s">
        <v>102</v>
      </c>
      <c r="O1203" s="39" t="s">
        <v>102</v>
      </c>
      <c r="P1203" s="39">
        <v>7.3940000000000001</v>
      </c>
      <c r="Q1203" s="39">
        <v>6.567E-6</v>
      </c>
      <c r="R1203" s="39" t="s">
        <v>102</v>
      </c>
      <c r="S1203" s="39" t="s">
        <v>102</v>
      </c>
      <c r="T1203" s="39" t="s">
        <v>102</v>
      </c>
      <c r="U1203" s="39" t="s">
        <v>102</v>
      </c>
      <c r="V1203" s="39" t="s">
        <v>102</v>
      </c>
      <c r="W1203" s="39">
        <v>4.3679999999999999E-7</v>
      </c>
      <c r="X1203" s="39">
        <v>7.3940070037999996</v>
      </c>
    </row>
    <row r="1204" spans="1:24" x14ac:dyDescent="0.35">
      <c r="A1204" s="39" t="s">
        <v>681</v>
      </c>
      <c r="B1204" s="39" t="s">
        <v>477</v>
      </c>
      <c r="C1204" s="39" t="s">
        <v>21</v>
      </c>
      <c r="D1204" s="39" t="s">
        <v>26</v>
      </c>
      <c r="E1204" s="39" t="s">
        <v>448</v>
      </c>
      <c r="J1204" s="39" t="s">
        <v>102</v>
      </c>
      <c r="K1204" s="39" t="s">
        <v>102</v>
      </c>
      <c r="L1204" s="39" t="s">
        <v>102</v>
      </c>
      <c r="M1204" s="39" t="s">
        <v>102</v>
      </c>
      <c r="N1204" s="39" t="s">
        <v>102</v>
      </c>
      <c r="O1204" s="39" t="s">
        <v>102</v>
      </c>
      <c r="P1204" s="39">
        <v>7.3940000000000001</v>
      </c>
      <c r="Q1204" s="39">
        <v>1.914E-5</v>
      </c>
      <c r="R1204" s="39" t="s">
        <v>102</v>
      </c>
      <c r="S1204" s="39" t="s">
        <v>102</v>
      </c>
      <c r="T1204" s="39" t="s">
        <v>102</v>
      </c>
      <c r="U1204" s="39" t="s">
        <v>102</v>
      </c>
      <c r="V1204" s="39" t="s">
        <v>102</v>
      </c>
      <c r="W1204" s="39">
        <v>4.3679999999999999E-7</v>
      </c>
      <c r="X1204" s="39">
        <v>7.3940195767999999</v>
      </c>
    </row>
    <row r="1205" spans="1:24" x14ac:dyDescent="0.35">
      <c r="A1205" s="39" t="s">
        <v>681</v>
      </c>
      <c r="B1205" s="39" t="s">
        <v>477</v>
      </c>
      <c r="C1205" s="39" t="s">
        <v>21</v>
      </c>
      <c r="D1205" s="39" t="s">
        <v>26</v>
      </c>
      <c r="E1205" s="39" t="s">
        <v>449</v>
      </c>
      <c r="J1205" s="39" t="s">
        <v>102</v>
      </c>
      <c r="K1205" s="39" t="s">
        <v>102</v>
      </c>
      <c r="L1205" s="39" t="s">
        <v>102</v>
      </c>
      <c r="M1205" s="39" t="s">
        <v>102</v>
      </c>
      <c r="N1205" s="39" t="s">
        <v>102</v>
      </c>
      <c r="O1205" s="39" t="s">
        <v>102</v>
      </c>
      <c r="P1205" s="39">
        <v>7.3940000000000001</v>
      </c>
      <c r="Q1205" s="39">
        <v>1.237E-5</v>
      </c>
      <c r="R1205" s="39" t="s">
        <v>102</v>
      </c>
      <c r="S1205" s="39" t="s">
        <v>102</v>
      </c>
      <c r="T1205" s="39" t="s">
        <v>102</v>
      </c>
      <c r="U1205" s="39" t="s">
        <v>102</v>
      </c>
      <c r="V1205" s="39" t="s">
        <v>102</v>
      </c>
      <c r="W1205" s="39">
        <v>4.3679999999999999E-7</v>
      </c>
      <c r="X1205" s="39">
        <v>7.3940128068000002</v>
      </c>
    </row>
    <row r="1206" spans="1:24" x14ac:dyDescent="0.35">
      <c r="A1206" s="39" t="s">
        <v>681</v>
      </c>
      <c r="B1206" s="39" t="s">
        <v>477</v>
      </c>
      <c r="C1206" s="39" t="s">
        <v>21</v>
      </c>
      <c r="D1206" s="39" t="s">
        <v>26</v>
      </c>
      <c r="E1206" s="39" t="s">
        <v>450</v>
      </c>
      <c r="J1206" s="39" t="s">
        <v>102</v>
      </c>
      <c r="K1206" s="39" t="s">
        <v>102</v>
      </c>
      <c r="L1206" s="39" t="s">
        <v>102</v>
      </c>
      <c r="M1206" s="39" t="s">
        <v>102</v>
      </c>
      <c r="N1206" s="39" t="s">
        <v>102</v>
      </c>
      <c r="O1206" s="39" t="s">
        <v>102</v>
      </c>
      <c r="P1206" s="39">
        <v>7.3940000000000001</v>
      </c>
      <c r="Q1206" s="39">
        <v>1.2109999999999999E-5</v>
      </c>
      <c r="R1206" s="39" t="s">
        <v>102</v>
      </c>
      <c r="S1206" s="39" t="s">
        <v>102</v>
      </c>
      <c r="T1206" s="39" t="s">
        <v>102</v>
      </c>
      <c r="U1206" s="39" t="s">
        <v>102</v>
      </c>
      <c r="V1206" s="39" t="s">
        <v>102</v>
      </c>
      <c r="W1206" s="39">
        <v>4.3679999999999999E-7</v>
      </c>
      <c r="X1206" s="39">
        <v>7.3940125468</v>
      </c>
    </row>
    <row r="1207" spans="1:24" x14ac:dyDescent="0.35">
      <c r="A1207" s="39" t="s">
        <v>681</v>
      </c>
      <c r="B1207" s="39" t="s">
        <v>477</v>
      </c>
      <c r="C1207" s="39" t="s">
        <v>21</v>
      </c>
      <c r="D1207" s="39" t="s">
        <v>26</v>
      </c>
      <c r="E1207" s="39" t="s">
        <v>451</v>
      </c>
      <c r="J1207" s="39" t="s">
        <v>102</v>
      </c>
      <c r="K1207" s="39" t="s">
        <v>102</v>
      </c>
      <c r="L1207" s="39" t="s">
        <v>102</v>
      </c>
      <c r="M1207" s="39" t="s">
        <v>102</v>
      </c>
      <c r="N1207" s="39" t="s">
        <v>102</v>
      </c>
      <c r="O1207" s="39" t="s">
        <v>102</v>
      </c>
      <c r="P1207" s="39" t="s">
        <v>102</v>
      </c>
      <c r="Q1207" s="39" t="s">
        <v>102</v>
      </c>
      <c r="R1207" s="39" t="s">
        <v>102</v>
      </c>
      <c r="S1207" s="39" t="s">
        <v>102</v>
      </c>
      <c r="T1207" s="39" t="s">
        <v>102</v>
      </c>
      <c r="U1207" s="39" t="s">
        <v>170</v>
      </c>
      <c r="V1207" s="39" t="s">
        <v>102</v>
      </c>
      <c r="W1207" s="39" t="s">
        <v>102</v>
      </c>
      <c r="X1207" s="39">
        <v>0</v>
      </c>
    </row>
    <row r="1208" spans="1:24" x14ac:dyDescent="0.35">
      <c r="A1208" s="39" t="s">
        <v>681</v>
      </c>
      <c r="B1208" s="39" t="s">
        <v>477</v>
      </c>
      <c r="C1208" s="39" t="s">
        <v>21</v>
      </c>
      <c r="D1208" s="39" t="s">
        <v>26</v>
      </c>
      <c r="E1208" s="39" t="s">
        <v>452</v>
      </c>
      <c r="J1208" s="39" t="s">
        <v>102</v>
      </c>
      <c r="K1208" s="39" t="s">
        <v>102</v>
      </c>
      <c r="L1208" s="39" t="s">
        <v>102</v>
      </c>
      <c r="M1208" s="39" t="s">
        <v>102</v>
      </c>
      <c r="N1208" s="39" t="s">
        <v>102</v>
      </c>
      <c r="O1208" s="39" t="s">
        <v>102</v>
      </c>
      <c r="P1208" s="39" t="s">
        <v>102</v>
      </c>
      <c r="Q1208" s="39">
        <v>0.65559999999999996</v>
      </c>
      <c r="R1208" s="39" t="s">
        <v>102</v>
      </c>
      <c r="S1208" s="39" t="s">
        <v>102</v>
      </c>
      <c r="T1208" s="39">
        <v>5.7049999999999997E-2</v>
      </c>
      <c r="U1208" s="39">
        <v>0.1085</v>
      </c>
      <c r="V1208" s="39" t="s">
        <v>102</v>
      </c>
      <c r="W1208" s="39">
        <v>1.3029999999999999E-3</v>
      </c>
      <c r="X1208" s="39">
        <v>0.82245299999999999</v>
      </c>
    </row>
    <row r="1209" spans="1:24" x14ac:dyDescent="0.35">
      <c r="A1209" s="39" t="s">
        <v>681</v>
      </c>
      <c r="B1209" s="39" t="s">
        <v>477</v>
      </c>
      <c r="C1209" s="39" t="s">
        <v>21</v>
      </c>
      <c r="D1209" s="39" t="s">
        <v>26</v>
      </c>
      <c r="E1209" s="39" t="s">
        <v>453</v>
      </c>
      <c r="J1209" s="39" t="s">
        <v>102</v>
      </c>
      <c r="K1209" s="39" t="s">
        <v>102</v>
      </c>
      <c r="L1209" s="39" t="s">
        <v>102</v>
      </c>
      <c r="M1209" s="39" t="s">
        <v>102</v>
      </c>
      <c r="N1209" s="39" t="s">
        <v>102</v>
      </c>
      <c r="O1209" s="39" t="s">
        <v>102</v>
      </c>
      <c r="P1209" s="39" t="s">
        <v>102</v>
      </c>
      <c r="Q1209" s="39">
        <v>-1.026E-4</v>
      </c>
      <c r="R1209" s="39" t="s">
        <v>102</v>
      </c>
      <c r="S1209" s="39" t="s">
        <v>102</v>
      </c>
      <c r="T1209" s="39">
        <v>-1.4789999999999999E-4</v>
      </c>
      <c r="U1209" s="39">
        <v>1.8370000000000001E-3</v>
      </c>
      <c r="V1209" s="39" t="s">
        <v>102</v>
      </c>
      <c r="W1209" s="39">
        <v>9.7429999999999994E-5</v>
      </c>
      <c r="X1209" s="39">
        <v>1.6839299999999999E-3</v>
      </c>
    </row>
    <row r="1210" spans="1:24" x14ac:dyDescent="0.35">
      <c r="A1210" s="39" t="s">
        <v>681</v>
      </c>
      <c r="B1210" s="39" t="s">
        <v>477</v>
      </c>
      <c r="C1210" s="39" t="s">
        <v>21</v>
      </c>
      <c r="D1210" s="39" t="s">
        <v>26</v>
      </c>
      <c r="E1210" s="39" t="s">
        <v>454</v>
      </c>
      <c r="J1210" s="39" t="s">
        <v>102</v>
      </c>
      <c r="K1210" s="39" t="s">
        <v>102</v>
      </c>
      <c r="L1210" s="39" t="s">
        <v>102</v>
      </c>
      <c r="M1210" s="39" t="s">
        <v>102</v>
      </c>
      <c r="N1210" s="39" t="s">
        <v>102</v>
      </c>
      <c r="O1210" s="39" t="s">
        <v>102</v>
      </c>
      <c r="P1210" s="39" t="s">
        <v>102</v>
      </c>
      <c r="Q1210" s="39">
        <v>-2.0809999999999999E-4</v>
      </c>
      <c r="R1210" s="39" t="s">
        <v>102</v>
      </c>
      <c r="S1210" s="39" t="s">
        <v>102</v>
      </c>
      <c r="T1210" s="39">
        <v>-1.482E-4</v>
      </c>
      <c r="U1210" s="39">
        <v>1.8370000000000001E-3</v>
      </c>
      <c r="V1210" s="39" t="s">
        <v>102</v>
      </c>
      <c r="W1210" s="39">
        <v>9.5470000000000006E-5</v>
      </c>
      <c r="X1210" s="39">
        <v>1.57617E-3</v>
      </c>
    </row>
    <row r="1211" spans="1:24" x14ac:dyDescent="0.35">
      <c r="A1211" s="39" t="s">
        <v>681</v>
      </c>
      <c r="B1211" s="39" t="s">
        <v>477</v>
      </c>
      <c r="C1211" s="39" t="s">
        <v>21</v>
      </c>
      <c r="D1211" s="39" t="s">
        <v>26</v>
      </c>
      <c r="E1211" s="39" t="s">
        <v>455</v>
      </c>
      <c r="J1211" s="39" t="s">
        <v>102</v>
      </c>
      <c r="K1211" s="39" t="s">
        <v>102</v>
      </c>
      <c r="L1211" s="39" t="s">
        <v>102</v>
      </c>
      <c r="M1211" s="39" t="s">
        <v>102</v>
      </c>
      <c r="N1211" s="39" t="s">
        <v>102</v>
      </c>
      <c r="O1211" s="39" t="s">
        <v>102</v>
      </c>
      <c r="P1211" s="39" t="s">
        <v>102</v>
      </c>
      <c r="Q1211" s="39">
        <v>-1.405E-4</v>
      </c>
      <c r="R1211" s="39" t="s">
        <v>102</v>
      </c>
      <c r="S1211" s="39" t="s">
        <v>102</v>
      </c>
      <c r="T1211" s="39">
        <v>-2.4149999999999999E-4</v>
      </c>
      <c r="U1211" s="39">
        <v>1.8810000000000001E-3</v>
      </c>
      <c r="V1211" s="39" t="s">
        <v>102</v>
      </c>
      <c r="W1211" s="39">
        <v>8.5669999999999998E-5</v>
      </c>
      <c r="X1211" s="39">
        <v>1.58467E-3</v>
      </c>
    </row>
    <row r="1212" spans="1:24" x14ac:dyDescent="0.35">
      <c r="A1212" s="39" t="s">
        <v>681</v>
      </c>
      <c r="B1212" s="39" t="s">
        <v>477</v>
      </c>
      <c r="C1212" s="39" t="s">
        <v>21</v>
      </c>
      <c r="D1212" s="39" t="s">
        <v>26</v>
      </c>
      <c r="E1212" s="39" t="s">
        <v>456</v>
      </c>
      <c r="J1212" s="39" t="s">
        <v>102</v>
      </c>
      <c r="K1212" s="39" t="s">
        <v>102</v>
      </c>
      <c r="L1212" s="39" t="s">
        <v>102</v>
      </c>
      <c r="M1212" s="39" t="s">
        <v>102</v>
      </c>
      <c r="N1212" s="39" t="s">
        <v>102</v>
      </c>
      <c r="O1212" s="39" t="s">
        <v>102</v>
      </c>
      <c r="P1212" s="39" t="s">
        <v>102</v>
      </c>
      <c r="Q1212" s="39">
        <v>-1.7129999999999999E-4</v>
      </c>
      <c r="R1212" s="39" t="s">
        <v>102</v>
      </c>
      <c r="S1212" s="39" t="s">
        <v>102</v>
      </c>
      <c r="T1212" s="39">
        <v>-2.764E-4</v>
      </c>
      <c r="U1212" s="39">
        <v>2.7230000000000002E-3</v>
      </c>
      <c r="V1212" s="39" t="s">
        <v>102</v>
      </c>
      <c r="W1212" s="39">
        <v>9.1739999999999999E-5</v>
      </c>
      <c r="X1212" s="39">
        <v>2.3670399999999999E-3</v>
      </c>
    </row>
    <row r="1213" spans="1:24" x14ac:dyDescent="0.35">
      <c r="A1213" s="39" t="s">
        <v>681</v>
      </c>
      <c r="B1213" s="39" t="s">
        <v>477</v>
      </c>
      <c r="C1213" s="39" t="s">
        <v>21</v>
      </c>
      <c r="D1213" s="39" t="s">
        <v>26</v>
      </c>
      <c r="E1213" s="39" t="s">
        <v>457</v>
      </c>
      <c r="J1213" s="39" t="s">
        <v>102</v>
      </c>
      <c r="K1213" s="39" t="s">
        <v>102</v>
      </c>
      <c r="L1213" s="39" t="s">
        <v>102</v>
      </c>
      <c r="M1213" s="39" t="s">
        <v>102</v>
      </c>
      <c r="N1213" s="39" t="s">
        <v>102</v>
      </c>
      <c r="O1213" s="39" t="s">
        <v>102</v>
      </c>
      <c r="P1213" s="39" t="s">
        <v>102</v>
      </c>
      <c r="Q1213" s="39" t="s">
        <v>170</v>
      </c>
      <c r="R1213" s="39" t="s">
        <v>102</v>
      </c>
      <c r="S1213" s="39" t="s">
        <v>102</v>
      </c>
      <c r="T1213" s="39" t="s">
        <v>170</v>
      </c>
      <c r="U1213" s="39" t="s">
        <v>170</v>
      </c>
      <c r="V1213" s="39" t="s">
        <v>102</v>
      </c>
      <c r="W1213" s="39" t="s">
        <v>170</v>
      </c>
      <c r="X1213" s="39">
        <v>0</v>
      </c>
    </row>
    <row r="1214" spans="1:24" x14ac:dyDescent="0.35">
      <c r="A1214" s="39" t="s">
        <v>681</v>
      </c>
      <c r="B1214" s="39" t="s">
        <v>477</v>
      </c>
      <c r="C1214" s="39" t="s">
        <v>21</v>
      </c>
      <c r="D1214" s="39" t="s">
        <v>26</v>
      </c>
      <c r="E1214" s="39" t="s">
        <v>458</v>
      </c>
      <c r="J1214" s="39" t="s">
        <v>102</v>
      </c>
      <c r="K1214" s="39" t="s">
        <v>102</v>
      </c>
      <c r="L1214" s="39" t="s">
        <v>102</v>
      </c>
      <c r="M1214" s="39" t="s">
        <v>102</v>
      </c>
      <c r="N1214" s="39" t="s">
        <v>102</v>
      </c>
      <c r="O1214" s="39" t="s">
        <v>102</v>
      </c>
      <c r="P1214" s="39" t="s">
        <v>102</v>
      </c>
      <c r="Q1214" s="39" t="s">
        <v>170</v>
      </c>
      <c r="R1214" s="39" t="s">
        <v>102</v>
      </c>
      <c r="S1214" s="39" t="s">
        <v>102</v>
      </c>
      <c r="T1214" s="39" t="s">
        <v>170</v>
      </c>
      <c r="U1214" s="39" t="s">
        <v>170</v>
      </c>
      <c r="V1214" s="39" t="s">
        <v>102</v>
      </c>
      <c r="W1214" s="39" t="s">
        <v>170</v>
      </c>
      <c r="X1214" s="39">
        <v>0</v>
      </c>
    </row>
    <row r="1215" spans="1:24" x14ac:dyDescent="0.35">
      <c r="A1215" s="39" t="s">
        <v>681</v>
      </c>
      <c r="B1215" s="39" t="s">
        <v>477</v>
      </c>
      <c r="C1215" s="39" t="s">
        <v>21</v>
      </c>
      <c r="D1215" s="39" t="s">
        <v>26</v>
      </c>
      <c r="E1215" s="39" t="s">
        <v>459</v>
      </c>
      <c r="J1215" s="39" t="s">
        <v>102</v>
      </c>
      <c r="K1215" s="39" t="s">
        <v>102</v>
      </c>
      <c r="L1215" s="39" t="s">
        <v>102</v>
      </c>
      <c r="M1215" s="39" t="s">
        <v>102</v>
      </c>
      <c r="N1215" s="39" t="s">
        <v>102</v>
      </c>
      <c r="O1215" s="39" t="s">
        <v>102</v>
      </c>
      <c r="P1215" s="39" t="s">
        <v>102</v>
      </c>
      <c r="Q1215" s="39" t="s">
        <v>170</v>
      </c>
      <c r="R1215" s="39" t="s">
        <v>102</v>
      </c>
      <c r="S1215" s="39" t="s">
        <v>102</v>
      </c>
      <c r="T1215" s="39" t="s">
        <v>170</v>
      </c>
      <c r="U1215" s="39" t="s">
        <v>170</v>
      </c>
      <c r="V1215" s="39" t="s">
        <v>102</v>
      </c>
      <c r="W1215" s="39" t="s">
        <v>170</v>
      </c>
      <c r="X1215" s="39">
        <v>0</v>
      </c>
    </row>
    <row r="1216" spans="1:24" x14ac:dyDescent="0.35">
      <c r="A1216" s="39" t="s">
        <v>681</v>
      </c>
      <c r="B1216" s="39" t="s">
        <v>477</v>
      </c>
      <c r="C1216" s="39" t="s">
        <v>21</v>
      </c>
      <c r="D1216" s="39" t="s">
        <v>26</v>
      </c>
      <c r="E1216" s="39" t="s">
        <v>460</v>
      </c>
      <c r="J1216" s="39" t="s">
        <v>102</v>
      </c>
      <c r="K1216" s="39" t="s">
        <v>102</v>
      </c>
      <c r="L1216" s="39" t="s">
        <v>102</v>
      </c>
      <c r="M1216" s="39" t="s">
        <v>102</v>
      </c>
      <c r="N1216" s="39" t="s">
        <v>102</v>
      </c>
      <c r="O1216" s="39" t="s">
        <v>102</v>
      </c>
      <c r="P1216" s="39" t="s">
        <v>102</v>
      </c>
      <c r="Q1216" s="39">
        <v>0.89400000000000002</v>
      </c>
      <c r="R1216" s="39" t="s">
        <v>102</v>
      </c>
      <c r="S1216" s="39" t="s">
        <v>102</v>
      </c>
      <c r="T1216" s="39">
        <v>9.4640000000000002E-2</v>
      </c>
      <c r="U1216" s="39">
        <v>0.16289999999999999</v>
      </c>
      <c r="V1216" s="39" t="s">
        <v>102</v>
      </c>
      <c r="W1216" s="39">
        <v>1.5889999999999999E-3</v>
      </c>
      <c r="X1216" s="39">
        <v>1.1531290000000001</v>
      </c>
    </row>
    <row r="1217" spans="1:24" x14ac:dyDescent="0.35">
      <c r="A1217" s="39" t="s">
        <v>681</v>
      </c>
      <c r="B1217" s="39" t="s">
        <v>477</v>
      </c>
      <c r="C1217" s="39" t="s">
        <v>21</v>
      </c>
      <c r="D1217" s="39" t="s">
        <v>26</v>
      </c>
      <c r="E1217" s="39" t="s">
        <v>104</v>
      </c>
      <c r="J1217" s="39" t="s">
        <v>102</v>
      </c>
      <c r="K1217" s="39" t="s">
        <v>102</v>
      </c>
      <c r="L1217" s="39" t="s">
        <v>102</v>
      </c>
      <c r="M1217" s="39" t="s">
        <v>102</v>
      </c>
      <c r="N1217" s="39" t="s">
        <v>102</v>
      </c>
      <c r="O1217" s="39">
        <v>7.0960000000000001E-4</v>
      </c>
      <c r="P1217" s="39" t="s">
        <v>102</v>
      </c>
      <c r="Q1217" s="39" t="s">
        <v>102</v>
      </c>
      <c r="R1217" s="39" t="s">
        <v>102</v>
      </c>
      <c r="S1217" s="39" t="s">
        <v>102</v>
      </c>
      <c r="T1217" s="39" t="s">
        <v>102</v>
      </c>
      <c r="U1217" s="39" t="s">
        <v>102</v>
      </c>
      <c r="V1217" s="39" t="s">
        <v>102</v>
      </c>
      <c r="W1217" s="39">
        <v>2.7920000000000001E-7</v>
      </c>
      <c r="X1217" s="39">
        <v>7.0987920000000003E-4</v>
      </c>
    </row>
    <row r="1218" spans="1:24" x14ac:dyDescent="0.35">
      <c r="A1218" s="39" t="s">
        <v>681</v>
      </c>
      <c r="B1218" s="39" t="s">
        <v>477</v>
      </c>
      <c r="C1218" s="39" t="s">
        <v>21</v>
      </c>
      <c r="D1218" s="39" t="s">
        <v>26</v>
      </c>
      <c r="E1218" s="39" t="s">
        <v>105</v>
      </c>
      <c r="J1218" s="39" t="s">
        <v>102</v>
      </c>
      <c r="K1218" s="39" t="s">
        <v>102</v>
      </c>
      <c r="L1218" s="39" t="s">
        <v>102</v>
      </c>
      <c r="M1218" s="39" t="s">
        <v>102</v>
      </c>
      <c r="N1218" s="39" t="s">
        <v>102</v>
      </c>
      <c r="O1218" s="39">
        <v>7.0949999999999995E-4</v>
      </c>
      <c r="P1218" s="39" t="s">
        <v>102</v>
      </c>
      <c r="Q1218" s="39" t="s">
        <v>102</v>
      </c>
      <c r="R1218" s="39" t="s">
        <v>102</v>
      </c>
      <c r="S1218" s="39" t="s">
        <v>102</v>
      </c>
      <c r="T1218" s="39" t="s">
        <v>102</v>
      </c>
      <c r="U1218" s="39" t="s">
        <v>102</v>
      </c>
      <c r="V1218" s="39" t="s">
        <v>102</v>
      </c>
      <c r="W1218" s="39">
        <v>2.7920000000000001E-7</v>
      </c>
      <c r="X1218" s="39">
        <v>7.0977919999999997E-4</v>
      </c>
    </row>
    <row r="1219" spans="1:24" x14ac:dyDescent="0.35">
      <c r="A1219" s="39" t="s">
        <v>681</v>
      </c>
      <c r="B1219" s="39" t="s">
        <v>477</v>
      </c>
      <c r="C1219" s="39" t="s">
        <v>21</v>
      </c>
      <c r="D1219" s="39" t="s">
        <v>26</v>
      </c>
      <c r="E1219" s="39" t="s">
        <v>106</v>
      </c>
      <c r="J1219" s="39" t="s">
        <v>102</v>
      </c>
      <c r="K1219" s="39" t="s">
        <v>102</v>
      </c>
      <c r="L1219" s="39" t="s">
        <v>102</v>
      </c>
      <c r="M1219" s="39" t="s">
        <v>102</v>
      </c>
      <c r="N1219" s="39" t="s">
        <v>102</v>
      </c>
      <c r="O1219" s="39">
        <v>7.0969999999999996E-4</v>
      </c>
      <c r="P1219" s="39" t="s">
        <v>102</v>
      </c>
      <c r="Q1219" s="39" t="s">
        <v>102</v>
      </c>
      <c r="R1219" s="39" t="s">
        <v>102</v>
      </c>
      <c r="S1219" s="39" t="s">
        <v>102</v>
      </c>
      <c r="T1219" s="39" t="s">
        <v>102</v>
      </c>
      <c r="U1219" s="39" t="s">
        <v>102</v>
      </c>
      <c r="V1219" s="39" t="s">
        <v>102</v>
      </c>
      <c r="W1219" s="39">
        <v>2.7920000000000001E-7</v>
      </c>
      <c r="X1219" s="39">
        <v>7.0997919999999997E-4</v>
      </c>
    </row>
    <row r="1220" spans="1:24" x14ac:dyDescent="0.35">
      <c r="A1220" s="39" t="s">
        <v>681</v>
      </c>
      <c r="B1220" s="39" t="s">
        <v>477</v>
      </c>
      <c r="C1220" s="39" t="s">
        <v>21</v>
      </c>
      <c r="D1220" s="39" t="s">
        <v>26</v>
      </c>
      <c r="E1220" s="39" t="s">
        <v>107</v>
      </c>
      <c r="J1220" s="39" t="s">
        <v>102</v>
      </c>
      <c r="K1220" s="39" t="s">
        <v>102</v>
      </c>
      <c r="L1220" s="39" t="s">
        <v>102</v>
      </c>
      <c r="M1220" s="39" t="s">
        <v>102</v>
      </c>
      <c r="N1220" s="39" t="s">
        <v>102</v>
      </c>
      <c r="O1220" s="39">
        <v>5.2670000000000003</v>
      </c>
      <c r="P1220" s="39" t="s">
        <v>102</v>
      </c>
      <c r="Q1220" s="39" t="s">
        <v>102</v>
      </c>
      <c r="R1220" s="39" t="s">
        <v>102</v>
      </c>
      <c r="S1220" s="39" t="s">
        <v>102</v>
      </c>
      <c r="T1220" s="39" t="s">
        <v>102</v>
      </c>
      <c r="U1220" s="39" t="s">
        <v>102</v>
      </c>
      <c r="V1220" s="39" t="s">
        <v>102</v>
      </c>
      <c r="W1220" s="39">
        <v>2.7920000000000001E-7</v>
      </c>
      <c r="X1220" s="39">
        <v>5.2670002792000004</v>
      </c>
    </row>
    <row r="1221" spans="1:24" x14ac:dyDescent="0.35">
      <c r="A1221" s="39" t="s">
        <v>681</v>
      </c>
      <c r="B1221" s="39" t="s">
        <v>477</v>
      </c>
      <c r="C1221" s="39" t="s">
        <v>21</v>
      </c>
      <c r="D1221" s="39" t="s">
        <v>26</v>
      </c>
      <c r="E1221" s="39" t="s">
        <v>461</v>
      </c>
      <c r="J1221" s="39" t="s">
        <v>102</v>
      </c>
      <c r="K1221" s="39" t="s">
        <v>102</v>
      </c>
      <c r="L1221" s="39" t="s">
        <v>102</v>
      </c>
      <c r="M1221" s="39" t="s">
        <v>102</v>
      </c>
      <c r="N1221" s="39" t="s">
        <v>102</v>
      </c>
      <c r="O1221" s="39">
        <v>7.8259999999999996</v>
      </c>
      <c r="P1221" s="39" t="s">
        <v>102</v>
      </c>
      <c r="Q1221" s="39" t="s">
        <v>102</v>
      </c>
      <c r="R1221" s="39" t="s">
        <v>102</v>
      </c>
      <c r="S1221" s="39" t="s">
        <v>102</v>
      </c>
      <c r="T1221" s="39" t="s">
        <v>102</v>
      </c>
      <c r="U1221" s="39" t="s">
        <v>102</v>
      </c>
      <c r="V1221" s="39" t="s">
        <v>102</v>
      </c>
      <c r="W1221" s="39">
        <v>3.0629999999999998E-7</v>
      </c>
      <c r="X1221" s="39">
        <v>7.8260003063000001</v>
      </c>
    </row>
    <row r="1222" spans="1:24" x14ac:dyDescent="0.35">
      <c r="A1222" s="39" t="s">
        <v>681</v>
      </c>
      <c r="B1222" s="39" t="s">
        <v>477</v>
      </c>
      <c r="C1222" s="39" t="s">
        <v>21</v>
      </c>
      <c r="D1222" s="39" t="s">
        <v>26</v>
      </c>
      <c r="E1222" s="39" t="s">
        <v>108</v>
      </c>
      <c r="J1222" s="39" t="s">
        <v>102</v>
      </c>
      <c r="K1222" s="39" t="s">
        <v>102</v>
      </c>
      <c r="L1222" s="39" t="s">
        <v>102</v>
      </c>
      <c r="M1222" s="39" t="s">
        <v>102</v>
      </c>
      <c r="N1222" s="39" t="s">
        <v>102</v>
      </c>
      <c r="O1222" s="39">
        <v>0.77510000000000001</v>
      </c>
      <c r="P1222" s="39" t="s">
        <v>102</v>
      </c>
      <c r="Q1222" s="39" t="s">
        <v>102</v>
      </c>
      <c r="R1222" s="39" t="s">
        <v>102</v>
      </c>
      <c r="S1222" s="39" t="s">
        <v>102</v>
      </c>
      <c r="T1222" s="39" t="s">
        <v>102</v>
      </c>
      <c r="U1222" s="39" t="s">
        <v>102</v>
      </c>
      <c r="V1222" s="39" t="s">
        <v>102</v>
      </c>
      <c r="W1222" s="39">
        <v>5.4710000000000002E-7</v>
      </c>
      <c r="X1222" s="39">
        <v>0.77510054709999998</v>
      </c>
    </row>
    <row r="1223" spans="1:24" x14ac:dyDescent="0.35">
      <c r="A1223" s="39" t="s">
        <v>681</v>
      </c>
      <c r="B1223" s="39" t="s">
        <v>477</v>
      </c>
      <c r="C1223" s="39" t="s">
        <v>21</v>
      </c>
      <c r="D1223" s="39" t="s">
        <v>26</v>
      </c>
      <c r="E1223" s="39" t="s">
        <v>462</v>
      </c>
      <c r="J1223" s="39" t="s">
        <v>102</v>
      </c>
      <c r="K1223" s="39" t="s">
        <v>102</v>
      </c>
      <c r="L1223" s="39" t="s">
        <v>102</v>
      </c>
      <c r="M1223" s="39" t="s">
        <v>102</v>
      </c>
      <c r="N1223" s="39" t="s">
        <v>102</v>
      </c>
      <c r="O1223" s="39">
        <v>1.707E-3</v>
      </c>
      <c r="P1223" s="39" t="s">
        <v>102</v>
      </c>
      <c r="Q1223" s="39" t="s">
        <v>102</v>
      </c>
      <c r="R1223" s="39" t="s">
        <v>102</v>
      </c>
      <c r="S1223" s="39" t="s">
        <v>102</v>
      </c>
      <c r="T1223" s="39" t="s">
        <v>102</v>
      </c>
      <c r="U1223" s="39" t="s">
        <v>102</v>
      </c>
      <c r="V1223" s="39" t="s">
        <v>102</v>
      </c>
      <c r="W1223" s="39">
        <v>5.144E-7</v>
      </c>
      <c r="X1223" s="39">
        <v>1.7075144E-3</v>
      </c>
    </row>
    <row r="1224" spans="1:24" x14ac:dyDescent="0.35">
      <c r="A1224" s="39" t="s">
        <v>681</v>
      </c>
      <c r="B1224" s="39" t="s">
        <v>477</v>
      </c>
      <c r="C1224" s="39" t="s">
        <v>21</v>
      </c>
      <c r="D1224" s="39" t="s">
        <v>26</v>
      </c>
      <c r="E1224" s="39" t="s">
        <v>463</v>
      </c>
      <c r="J1224" s="39" t="s">
        <v>102</v>
      </c>
      <c r="K1224" s="39" t="s">
        <v>102</v>
      </c>
      <c r="L1224" s="39" t="s">
        <v>102</v>
      </c>
      <c r="M1224" s="39" t="s">
        <v>102</v>
      </c>
      <c r="N1224" s="39" t="s">
        <v>102</v>
      </c>
      <c r="O1224" s="39">
        <v>1.7979999999999999E-3</v>
      </c>
      <c r="P1224" s="39" t="s">
        <v>102</v>
      </c>
      <c r="Q1224" s="39" t="s">
        <v>102</v>
      </c>
      <c r="R1224" s="39" t="s">
        <v>102</v>
      </c>
      <c r="S1224" s="39" t="s">
        <v>102</v>
      </c>
      <c r="T1224" s="39" t="s">
        <v>102</v>
      </c>
      <c r="U1224" s="39" t="s">
        <v>102</v>
      </c>
      <c r="V1224" s="39" t="s">
        <v>102</v>
      </c>
      <c r="W1224" s="39">
        <v>6.4600000000000004E-7</v>
      </c>
      <c r="X1224" s="39">
        <v>1.7986460000000001E-3</v>
      </c>
    </row>
    <row r="1225" spans="1:24" x14ac:dyDescent="0.35">
      <c r="A1225" s="39" t="s">
        <v>681</v>
      </c>
      <c r="B1225" s="39" t="s">
        <v>477</v>
      </c>
      <c r="C1225" s="39" t="s">
        <v>21</v>
      </c>
      <c r="D1225" s="39" t="s">
        <v>35</v>
      </c>
      <c r="J1225" s="39" t="s">
        <v>102</v>
      </c>
      <c r="K1225" s="39" t="s">
        <v>102</v>
      </c>
      <c r="L1225" s="39" t="s">
        <v>102</v>
      </c>
      <c r="M1225" s="39" t="s">
        <v>102</v>
      </c>
      <c r="N1225" s="39" t="s">
        <v>102</v>
      </c>
      <c r="O1225" s="39" t="s">
        <v>102</v>
      </c>
      <c r="P1225" s="39" t="s">
        <v>102</v>
      </c>
      <c r="Q1225" s="39" t="s">
        <v>102</v>
      </c>
      <c r="R1225" s="39">
        <v>2.4259999999999999E-4</v>
      </c>
      <c r="S1225" s="39">
        <v>2.077</v>
      </c>
      <c r="T1225" s="39" t="s">
        <v>102</v>
      </c>
      <c r="U1225" s="39" t="s">
        <v>102</v>
      </c>
      <c r="V1225" s="39" t="s">
        <v>102</v>
      </c>
      <c r="W1225" s="39" t="s">
        <v>102</v>
      </c>
      <c r="X1225" s="39">
        <v>2.0772425999999999</v>
      </c>
    </row>
    <row r="1226" spans="1:24" x14ac:dyDescent="0.35">
      <c r="A1226" s="39" t="s">
        <v>681</v>
      </c>
      <c r="B1226" s="39" t="s">
        <v>477</v>
      </c>
      <c r="C1226" s="39" t="s">
        <v>21</v>
      </c>
      <c r="D1226" s="39" t="s">
        <v>37</v>
      </c>
      <c r="J1226" s="39" t="s">
        <v>102</v>
      </c>
      <c r="K1226" s="39" t="s">
        <v>102</v>
      </c>
      <c r="L1226" s="39">
        <v>0.85829999999999995</v>
      </c>
      <c r="M1226" s="39" t="s">
        <v>102</v>
      </c>
      <c r="N1226" s="39" t="s">
        <v>102</v>
      </c>
      <c r="O1226" s="39" t="s">
        <v>102</v>
      </c>
      <c r="P1226" s="39" t="s">
        <v>102</v>
      </c>
      <c r="Q1226" s="39">
        <v>0.68579999999999997</v>
      </c>
      <c r="R1226" s="39" t="s">
        <v>102</v>
      </c>
      <c r="S1226" s="39" t="s">
        <v>102</v>
      </c>
      <c r="T1226" s="39" t="s">
        <v>102</v>
      </c>
      <c r="U1226" s="39" t="s">
        <v>102</v>
      </c>
      <c r="V1226" s="39" t="s">
        <v>102</v>
      </c>
      <c r="W1226" s="39">
        <v>4.2230000000000001E-6</v>
      </c>
      <c r="X1226" s="39">
        <v>1.5441042229999999</v>
      </c>
    </row>
    <row r="1227" spans="1:24" x14ac:dyDescent="0.35">
      <c r="A1227" s="39" t="s">
        <v>681</v>
      </c>
      <c r="B1227" s="39" t="s">
        <v>477</v>
      </c>
      <c r="C1227" s="39" t="s">
        <v>21</v>
      </c>
      <c r="D1227" s="39" t="s">
        <v>37</v>
      </c>
      <c r="E1227" s="39" t="s">
        <v>443</v>
      </c>
      <c r="J1227" s="39" t="s">
        <v>102</v>
      </c>
      <c r="K1227" s="39" t="s">
        <v>102</v>
      </c>
      <c r="L1227" s="39" t="s">
        <v>102</v>
      </c>
      <c r="M1227" s="39" t="s">
        <v>102</v>
      </c>
      <c r="N1227" s="39" t="s">
        <v>102</v>
      </c>
      <c r="O1227" s="39" t="s">
        <v>102</v>
      </c>
      <c r="P1227" s="39" t="s">
        <v>102</v>
      </c>
      <c r="Q1227" s="39">
        <v>-6.5549999999999999E-6</v>
      </c>
      <c r="R1227" s="39" t="s">
        <v>102</v>
      </c>
      <c r="S1227" s="39" t="s">
        <v>102</v>
      </c>
      <c r="T1227" s="39" t="s">
        <v>102</v>
      </c>
      <c r="U1227" s="39" t="s">
        <v>102</v>
      </c>
      <c r="V1227" s="39" t="s">
        <v>102</v>
      </c>
      <c r="W1227" s="39">
        <v>2.0349999999999999E-7</v>
      </c>
      <c r="X1227" s="39">
        <v>-6.3515000000000001E-6</v>
      </c>
    </row>
    <row r="1228" spans="1:24" x14ac:dyDescent="0.35">
      <c r="A1228" s="39" t="s">
        <v>681</v>
      </c>
      <c r="B1228" s="39" t="s">
        <v>477</v>
      </c>
      <c r="C1228" s="39" t="s">
        <v>21</v>
      </c>
      <c r="D1228" s="39" t="s">
        <v>37</v>
      </c>
      <c r="E1228" s="39" t="s">
        <v>464</v>
      </c>
      <c r="J1228" s="39" t="s">
        <v>102</v>
      </c>
      <c r="K1228" s="39" t="s">
        <v>102</v>
      </c>
      <c r="L1228" s="39" t="s">
        <v>102</v>
      </c>
      <c r="M1228" s="39" t="s">
        <v>102</v>
      </c>
      <c r="N1228" s="39" t="s">
        <v>102</v>
      </c>
      <c r="O1228" s="39" t="s">
        <v>102</v>
      </c>
      <c r="P1228" s="39" t="s">
        <v>102</v>
      </c>
      <c r="Q1228" s="39">
        <v>-1.504E-5</v>
      </c>
      <c r="R1228" s="39" t="s">
        <v>102</v>
      </c>
      <c r="S1228" s="39" t="s">
        <v>102</v>
      </c>
      <c r="T1228" s="39" t="s">
        <v>102</v>
      </c>
      <c r="U1228" s="39" t="s">
        <v>102</v>
      </c>
      <c r="V1228" s="39" t="s">
        <v>102</v>
      </c>
      <c r="W1228" s="39">
        <v>2.0349999999999999E-7</v>
      </c>
      <c r="X1228" s="39">
        <v>-1.4836499999999999E-5</v>
      </c>
    </row>
    <row r="1229" spans="1:24" x14ac:dyDescent="0.35">
      <c r="A1229" s="39" t="s">
        <v>681</v>
      </c>
      <c r="B1229" s="39" t="s">
        <v>477</v>
      </c>
      <c r="C1229" s="39" t="s">
        <v>21</v>
      </c>
      <c r="D1229" s="39" t="s">
        <v>36</v>
      </c>
      <c r="J1229" s="39" t="s">
        <v>102</v>
      </c>
      <c r="K1229" s="39" t="s">
        <v>102</v>
      </c>
      <c r="L1229" s="39" t="s">
        <v>102</v>
      </c>
      <c r="M1229" s="39">
        <v>0.49080000000000001</v>
      </c>
      <c r="N1229" s="39">
        <v>1.327</v>
      </c>
      <c r="O1229" s="39" t="s">
        <v>102</v>
      </c>
      <c r="P1229" s="39" t="s">
        <v>102</v>
      </c>
      <c r="Q1229" s="39">
        <v>1.776</v>
      </c>
      <c r="R1229" s="39" t="s">
        <v>102</v>
      </c>
      <c r="S1229" s="39" t="s">
        <v>102</v>
      </c>
      <c r="T1229" s="39">
        <v>9.3820000000000001E-2</v>
      </c>
      <c r="U1229" s="39">
        <v>0.17630000000000001</v>
      </c>
      <c r="V1229" s="39" t="s">
        <v>102</v>
      </c>
      <c r="W1229" s="39">
        <v>2.7899999999999999E-3</v>
      </c>
      <c r="X1229" s="39">
        <v>3.8667099999999999</v>
      </c>
    </row>
    <row r="1230" spans="1:24" x14ac:dyDescent="0.35">
      <c r="A1230" s="39" t="s">
        <v>681</v>
      </c>
      <c r="B1230" s="39" t="s">
        <v>477</v>
      </c>
      <c r="C1230" s="39" t="s">
        <v>21</v>
      </c>
      <c r="D1230" s="39" t="s">
        <v>36</v>
      </c>
      <c r="E1230" s="39" t="s">
        <v>397</v>
      </c>
      <c r="J1230" s="39" t="s">
        <v>102</v>
      </c>
      <c r="K1230" s="39" t="s">
        <v>102</v>
      </c>
      <c r="L1230" s="39" t="s">
        <v>102</v>
      </c>
      <c r="M1230" s="39" t="s">
        <v>102</v>
      </c>
      <c r="N1230" s="39" t="s">
        <v>102</v>
      </c>
      <c r="O1230" s="39" t="s">
        <v>102</v>
      </c>
      <c r="P1230" s="39" t="s">
        <v>102</v>
      </c>
      <c r="Q1230" s="39">
        <v>-2.6350000000000001E-4</v>
      </c>
      <c r="R1230" s="39" t="s">
        <v>102</v>
      </c>
      <c r="S1230" s="39" t="s">
        <v>102</v>
      </c>
      <c r="T1230" s="39">
        <v>-4.081E-4</v>
      </c>
      <c r="U1230" s="39">
        <v>1.3240000000000001E-3</v>
      </c>
      <c r="V1230" s="39" t="s">
        <v>102</v>
      </c>
      <c r="W1230" s="39">
        <v>1.197E-4</v>
      </c>
      <c r="X1230" s="39">
        <v>7.7209999999999996E-4</v>
      </c>
    </row>
    <row r="1231" spans="1:24" x14ac:dyDescent="0.35">
      <c r="A1231" s="39" t="s">
        <v>681</v>
      </c>
      <c r="B1231" s="39" t="s">
        <v>477</v>
      </c>
      <c r="C1231" s="39" t="s">
        <v>21</v>
      </c>
      <c r="D1231" s="39" t="s">
        <v>36</v>
      </c>
      <c r="E1231" s="39" t="s">
        <v>398</v>
      </c>
      <c r="J1231" s="39" t="s">
        <v>102</v>
      </c>
      <c r="K1231" s="39" t="s">
        <v>102</v>
      </c>
      <c r="L1231" s="39" t="s">
        <v>102</v>
      </c>
      <c r="M1231" s="39" t="s">
        <v>102</v>
      </c>
      <c r="N1231" s="39" t="s">
        <v>102</v>
      </c>
      <c r="O1231" s="39" t="s">
        <v>102</v>
      </c>
      <c r="P1231" s="39" t="s">
        <v>102</v>
      </c>
      <c r="Q1231" s="39">
        <v>0.99109999999999998</v>
      </c>
      <c r="R1231" s="39" t="s">
        <v>102</v>
      </c>
      <c r="S1231" s="39" t="s">
        <v>102</v>
      </c>
      <c r="T1231" s="39">
        <v>9.3659999999999993E-2</v>
      </c>
      <c r="U1231" s="39">
        <v>0.1497</v>
      </c>
      <c r="V1231" s="39" t="s">
        <v>102</v>
      </c>
      <c r="W1231" s="39">
        <v>2.65E-3</v>
      </c>
      <c r="X1231" s="39">
        <v>1.2371099999999999</v>
      </c>
    </row>
    <row r="1232" spans="1:24" x14ac:dyDescent="0.35">
      <c r="A1232" s="39" t="s">
        <v>681</v>
      </c>
      <c r="B1232" s="39" t="s">
        <v>477</v>
      </c>
      <c r="C1232" s="39" t="s">
        <v>21</v>
      </c>
      <c r="D1232" s="39" t="s">
        <v>28</v>
      </c>
      <c r="J1232" s="39" t="s">
        <v>102</v>
      </c>
      <c r="K1232" s="39" t="s">
        <v>102</v>
      </c>
      <c r="L1232" s="39" t="s">
        <v>102</v>
      </c>
      <c r="M1232" s="39" t="s">
        <v>102</v>
      </c>
      <c r="N1232" s="39" t="s">
        <v>102</v>
      </c>
      <c r="O1232" s="39" t="s">
        <v>102</v>
      </c>
      <c r="P1232" s="39" t="s">
        <v>102</v>
      </c>
      <c r="Q1232" s="39" t="s">
        <v>102</v>
      </c>
      <c r="R1232" s="39" t="s">
        <v>102</v>
      </c>
      <c r="S1232" s="39" t="s">
        <v>102</v>
      </c>
      <c r="T1232" s="39">
        <v>8.4580000000000002E-3</v>
      </c>
      <c r="U1232" s="39">
        <v>0.81259999999999999</v>
      </c>
      <c r="V1232" s="39" t="s">
        <v>102</v>
      </c>
      <c r="W1232" s="39" t="s">
        <v>102</v>
      </c>
      <c r="X1232" s="39">
        <v>0.82105799999999995</v>
      </c>
    </row>
    <row r="1233" spans="1:24" x14ac:dyDescent="0.35">
      <c r="A1233" s="39" t="s">
        <v>681</v>
      </c>
      <c r="B1233" s="39" t="s">
        <v>477</v>
      </c>
      <c r="C1233" s="39" t="s">
        <v>21</v>
      </c>
      <c r="D1233" s="39" t="s">
        <v>28</v>
      </c>
      <c r="E1233" s="39" t="s">
        <v>465</v>
      </c>
      <c r="J1233" s="39" t="s">
        <v>102</v>
      </c>
      <c r="K1233" s="39" t="s">
        <v>102</v>
      </c>
      <c r="L1233" s="39" t="s">
        <v>102</v>
      </c>
      <c r="M1233" s="39" t="s">
        <v>102</v>
      </c>
      <c r="N1233" s="39" t="s">
        <v>102</v>
      </c>
      <c r="O1233" s="39" t="s">
        <v>102</v>
      </c>
      <c r="P1233" s="39" t="s">
        <v>102</v>
      </c>
      <c r="Q1233" s="39" t="s">
        <v>102</v>
      </c>
      <c r="R1233" s="39" t="s">
        <v>102</v>
      </c>
      <c r="S1233" s="39" t="s">
        <v>102</v>
      </c>
      <c r="T1233" s="39" t="s">
        <v>102</v>
      </c>
      <c r="U1233" s="39">
        <v>1.253E-3</v>
      </c>
      <c r="V1233" s="39" t="s">
        <v>102</v>
      </c>
      <c r="W1233" s="39" t="s">
        <v>102</v>
      </c>
      <c r="X1233" s="39">
        <v>1.253E-3</v>
      </c>
    </row>
    <row r="1234" spans="1:24" x14ac:dyDescent="0.35">
      <c r="A1234" s="39" t="s">
        <v>681</v>
      </c>
      <c r="B1234" s="39" t="s">
        <v>477</v>
      </c>
      <c r="C1234" s="39" t="s">
        <v>21</v>
      </c>
      <c r="D1234" s="39" t="s">
        <v>28</v>
      </c>
      <c r="E1234" s="39" t="s">
        <v>410</v>
      </c>
      <c r="J1234" s="39" t="s">
        <v>102</v>
      </c>
      <c r="K1234" s="39" t="s">
        <v>102</v>
      </c>
      <c r="L1234" s="39" t="s">
        <v>102</v>
      </c>
      <c r="M1234" s="39" t="s">
        <v>102</v>
      </c>
      <c r="N1234" s="39" t="s">
        <v>102</v>
      </c>
      <c r="O1234" s="39" t="s">
        <v>102</v>
      </c>
      <c r="P1234" s="39" t="s">
        <v>102</v>
      </c>
      <c r="Q1234" s="39" t="s">
        <v>102</v>
      </c>
      <c r="R1234" s="39" t="s">
        <v>102</v>
      </c>
      <c r="S1234" s="39" t="s">
        <v>102</v>
      </c>
      <c r="T1234" s="39" t="s">
        <v>102</v>
      </c>
      <c r="U1234" s="39">
        <v>2.3199999999999998E-2</v>
      </c>
      <c r="V1234" s="39" t="s">
        <v>102</v>
      </c>
      <c r="W1234" s="39" t="s">
        <v>102</v>
      </c>
      <c r="X1234" s="39">
        <v>2.3199999999999998E-2</v>
      </c>
    </row>
    <row r="1235" spans="1:24" x14ac:dyDescent="0.35">
      <c r="A1235" s="39" t="s">
        <v>681</v>
      </c>
      <c r="B1235" s="39" t="s">
        <v>477</v>
      </c>
      <c r="C1235" s="39" t="s">
        <v>21</v>
      </c>
      <c r="D1235" s="39" t="s">
        <v>28</v>
      </c>
      <c r="E1235" s="39" t="s">
        <v>466</v>
      </c>
      <c r="J1235" s="39" t="s">
        <v>102</v>
      </c>
      <c r="K1235" s="39" t="s">
        <v>102</v>
      </c>
      <c r="L1235" s="39" t="s">
        <v>102</v>
      </c>
      <c r="M1235" s="39" t="s">
        <v>102</v>
      </c>
      <c r="N1235" s="39" t="s">
        <v>102</v>
      </c>
      <c r="O1235" s="39" t="s">
        <v>102</v>
      </c>
      <c r="P1235" s="39" t="s">
        <v>102</v>
      </c>
      <c r="Q1235" s="39" t="s">
        <v>102</v>
      </c>
      <c r="R1235" s="39" t="s">
        <v>102</v>
      </c>
      <c r="S1235" s="39" t="s">
        <v>102</v>
      </c>
      <c r="T1235" s="39" t="s">
        <v>102</v>
      </c>
      <c r="U1235" s="39">
        <v>7.4359999999999999E-3</v>
      </c>
      <c r="V1235" s="39" t="s">
        <v>102</v>
      </c>
      <c r="W1235" s="39" t="s">
        <v>102</v>
      </c>
      <c r="X1235" s="39">
        <v>7.4359999999999999E-3</v>
      </c>
    </row>
    <row r="1236" spans="1:24" x14ac:dyDescent="0.35">
      <c r="A1236" s="39" t="s">
        <v>681</v>
      </c>
      <c r="B1236" s="39" t="s">
        <v>477</v>
      </c>
      <c r="C1236" s="39" t="s">
        <v>21</v>
      </c>
      <c r="D1236" s="39" t="s">
        <v>28</v>
      </c>
      <c r="E1236" s="39" t="s">
        <v>467</v>
      </c>
      <c r="J1236" s="39" t="s">
        <v>102</v>
      </c>
      <c r="K1236" s="39" t="s">
        <v>102</v>
      </c>
      <c r="L1236" s="39" t="s">
        <v>102</v>
      </c>
      <c r="M1236" s="39" t="s">
        <v>102</v>
      </c>
      <c r="N1236" s="39" t="s">
        <v>102</v>
      </c>
      <c r="O1236" s="39" t="s">
        <v>102</v>
      </c>
      <c r="P1236" s="39" t="s">
        <v>102</v>
      </c>
      <c r="Q1236" s="39" t="s">
        <v>102</v>
      </c>
      <c r="R1236" s="39" t="s">
        <v>102</v>
      </c>
      <c r="S1236" s="39" t="s">
        <v>102</v>
      </c>
      <c r="T1236" s="39" t="s">
        <v>102</v>
      </c>
      <c r="U1236" s="39">
        <v>8.9409999999999999E-4</v>
      </c>
      <c r="V1236" s="39" t="s">
        <v>102</v>
      </c>
      <c r="W1236" s="39" t="s">
        <v>102</v>
      </c>
      <c r="X1236" s="39">
        <v>8.9409999999999999E-4</v>
      </c>
    </row>
    <row r="1237" spans="1:24" x14ac:dyDescent="0.35">
      <c r="A1237" s="39" t="s">
        <v>681</v>
      </c>
      <c r="B1237" s="39" t="s">
        <v>477</v>
      </c>
      <c r="C1237" s="39" t="s">
        <v>21</v>
      </c>
      <c r="D1237" s="39" t="s">
        <v>28</v>
      </c>
      <c r="E1237" s="39" t="s">
        <v>468</v>
      </c>
      <c r="J1237" s="39" t="s">
        <v>102</v>
      </c>
      <c r="K1237" s="39" t="s">
        <v>102</v>
      </c>
      <c r="L1237" s="39" t="s">
        <v>102</v>
      </c>
      <c r="M1237" s="39" t="s">
        <v>102</v>
      </c>
      <c r="N1237" s="39" t="s">
        <v>102</v>
      </c>
      <c r="O1237" s="39" t="s">
        <v>102</v>
      </c>
      <c r="P1237" s="39" t="s">
        <v>102</v>
      </c>
      <c r="Q1237" s="39" t="s">
        <v>102</v>
      </c>
      <c r="R1237" s="39" t="s">
        <v>102</v>
      </c>
      <c r="S1237" s="39" t="s">
        <v>102</v>
      </c>
      <c r="T1237" s="39" t="s">
        <v>102</v>
      </c>
      <c r="U1237" s="39">
        <v>1.797E-2</v>
      </c>
      <c r="V1237" s="39" t="s">
        <v>102</v>
      </c>
      <c r="W1237" s="39" t="s">
        <v>102</v>
      </c>
      <c r="X1237" s="39">
        <v>1.797E-2</v>
      </c>
    </row>
    <row r="1238" spans="1:24" x14ac:dyDescent="0.35">
      <c r="A1238" s="39" t="s">
        <v>681</v>
      </c>
      <c r="B1238" s="39" t="s">
        <v>477</v>
      </c>
      <c r="C1238" s="39" t="s">
        <v>21</v>
      </c>
      <c r="D1238" s="39" t="s">
        <v>28</v>
      </c>
      <c r="E1238" s="39" t="s">
        <v>469</v>
      </c>
      <c r="J1238" s="39" t="s">
        <v>102</v>
      </c>
      <c r="K1238" s="39" t="s">
        <v>102</v>
      </c>
      <c r="L1238" s="39" t="s">
        <v>102</v>
      </c>
      <c r="M1238" s="39" t="s">
        <v>102</v>
      </c>
      <c r="N1238" s="39" t="s">
        <v>102</v>
      </c>
      <c r="O1238" s="39" t="s">
        <v>102</v>
      </c>
      <c r="P1238" s="39" t="s">
        <v>102</v>
      </c>
      <c r="Q1238" s="39" t="s">
        <v>102</v>
      </c>
      <c r="R1238" s="39" t="s">
        <v>102</v>
      </c>
      <c r="S1238" s="39" t="s">
        <v>102</v>
      </c>
      <c r="T1238" s="39" t="s">
        <v>102</v>
      </c>
      <c r="U1238" s="39">
        <v>4.2370000000000003E-3</v>
      </c>
      <c r="V1238" s="39" t="s">
        <v>102</v>
      </c>
      <c r="W1238" s="39" t="s">
        <v>102</v>
      </c>
      <c r="X1238" s="39">
        <v>4.2370000000000003E-3</v>
      </c>
    </row>
    <row r="1239" spans="1:24" x14ac:dyDescent="0.35">
      <c r="A1239" s="39" t="s">
        <v>681</v>
      </c>
      <c r="B1239" s="39" t="s">
        <v>477</v>
      </c>
      <c r="C1239" s="39" t="s">
        <v>21</v>
      </c>
      <c r="D1239" s="39" t="s">
        <v>28</v>
      </c>
      <c r="E1239" s="39" t="s">
        <v>470</v>
      </c>
      <c r="J1239" s="39" t="s">
        <v>102</v>
      </c>
      <c r="K1239" s="39" t="s">
        <v>102</v>
      </c>
      <c r="L1239" s="39" t="s">
        <v>102</v>
      </c>
      <c r="M1239" s="39" t="s">
        <v>102</v>
      </c>
      <c r="N1239" s="39" t="s">
        <v>102</v>
      </c>
      <c r="O1239" s="39" t="s">
        <v>102</v>
      </c>
      <c r="P1239" s="39" t="s">
        <v>102</v>
      </c>
      <c r="Q1239" s="39" t="s">
        <v>102</v>
      </c>
      <c r="R1239" s="39" t="s">
        <v>102</v>
      </c>
      <c r="S1239" s="39" t="s">
        <v>102</v>
      </c>
      <c r="T1239" s="39">
        <v>1.946E-5</v>
      </c>
      <c r="U1239" s="39">
        <v>1.3729999999999999E-2</v>
      </c>
      <c r="V1239" s="39" t="s">
        <v>102</v>
      </c>
      <c r="W1239" s="39" t="s">
        <v>102</v>
      </c>
      <c r="X1239" s="39">
        <v>1.374946E-2</v>
      </c>
    </row>
    <row r="1240" spans="1:24" x14ac:dyDescent="0.35">
      <c r="A1240" s="39" t="s">
        <v>681</v>
      </c>
      <c r="B1240" s="39" t="s">
        <v>477</v>
      </c>
      <c r="C1240" s="39" t="s">
        <v>21</v>
      </c>
      <c r="D1240" s="39" t="s">
        <v>31</v>
      </c>
      <c r="J1240" s="39" t="s">
        <v>102</v>
      </c>
      <c r="K1240" s="39" t="s">
        <v>102</v>
      </c>
      <c r="L1240" s="39" t="s">
        <v>102</v>
      </c>
      <c r="M1240" s="39" t="s">
        <v>102</v>
      </c>
      <c r="N1240" s="39" t="s">
        <v>102</v>
      </c>
      <c r="O1240" s="39" t="s">
        <v>102</v>
      </c>
      <c r="P1240" s="39" t="s">
        <v>102</v>
      </c>
      <c r="Q1240" s="39" t="s">
        <v>102</v>
      </c>
      <c r="R1240" s="39" t="s">
        <v>102</v>
      </c>
      <c r="S1240" s="39" t="s">
        <v>102</v>
      </c>
      <c r="T1240" s="39">
        <v>-2.1679999999999998E-3</v>
      </c>
      <c r="U1240" s="39">
        <v>0.21340000000000001</v>
      </c>
      <c r="V1240" s="39" t="s">
        <v>102</v>
      </c>
      <c r="W1240" s="39" t="s">
        <v>102</v>
      </c>
      <c r="X1240" s="39">
        <v>0.211232</v>
      </c>
    </row>
    <row r="1241" spans="1:24" x14ac:dyDescent="0.35">
      <c r="A1241" s="39" t="s">
        <v>681</v>
      </c>
      <c r="B1241" s="39" t="s">
        <v>477</v>
      </c>
      <c r="C1241" s="39" t="s">
        <v>21</v>
      </c>
      <c r="D1241" s="39" t="s">
        <v>31</v>
      </c>
      <c r="E1241" s="39" t="s">
        <v>465</v>
      </c>
      <c r="J1241" s="39" t="s">
        <v>102</v>
      </c>
      <c r="K1241" s="39" t="s">
        <v>102</v>
      </c>
      <c r="L1241" s="39" t="s">
        <v>102</v>
      </c>
      <c r="M1241" s="39" t="s">
        <v>102</v>
      </c>
      <c r="N1241" s="39" t="s">
        <v>102</v>
      </c>
      <c r="O1241" s="39" t="s">
        <v>102</v>
      </c>
      <c r="P1241" s="39" t="s">
        <v>102</v>
      </c>
      <c r="Q1241" s="39" t="s">
        <v>102</v>
      </c>
      <c r="R1241" s="39" t="s">
        <v>102</v>
      </c>
      <c r="S1241" s="39" t="s">
        <v>102</v>
      </c>
      <c r="T1241" s="39" t="s">
        <v>102</v>
      </c>
      <c r="U1241" s="39">
        <v>1.253E-3</v>
      </c>
      <c r="V1241" s="39" t="s">
        <v>102</v>
      </c>
      <c r="W1241" s="39" t="s">
        <v>102</v>
      </c>
      <c r="X1241" s="39">
        <v>1.253E-3</v>
      </c>
    </row>
    <row r="1242" spans="1:24" x14ac:dyDescent="0.35">
      <c r="A1242" s="39" t="s">
        <v>681</v>
      </c>
      <c r="B1242" s="39" t="s">
        <v>477</v>
      </c>
      <c r="C1242" s="39" t="s">
        <v>21</v>
      </c>
      <c r="D1242" s="39" t="s">
        <v>31</v>
      </c>
      <c r="E1242" s="39" t="s">
        <v>410</v>
      </c>
      <c r="J1242" s="39" t="s">
        <v>102</v>
      </c>
      <c r="K1242" s="39" t="s">
        <v>102</v>
      </c>
      <c r="L1242" s="39" t="s">
        <v>102</v>
      </c>
      <c r="M1242" s="39" t="s">
        <v>102</v>
      </c>
      <c r="N1242" s="39" t="s">
        <v>102</v>
      </c>
      <c r="O1242" s="39" t="s">
        <v>102</v>
      </c>
      <c r="P1242" s="39" t="s">
        <v>102</v>
      </c>
      <c r="Q1242" s="39" t="s">
        <v>102</v>
      </c>
      <c r="R1242" s="39" t="s">
        <v>102</v>
      </c>
      <c r="S1242" s="39" t="s">
        <v>102</v>
      </c>
      <c r="T1242" s="39" t="s">
        <v>102</v>
      </c>
      <c r="U1242" s="39">
        <v>2.1139999999999999E-2</v>
      </c>
      <c r="V1242" s="39" t="s">
        <v>102</v>
      </c>
      <c r="W1242" s="39" t="s">
        <v>102</v>
      </c>
      <c r="X1242" s="39">
        <v>2.1139999999999999E-2</v>
      </c>
    </row>
    <row r="1243" spans="1:24" x14ac:dyDescent="0.35">
      <c r="A1243" s="39" t="s">
        <v>681</v>
      </c>
      <c r="B1243" s="39" t="s">
        <v>477</v>
      </c>
      <c r="C1243" s="39" t="s">
        <v>21</v>
      </c>
      <c r="D1243" s="39" t="s">
        <v>31</v>
      </c>
      <c r="E1243" s="39" t="s">
        <v>466</v>
      </c>
      <c r="J1243" s="39" t="s">
        <v>102</v>
      </c>
      <c r="K1243" s="39" t="s">
        <v>102</v>
      </c>
      <c r="L1243" s="39" t="s">
        <v>102</v>
      </c>
      <c r="M1243" s="39" t="s">
        <v>102</v>
      </c>
      <c r="N1243" s="39" t="s">
        <v>102</v>
      </c>
      <c r="O1243" s="39" t="s">
        <v>102</v>
      </c>
      <c r="P1243" s="39" t="s">
        <v>102</v>
      </c>
      <c r="Q1243" s="39" t="s">
        <v>102</v>
      </c>
      <c r="R1243" s="39" t="s">
        <v>102</v>
      </c>
      <c r="S1243" s="39" t="s">
        <v>102</v>
      </c>
      <c r="T1243" s="39" t="s">
        <v>102</v>
      </c>
      <c r="U1243" s="39">
        <v>5.0150000000000004E-3</v>
      </c>
      <c r="V1243" s="39" t="s">
        <v>102</v>
      </c>
      <c r="W1243" s="39" t="s">
        <v>102</v>
      </c>
      <c r="X1243" s="39">
        <v>5.0150000000000004E-3</v>
      </c>
    </row>
    <row r="1244" spans="1:24" x14ac:dyDescent="0.35">
      <c r="A1244" s="39" t="s">
        <v>681</v>
      </c>
      <c r="B1244" s="39" t="s">
        <v>477</v>
      </c>
      <c r="C1244" s="39" t="s">
        <v>21</v>
      </c>
      <c r="D1244" s="39" t="s">
        <v>31</v>
      </c>
      <c r="E1244" s="39" t="s">
        <v>467</v>
      </c>
      <c r="J1244" s="39" t="s">
        <v>102</v>
      </c>
      <c r="K1244" s="39" t="s">
        <v>102</v>
      </c>
      <c r="L1244" s="39" t="s">
        <v>102</v>
      </c>
      <c r="M1244" s="39" t="s">
        <v>102</v>
      </c>
      <c r="N1244" s="39" t="s">
        <v>102</v>
      </c>
      <c r="O1244" s="39" t="s">
        <v>102</v>
      </c>
      <c r="P1244" s="39" t="s">
        <v>102</v>
      </c>
      <c r="Q1244" s="39" t="s">
        <v>102</v>
      </c>
      <c r="R1244" s="39" t="s">
        <v>102</v>
      </c>
      <c r="S1244" s="39" t="s">
        <v>102</v>
      </c>
      <c r="T1244" s="39" t="s">
        <v>102</v>
      </c>
      <c r="U1244" s="39">
        <v>2.5780000000000001E-2</v>
      </c>
      <c r="V1244" s="39" t="s">
        <v>102</v>
      </c>
      <c r="W1244" s="39" t="s">
        <v>102</v>
      </c>
      <c r="X1244" s="39">
        <v>2.5780000000000001E-2</v>
      </c>
    </row>
    <row r="1245" spans="1:24" x14ac:dyDescent="0.35">
      <c r="A1245" s="39" t="s">
        <v>681</v>
      </c>
      <c r="B1245" s="39" t="s">
        <v>477</v>
      </c>
      <c r="C1245" s="39" t="s">
        <v>21</v>
      </c>
      <c r="D1245" s="39" t="s">
        <v>31</v>
      </c>
      <c r="E1245" s="39" t="s">
        <v>468</v>
      </c>
      <c r="J1245" s="39" t="s">
        <v>102</v>
      </c>
      <c r="K1245" s="39" t="s">
        <v>102</v>
      </c>
      <c r="L1245" s="39" t="s">
        <v>102</v>
      </c>
      <c r="M1245" s="39" t="s">
        <v>102</v>
      </c>
      <c r="N1245" s="39" t="s">
        <v>102</v>
      </c>
      <c r="O1245" s="39" t="s">
        <v>102</v>
      </c>
      <c r="P1245" s="39" t="s">
        <v>102</v>
      </c>
      <c r="Q1245" s="39" t="s">
        <v>102</v>
      </c>
      <c r="R1245" s="39" t="s">
        <v>102</v>
      </c>
      <c r="S1245" s="39" t="s">
        <v>102</v>
      </c>
      <c r="T1245" s="39" t="s">
        <v>102</v>
      </c>
      <c r="U1245" s="39">
        <v>2.299E-2</v>
      </c>
      <c r="V1245" s="39" t="s">
        <v>102</v>
      </c>
      <c r="W1245" s="39" t="s">
        <v>102</v>
      </c>
      <c r="X1245" s="39">
        <v>2.299E-2</v>
      </c>
    </row>
    <row r="1246" spans="1:24" x14ac:dyDescent="0.35">
      <c r="A1246" s="39" t="s">
        <v>681</v>
      </c>
      <c r="B1246" s="39" t="s">
        <v>477</v>
      </c>
      <c r="C1246" s="39" t="s">
        <v>21</v>
      </c>
      <c r="D1246" s="39" t="s">
        <v>31</v>
      </c>
      <c r="E1246" s="39" t="s">
        <v>469</v>
      </c>
      <c r="J1246" s="39" t="s">
        <v>102</v>
      </c>
      <c r="K1246" s="39" t="s">
        <v>102</v>
      </c>
      <c r="L1246" s="39" t="s">
        <v>102</v>
      </c>
      <c r="M1246" s="39" t="s">
        <v>102</v>
      </c>
      <c r="N1246" s="39" t="s">
        <v>102</v>
      </c>
      <c r="O1246" s="39" t="s">
        <v>102</v>
      </c>
      <c r="P1246" s="39" t="s">
        <v>102</v>
      </c>
      <c r="Q1246" s="39" t="s">
        <v>102</v>
      </c>
      <c r="R1246" s="39" t="s">
        <v>102</v>
      </c>
      <c r="S1246" s="39" t="s">
        <v>102</v>
      </c>
      <c r="T1246" s="39" t="s">
        <v>102</v>
      </c>
      <c r="U1246" s="39">
        <v>1.5250000000000001E-3</v>
      </c>
      <c r="V1246" s="39" t="s">
        <v>102</v>
      </c>
      <c r="W1246" s="39" t="s">
        <v>102</v>
      </c>
      <c r="X1246" s="39">
        <v>1.5250000000000001E-3</v>
      </c>
    </row>
    <row r="1247" spans="1:24" x14ac:dyDescent="0.35">
      <c r="A1247" s="39" t="s">
        <v>681</v>
      </c>
      <c r="B1247" s="39" t="s">
        <v>477</v>
      </c>
      <c r="C1247" s="39" t="s">
        <v>21</v>
      </c>
      <c r="D1247" s="39" t="s">
        <v>31</v>
      </c>
      <c r="E1247" s="39" t="s">
        <v>470</v>
      </c>
      <c r="J1247" s="39" t="s">
        <v>102</v>
      </c>
      <c r="K1247" s="39" t="s">
        <v>102</v>
      </c>
      <c r="L1247" s="39" t="s">
        <v>102</v>
      </c>
      <c r="M1247" s="39" t="s">
        <v>102</v>
      </c>
      <c r="N1247" s="39" t="s">
        <v>102</v>
      </c>
      <c r="O1247" s="39" t="s">
        <v>102</v>
      </c>
      <c r="P1247" s="39" t="s">
        <v>102</v>
      </c>
      <c r="Q1247" s="39" t="s">
        <v>102</v>
      </c>
      <c r="R1247" s="39" t="s">
        <v>102</v>
      </c>
      <c r="S1247" s="39" t="s">
        <v>102</v>
      </c>
      <c r="T1247" s="39">
        <v>6.6449999999999999E-6</v>
      </c>
      <c r="U1247" s="39">
        <v>1.3780000000000001E-2</v>
      </c>
      <c r="V1247" s="39" t="s">
        <v>102</v>
      </c>
      <c r="W1247" s="39" t="s">
        <v>102</v>
      </c>
      <c r="X1247" s="39">
        <v>1.3786645E-2</v>
      </c>
    </row>
    <row r="1248" spans="1:24" x14ac:dyDescent="0.35">
      <c r="A1248" s="39" t="s">
        <v>681</v>
      </c>
      <c r="B1248" s="39" t="s">
        <v>477</v>
      </c>
      <c r="C1248" s="39" t="s">
        <v>21</v>
      </c>
      <c r="D1248" s="39" t="s">
        <v>30</v>
      </c>
      <c r="J1248" s="39" t="s">
        <v>102</v>
      </c>
      <c r="K1248" s="39" t="s">
        <v>102</v>
      </c>
      <c r="L1248" s="39" t="s">
        <v>102</v>
      </c>
      <c r="M1248" s="39" t="s">
        <v>102</v>
      </c>
      <c r="N1248" s="39" t="s">
        <v>102</v>
      </c>
      <c r="O1248" s="39" t="s">
        <v>102</v>
      </c>
      <c r="P1248" s="39" t="s">
        <v>102</v>
      </c>
      <c r="Q1248" s="39" t="s">
        <v>102</v>
      </c>
      <c r="R1248" s="39">
        <v>2.453E-4</v>
      </c>
      <c r="S1248" s="39" t="s">
        <v>102</v>
      </c>
      <c r="T1248" s="39">
        <v>4.424E-3</v>
      </c>
      <c r="U1248" s="39">
        <v>2.235E-3</v>
      </c>
      <c r="V1248" s="39" t="s">
        <v>102</v>
      </c>
      <c r="W1248" s="39" t="s">
        <v>102</v>
      </c>
      <c r="X1248" s="39">
        <v>6.9043000000000004E-3</v>
      </c>
    </row>
    <row r="1249" spans="1:24" x14ac:dyDescent="0.35">
      <c r="A1249" s="39" t="s">
        <v>681</v>
      </c>
      <c r="B1249" s="39" t="s">
        <v>477</v>
      </c>
      <c r="C1249" s="39" t="s">
        <v>21</v>
      </c>
      <c r="D1249" s="39" t="s">
        <v>30</v>
      </c>
      <c r="E1249" s="39" t="s">
        <v>471</v>
      </c>
      <c r="J1249" s="39" t="s">
        <v>102</v>
      </c>
      <c r="K1249" s="39" t="s">
        <v>102</v>
      </c>
      <c r="L1249" s="39" t="s">
        <v>102</v>
      </c>
      <c r="M1249" s="39" t="s">
        <v>102</v>
      </c>
      <c r="N1249" s="39" t="s">
        <v>102</v>
      </c>
      <c r="O1249" s="39" t="s">
        <v>102</v>
      </c>
      <c r="P1249" s="39" t="s">
        <v>102</v>
      </c>
      <c r="Q1249" s="39" t="s">
        <v>102</v>
      </c>
      <c r="R1249" s="39" t="s">
        <v>102</v>
      </c>
      <c r="S1249" s="39" t="s">
        <v>102</v>
      </c>
      <c r="T1249" s="39">
        <v>3.2629999999999998E-3</v>
      </c>
      <c r="U1249" s="39">
        <v>2.235E-3</v>
      </c>
      <c r="V1249" s="39" t="s">
        <v>102</v>
      </c>
      <c r="W1249" s="39" t="s">
        <v>102</v>
      </c>
      <c r="X1249" s="39">
        <v>5.4980000000000003E-3</v>
      </c>
    </row>
    <row r="1250" spans="1:24" x14ac:dyDescent="0.35">
      <c r="A1250" s="39" t="s">
        <v>681</v>
      </c>
      <c r="B1250" s="39" t="s">
        <v>477</v>
      </c>
      <c r="C1250" s="39" t="s">
        <v>21</v>
      </c>
      <c r="D1250" s="39" t="s">
        <v>30</v>
      </c>
      <c r="E1250" s="39" t="s">
        <v>472</v>
      </c>
      <c r="J1250" s="39" t="s">
        <v>102</v>
      </c>
      <c r="K1250" s="39" t="s">
        <v>102</v>
      </c>
      <c r="L1250" s="39" t="s">
        <v>102</v>
      </c>
      <c r="M1250" s="39" t="s">
        <v>102</v>
      </c>
      <c r="N1250" s="39" t="s">
        <v>102</v>
      </c>
      <c r="O1250" s="39" t="s">
        <v>102</v>
      </c>
      <c r="P1250" s="39" t="s">
        <v>102</v>
      </c>
      <c r="Q1250" s="39" t="s">
        <v>102</v>
      </c>
      <c r="R1250" s="39">
        <v>2.1110000000000001E-4</v>
      </c>
      <c r="S1250" s="39" t="s">
        <v>102</v>
      </c>
      <c r="T1250" s="39">
        <v>1.1620000000000001E-3</v>
      </c>
      <c r="U1250" s="39" t="s">
        <v>102</v>
      </c>
      <c r="V1250" s="39" t="s">
        <v>102</v>
      </c>
      <c r="W1250" s="39" t="s">
        <v>102</v>
      </c>
      <c r="X1250" s="39">
        <v>1.3730999999999999E-3</v>
      </c>
    </row>
    <row r="1251" spans="1:24" x14ac:dyDescent="0.35">
      <c r="A1251" s="39" t="s">
        <v>681</v>
      </c>
      <c r="B1251" s="39" t="s">
        <v>477</v>
      </c>
      <c r="C1251" s="39" t="s">
        <v>21</v>
      </c>
      <c r="D1251" s="39" t="s">
        <v>33</v>
      </c>
      <c r="J1251" s="39" t="s">
        <v>102</v>
      </c>
      <c r="K1251" s="39" t="s">
        <v>102</v>
      </c>
      <c r="L1251" s="39" t="s">
        <v>102</v>
      </c>
      <c r="M1251" s="39" t="s">
        <v>102</v>
      </c>
      <c r="N1251" s="39" t="s">
        <v>102</v>
      </c>
      <c r="O1251" s="39" t="s">
        <v>102</v>
      </c>
      <c r="P1251" s="39" t="s">
        <v>102</v>
      </c>
      <c r="Q1251" s="39">
        <v>5.7880000000000001E-5</v>
      </c>
      <c r="R1251" s="39" t="s">
        <v>102</v>
      </c>
      <c r="S1251" s="39" t="s">
        <v>102</v>
      </c>
      <c r="T1251" s="39">
        <v>3.823E-3</v>
      </c>
      <c r="U1251" s="39">
        <v>0.29809999999999998</v>
      </c>
      <c r="V1251" s="39" t="s">
        <v>102</v>
      </c>
      <c r="W1251" s="39">
        <v>2.671E-5</v>
      </c>
      <c r="X1251" s="39">
        <v>0.30200758999999999</v>
      </c>
    </row>
    <row r="1252" spans="1:24" x14ac:dyDescent="0.35">
      <c r="A1252" s="39" t="s">
        <v>681</v>
      </c>
      <c r="B1252" s="39" t="s">
        <v>477</v>
      </c>
      <c r="C1252" s="39" t="s">
        <v>21</v>
      </c>
      <c r="D1252" s="39" t="s">
        <v>33</v>
      </c>
      <c r="E1252" s="39" t="s">
        <v>471</v>
      </c>
      <c r="J1252" s="39" t="s">
        <v>102</v>
      </c>
      <c r="K1252" s="39" t="s">
        <v>102</v>
      </c>
      <c r="L1252" s="39" t="s">
        <v>102</v>
      </c>
      <c r="M1252" s="39" t="s">
        <v>102</v>
      </c>
      <c r="N1252" s="39" t="s">
        <v>102</v>
      </c>
      <c r="O1252" s="39" t="s">
        <v>102</v>
      </c>
      <c r="P1252" s="39" t="s">
        <v>102</v>
      </c>
      <c r="Q1252" s="39" t="s">
        <v>102</v>
      </c>
      <c r="R1252" s="39" t="s">
        <v>102</v>
      </c>
      <c r="S1252" s="39" t="s">
        <v>102</v>
      </c>
      <c r="T1252" s="39">
        <v>2.1419999999999998E-3</v>
      </c>
      <c r="U1252" s="39">
        <v>2.2430000000000002E-3</v>
      </c>
      <c r="V1252" s="39" t="s">
        <v>102</v>
      </c>
      <c r="W1252" s="39" t="s">
        <v>102</v>
      </c>
      <c r="X1252" s="39">
        <v>4.385E-3</v>
      </c>
    </row>
    <row r="1253" spans="1:24" x14ac:dyDescent="0.35">
      <c r="A1253" s="39" t="s">
        <v>681</v>
      </c>
      <c r="B1253" s="39" t="s">
        <v>477</v>
      </c>
      <c r="C1253" s="39" t="s">
        <v>21</v>
      </c>
      <c r="D1253" s="39" t="s">
        <v>33</v>
      </c>
      <c r="E1253" s="39" t="s">
        <v>473</v>
      </c>
      <c r="J1253" s="39" t="s">
        <v>102</v>
      </c>
      <c r="K1253" s="39" t="s">
        <v>102</v>
      </c>
      <c r="L1253" s="39" t="s">
        <v>102</v>
      </c>
      <c r="M1253" s="39" t="s">
        <v>102</v>
      </c>
      <c r="N1253" s="39" t="s">
        <v>102</v>
      </c>
      <c r="O1253" s="39" t="s">
        <v>102</v>
      </c>
      <c r="P1253" s="39" t="s">
        <v>102</v>
      </c>
      <c r="Q1253" s="39">
        <v>5.7880000000000001E-5</v>
      </c>
      <c r="R1253" s="39" t="s">
        <v>102</v>
      </c>
      <c r="S1253" s="39" t="s">
        <v>102</v>
      </c>
      <c r="T1253" s="39">
        <v>1.6789999999999999E-3</v>
      </c>
      <c r="U1253" s="39" t="s">
        <v>102</v>
      </c>
      <c r="V1253" s="39" t="s">
        <v>102</v>
      </c>
      <c r="W1253" s="39">
        <v>2.671E-5</v>
      </c>
      <c r="X1253" s="39">
        <v>1.76359E-3</v>
      </c>
    </row>
    <row r="1254" spans="1:24" x14ac:dyDescent="0.35">
      <c r="A1254" s="39" t="s">
        <v>681</v>
      </c>
      <c r="B1254" s="39" t="s">
        <v>477</v>
      </c>
      <c r="C1254" s="39" t="s">
        <v>21</v>
      </c>
      <c r="D1254" s="39" t="s">
        <v>32</v>
      </c>
      <c r="J1254" s="39" t="s">
        <v>102</v>
      </c>
      <c r="K1254" s="39" t="s">
        <v>102</v>
      </c>
      <c r="L1254" s="39" t="s">
        <v>102</v>
      </c>
      <c r="M1254" s="39" t="s">
        <v>102</v>
      </c>
      <c r="N1254" s="39" t="s">
        <v>102</v>
      </c>
      <c r="O1254" s="39" t="s">
        <v>102</v>
      </c>
      <c r="P1254" s="39" t="s">
        <v>102</v>
      </c>
      <c r="Q1254" s="39" t="s">
        <v>102</v>
      </c>
      <c r="R1254" s="39" t="s">
        <v>102</v>
      </c>
      <c r="S1254" s="39" t="s">
        <v>102</v>
      </c>
      <c r="T1254" s="39">
        <v>7.3899999999999997E-4</v>
      </c>
      <c r="U1254" s="39">
        <v>0.64229999999999998</v>
      </c>
      <c r="V1254" s="39" t="s">
        <v>102</v>
      </c>
      <c r="W1254" s="39" t="s">
        <v>102</v>
      </c>
      <c r="X1254" s="39">
        <v>0.64303900000000003</v>
      </c>
    </row>
    <row r="1255" spans="1:24" x14ac:dyDescent="0.35">
      <c r="A1255" s="39" t="s">
        <v>681</v>
      </c>
      <c r="B1255" s="39" t="s">
        <v>477</v>
      </c>
      <c r="C1255" s="39" t="s">
        <v>21</v>
      </c>
      <c r="D1255" s="39" t="s">
        <v>32</v>
      </c>
      <c r="E1255" s="39" t="s">
        <v>474</v>
      </c>
      <c r="J1255" s="39" t="s">
        <v>102</v>
      </c>
      <c r="K1255" s="39" t="s">
        <v>102</v>
      </c>
      <c r="L1255" s="39" t="s">
        <v>102</v>
      </c>
      <c r="M1255" s="39" t="s">
        <v>102</v>
      </c>
      <c r="N1255" s="39" t="s">
        <v>102</v>
      </c>
      <c r="O1255" s="39" t="s">
        <v>102</v>
      </c>
      <c r="P1255" s="39" t="s">
        <v>102</v>
      </c>
      <c r="Q1255" s="39" t="s">
        <v>102</v>
      </c>
      <c r="R1255" s="39" t="s">
        <v>102</v>
      </c>
      <c r="S1255" s="39" t="s">
        <v>102</v>
      </c>
      <c r="T1255" s="39" t="s">
        <v>102</v>
      </c>
      <c r="U1255" s="39" t="s">
        <v>170</v>
      </c>
      <c r="V1255" s="39" t="s">
        <v>102</v>
      </c>
      <c r="W1255" s="39" t="s">
        <v>102</v>
      </c>
      <c r="X1255" s="39">
        <v>0</v>
      </c>
    </row>
    <row r="1256" spans="1:24" x14ac:dyDescent="0.35">
      <c r="A1256" s="39" t="s">
        <v>681</v>
      </c>
      <c r="B1256" s="39" t="s">
        <v>477</v>
      </c>
      <c r="C1256" s="39" t="s">
        <v>21</v>
      </c>
      <c r="D1256" s="39" t="s">
        <v>32</v>
      </c>
      <c r="E1256" s="39" t="s">
        <v>475</v>
      </c>
      <c r="J1256" s="39" t="s">
        <v>102</v>
      </c>
      <c r="K1256" s="39" t="s">
        <v>102</v>
      </c>
      <c r="L1256" s="39" t="s">
        <v>102</v>
      </c>
      <c r="M1256" s="39" t="s">
        <v>102</v>
      </c>
      <c r="N1256" s="39" t="s">
        <v>102</v>
      </c>
      <c r="O1256" s="39" t="s">
        <v>102</v>
      </c>
      <c r="P1256" s="39" t="s">
        <v>102</v>
      </c>
      <c r="Q1256" s="39" t="s">
        <v>102</v>
      </c>
      <c r="R1256" s="39" t="s">
        <v>102</v>
      </c>
      <c r="S1256" s="39" t="s">
        <v>102</v>
      </c>
      <c r="T1256" s="39" t="s">
        <v>102</v>
      </c>
      <c r="U1256" s="39">
        <v>3.3700000000000001E-2</v>
      </c>
      <c r="V1256" s="39" t="s">
        <v>102</v>
      </c>
      <c r="W1256" s="39" t="s">
        <v>102</v>
      </c>
      <c r="X1256" s="39">
        <v>3.3700000000000001E-2</v>
      </c>
    </row>
    <row r="1257" spans="1:24" x14ac:dyDescent="0.35">
      <c r="A1257" s="39" t="s">
        <v>681</v>
      </c>
      <c r="B1257" s="39" t="s">
        <v>477</v>
      </c>
      <c r="C1257" s="39" t="s">
        <v>21</v>
      </c>
      <c r="D1257" s="39" t="s">
        <v>32</v>
      </c>
      <c r="E1257" s="39" t="s">
        <v>411</v>
      </c>
      <c r="J1257" s="39" t="s">
        <v>102</v>
      </c>
      <c r="K1257" s="39" t="s">
        <v>102</v>
      </c>
      <c r="L1257" s="39" t="s">
        <v>102</v>
      </c>
      <c r="M1257" s="39" t="s">
        <v>102</v>
      </c>
      <c r="N1257" s="39" t="s">
        <v>102</v>
      </c>
      <c r="O1257" s="39" t="s">
        <v>102</v>
      </c>
      <c r="P1257" s="39" t="s">
        <v>102</v>
      </c>
      <c r="Q1257" s="39" t="s">
        <v>102</v>
      </c>
      <c r="R1257" s="39" t="s">
        <v>102</v>
      </c>
      <c r="S1257" s="39" t="s">
        <v>102</v>
      </c>
      <c r="T1257" s="39" t="s">
        <v>102</v>
      </c>
      <c r="U1257" s="39" t="s">
        <v>170</v>
      </c>
      <c r="V1257" s="39" t="s">
        <v>102</v>
      </c>
      <c r="W1257" s="39" t="s">
        <v>102</v>
      </c>
      <c r="X1257" s="39">
        <v>0</v>
      </c>
    </row>
    <row r="1258" spans="1:24" x14ac:dyDescent="0.35">
      <c r="A1258" s="39" t="s">
        <v>681</v>
      </c>
      <c r="B1258" s="39" t="s">
        <v>477</v>
      </c>
      <c r="C1258" s="39" t="s">
        <v>21</v>
      </c>
      <c r="D1258" s="39" t="s">
        <v>25</v>
      </c>
      <c r="J1258" s="39" t="s">
        <v>102</v>
      </c>
      <c r="K1258" s="39" t="s">
        <v>102</v>
      </c>
      <c r="L1258" s="39" t="s">
        <v>102</v>
      </c>
      <c r="M1258" s="39" t="s">
        <v>102</v>
      </c>
      <c r="N1258" s="39">
        <v>-0.34429999999999999</v>
      </c>
      <c r="O1258" s="39" t="s">
        <v>102</v>
      </c>
      <c r="P1258" s="39" t="s">
        <v>102</v>
      </c>
      <c r="Q1258" s="39">
        <v>1.2629999999999999</v>
      </c>
      <c r="R1258" s="39" t="s">
        <v>102</v>
      </c>
      <c r="S1258" s="39" t="s">
        <v>102</v>
      </c>
      <c r="T1258" s="39">
        <v>8.5930000000000006E-2</v>
      </c>
      <c r="U1258" s="39">
        <v>0.156</v>
      </c>
      <c r="V1258" s="39" t="s">
        <v>102</v>
      </c>
      <c r="W1258" s="39">
        <v>8.1970000000000003E-4</v>
      </c>
      <c r="X1258" s="39">
        <v>1.1614496999999999</v>
      </c>
    </row>
    <row r="1259" spans="1:24" x14ac:dyDescent="0.35">
      <c r="A1259" s="39" t="s">
        <v>681</v>
      </c>
      <c r="B1259" s="39" t="s">
        <v>477</v>
      </c>
      <c r="C1259" s="39" t="s">
        <v>21</v>
      </c>
      <c r="D1259" s="39" t="s">
        <v>25</v>
      </c>
      <c r="E1259" s="39" t="s">
        <v>476</v>
      </c>
      <c r="J1259" s="39" t="s">
        <v>102</v>
      </c>
      <c r="K1259" s="39" t="s">
        <v>102</v>
      </c>
      <c r="L1259" s="39" t="s">
        <v>102</v>
      </c>
      <c r="M1259" s="39" t="s">
        <v>102</v>
      </c>
      <c r="N1259" s="39" t="s">
        <v>102</v>
      </c>
      <c r="O1259" s="39" t="s">
        <v>102</v>
      </c>
      <c r="P1259" s="39" t="s">
        <v>102</v>
      </c>
      <c r="Q1259" s="39">
        <v>0.91969999999999996</v>
      </c>
      <c r="R1259" s="39" t="s">
        <v>102</v>
      </c>
      <c r="S1259" s="39" t="s">
        <v>102</v>
      </c>
      <c r="T1259" s="39">
        <v>8.5930000000000006E-2</v>
      </c>
      <c r="U1259" s="39">
        <v>0.15590000000000001</v>
      </c>
      <c r="V1259" s="39" t="s">
        <v>102</v>
      </c>
      <c r="W1259" s="39">
        <v>9.8079999999999999E-4</v>
      </c>
      <c r="X1259" s="39">
        <v>1.1625108</v>
      </c>
    </row>
    <row r="1260" spans="1:24" x14ac:dyDescent="0.35">
      <c r="A1260" s="39" t="s">
        <v>1</v>
      </c>
      <c r="J1260" s="39" t="s">
        <v>102</v>
      </c>
      <c r="K1260" s="39" t="s">
        <v>102</v>
      </c>
      <c r="L1260" s="39" t="s">
        <v>102</v>
      </c>
      <c r="M1260" s="39" t="s">
        <v>102</v>
      </c>
      <c r="N1260" s="39" t="s">
        <v>102</v>
      </c>
      <c r="O1260" s="39">
        <v>1.758</v>
      </c>
      <c r="P1260" s="39" t="s">
        <v>102</v>
      </c>
      <c r="Q1260" s="39">
        <v>8.5260000000000002E-2</v>
      </c>
      <c r="R1260" s="39">
        <v>7.2650000000000004E-5</v>
      </c>
      <c r="S1260" s="39" t="s">
        <v>102</v>
      </c>
      <c r="T1260" s="39">
        <v>1.013E-2</v>
      </c>
      <c r="U1260" s="39">
        <v>3.9289999999999998</v>
      </c>
      <c r="V1260" s="39" t="s">
        <v>102</v>
      </c>
      <c r="W1260" s="39">
        <v>1.93E-4</v>
      </c>
      <c r="X1260" s="39">
        <v>5.7826556499999997</v>
      </c>
    </row>
    <row r="1261" spans="1:24" x14ac:dyDescent="0.35">
      <c r="A1261" s="39" t="s">
        <v>14</v>
      </c>
      <c r="J1261" s="39" t="s">
        <v>102</v>
      </c>
      <c r="K1261" s="39" t="s">
        <v>102</v>
      </c>
      <c r="L1261" s="39">
        <v>1.6459999999999999</v>
      </c>
      <c r="M1261" s="39">
        <v>0</v>
      </c>
      <c r="N1261" s="39" t="s">
        <v>102</v>
      </c>
      <c r="O1261" s="39" t="s">
        <v>102</v>
      </c>
      <c r="P1261" s="39" t="s">
        <v>102</v>
      </c>
      <c r="Q1261" s="39">
        <v>1.756</v>
      </c>
      <c r="R1261" s="39" t="s">
        <v>102</v>
      </c>
      <c r="S1261" s="39" t="s">
        <v>102</v>
      </c>
      <c r="T1261" s="39">
        <v>0.53900000000000003</v>
      </c>
      <c r="U1261" s="39">
        <v>0.25390000000000001</v>
      </c>
      <c r="V1261" s="39" t="s">
        <v>102</v>
      </c>
      <c r="W1261" s="39">
        <v>9.7439999999999992E-3</v>
      </c>
      <c r="X1261" s="39">
        <v>4.204644</v>
      </c>
    </row>
    <row r="1262" spans="1:24" x14ac:dyDescent="0.35">
      <c r="A1262" s="39" t="s">
        <v>14</v>
      </c>
      <c r="B1262" s="39" t="s">
        <v>478</v>
      </c>
      <c r="J1262" s="39" t="s">
        <v>102</v>
      </c>
      <c r="K1262" s="39" t="s">
        <v>102</v>
      </c>
      <c r="L1262" s="39" t="s">
        <v>102</v>
      </c>
      <c r="M1262" s="39" t="s">
        <v>102</v>
      </c>
      <c r="N1262" s="39" t="s">
        <v>102</v>
      </c>
      <c r="O1262" s="39" t="s">
        <v>102</v>
      </c>
      <c r="P1262" s="39" t="s">
        <v>102</v>
      </c>
      <c r="Q1262" s="39" t="s">
        <v>102</v>
      </c>
      <c r="R1262" s="39" t="s">
        <v>102</v>
      </c>
      <c r="S1262" s="39" t="s">
        <v>102</v>
      </c>
      <c r="T1262" s="39" t="s">
        <v>102</v>
      </c>
      <c r="U1262" s="39">
        <v>9.9550000000000003E-3</v>
      </c>
      <c r="V1262" s="39" t="s">
        <v>102</v>
      </c>
      <c r="W1262" s="39" t="s">
        <v>102</v>
      </c>
      <c r="X1262" s="39">
        <v>9.9550000000000003E-3</v>
      </c>
    </row>
    <row r="1263" spans="1:24" x14ac:dyDescent="0.35">
      <c r="A1263" s="39" t="s">
        <v>14</v>
      </c>
      <c r="B1263" s="39" t="s">
        <v>478</v>
      </c>
      <c r="C1263" s="39" t="s">
        <v>152</v>
      </c>
      <c r="J1263" s="39" t="s">
        <v>102</v>
      </c>
      <c r="K1263" s="39" t="s">
        <v>102</v>
      </c>
      <c r="L1263" s="39" t="s">
        <v>102</v>
      </c>
      <c r="M1263" s="39" t="s">
        <v>102</v>
      </c>
      <c r="N1263" s="39" t="s">
        <v>102</v>
      </c>
      <c r="O1263" s="39" t="s">
        <v>102</v>
      </c>
      <c r="P1263" s="39" t="s">
        <v>102</v>
      </c>
      <c r="Q1263" s="39" t="s">
        <v>102</v>
      </c>
      <c r="R1263" s="39" t="s">
        <v>102</v>
      </c>
      <c r="S1263" s="39" t="s">
        <v>102</v>
      </c>
      <c r="T1263" s="39" t="s">
        <v>102</v>
      </c>
      <c r="U1263" s="39">
        <v>1.6980000000000001E-4</v>
      </c>
      <c r="V1263" s="39" t="s">
        <v>102</v>
      </c>
      <c r="W1263" s="39" t="s">
        <v>102</v>
      </c>
      <c r="X1263" s="39">
        <v>1.6980000000000001E-4</v>
      </c>
    </row>
    <row r="1264" spans="1:24" x14ac:dyDescent="0.35">
      <c r="A1264" s="39" t="s">
        <v>14</v>
      </c>
      <c r="B1264" s="39" t="s">
        <v>478</v>
      </c>
      <c r="C1264" s="39" t="s">
        <v>321</v>
      </c>
      <c r="J1264" s="39" t="s">
        <v>102</v>
      </c>
      <c r="K1264" s="39" t="s">
        <v>102</v>
      </c>
      <c r="L1264" s="39" t="s">
        <v>102</v>
      </c>
      <c r="M1264" s="39" t="s">
        <v>102</v>
      </c>
      <c r="N1264" s="39" t="s">
        <v>102</v>
      </c>
      <c r="O1264" s="39" t="s">
        <v>102</v>
      </c>
      <c r="P1264" s="39" t="s">
        <v>102</v>
      </c>
      <c r="Q1264" s="39" t="s">
        <v>102</v>
      </c>
      <c r="R1264" s="39" t="s">
        <v>102</v>
      </c>
      <c r="S1264" s="39" t="s">
        <v>102</v>
      </c>
      <c r="T1264" s="39" t="s">
        <v>102</v>
      </c>
      <c r="U1264" s="39">
        <v>3.7759999999999998E-3</v>
      </c>
      <c r="V1264" s="39" t="s">
        <v>102</v>
      </c>
      <c r="W1264" s="39" t="s">
        <v>102</v>
      </c>
      <c r="X1264" s="39">
        <v>3.7759999999999998E-3</v>
      </c>
    </row>
    <row r="1265" spans="1:24" x14ac:dyDescent="0.35">
      <c r="A1265" s="39" t="s">
        <v>14</v>
      </c>
      <c r="B1265" s="39" t="s">
        <v>478</v>
      </c>
      <c r="C1265" s="39" t="s">
        <v>322</v>
      </c>
      <c r="J1265" s="39" t="s">
        <v>102</v>
      </c>
      <c r="K1265" s="39" t="s">
        <v>102</v>
      </c>
      <c r="L1265" s="39" t="s">
        <v>102</v>
      </c>
      <c r="M1265" s="39" t="s">
        <v>102</v>
      </c>
      <c r="N1265" s="39" t="s">
        <v>102</v>
      </c>
      <c r="O1265" s="39" t="s">
        <v>102</v>
      </c>
      <c r="P1265" s="39" t="s">
        <v>102</v>
      </c>
      <c r="Q1265" s="39" t="s">
        <v>102</v>
      </c>
      <c r="R1265" s="39" t="s">
        <v>102</v>
      </c>
      <c r="S1265" s="39" t="s">
        <v>102</v>
      </c>
      <c r="T1265" s="39" t="s">
        <v>102</v>
      </c>
      <c r="U1265" s="39">
        <v>1.8799999999999999E-4</v>
      </c>
      <c r="V1265" s="39" t="s">
        <v>102</v>
      </c>
      <c r="W1265" s="39" t="s">
        <v>102</v>
      </c>
      <c r="X1265" s="39">
        <v>1.8799999999999999E-4</v>
      </c>
    </row>
    <row r="1266" spans="1:24" x14ac:dyDescent="0.35">
      <c r="A1266" s="39" t="s">
        <v>14</v>
      </c>
      <c r="B1266" s="39" t="s">
        <v>478</v>
      </c>
      <c r="C1266" s="39" t="s">
        <v>323</v>
      </c>
      <c r="J1266" s="39" t="s">
        <v>102</v>
      </c>
      <c r="K1266" s="39" t="s">
        <v>102</v>
      </c>
      <c r="L1266" s="39" t="s">
        <v>102</v>
      </c>
      <c r="M1266" s="39" t="s">
        <v>102</v>
      </c>
      <c r="N1266" s="39" t="s">
        <v>102</v>
      </c>
      <c r="O1266" s="39" t="s">
        <v>102</v>
      </c>
      <c r="P1266" s="39" t="s">
        <v>102</v>
      </c>
      <c r="Q1266" s="39" t="s">
        <v>102</v>
      </c>
      <c r="R1266" s="39" t="s">
        <v>102</v>
      </c>
      <c r="S1266" s="39" t="s">
        <v>102</v>
      </c>
      <c r="T1266" s="39" t="s">
        <v>102</v>
      </c>
      <c r="U1266" s="39">
        <v>8.0920000000000005E-4</v>
      </c>
      <c r="V1266" s="39" t="s">
        <v>102</v>
      </c>
      <c r="W1266" s="39" t="s">
        <v>102</v>
      </c>
      <c r="X1266" s="39">
        <v>8.0920000000000005E-4</v>
      </c>
    </row>
    <row r="1267" spans="1:24" x14ac:dyDescent="0.35">
      <c r="A1267" s="39" t="s">
        <v>14</v>
      </c>
      <c r="B1267" s="39" t="s">
        <v>478</v>
      </c>
      <c r="C1267" s="39" t="s">
        <v>154</v>
      </c>
      <c r="J1267" s="39" t="s">
        <v>102</v>
      </c>
      <c r="K1267" s="39" t="s">
        <v>102</v>
      </c>
      <c r="L1267" s="39" t="s">
        <v>102</v>
      </c>
      <c r="M1267" s="39" t="s">
        <v>102</v>
      </c>
      <c r="N1267" s="39" t="s">
        <v>102</v>
      </c>
      <c r="O1267" s="39" t="s">
        <v>102</v>
      </c>
      <c r="P1267" s="39" t="s">
        <v>102</v>
      </c>
      <c r="Q1267" s="39" t="s">
        <v>102</v>
      </c>
      <c r="R1267" s="39" t="s">
        <v>102</v>
      </c>
      <c r="S1267" s="39" t="s">
        <v>102</v>
      </c>
      <c r="T1267" s="39" t="s">
        <v>102</v>
      </c>
      <c r="U1267" s="39">
        <v>7.9889999999999996E-4</v>
      </c>
      <c r="V1267" s="39" t="s">
        <v>102</v>
      </c>
      <c r="W1267" s="39" t="s">
        <v>102</v>
      </c>
      <c r="X1267" s="39">
        <v>7.9889999999999996E-4</v>
      </c>
    </row>
    <row r="1268" spans="1:24" x14ac:dyDescent="0.35">
      <c r="A1268" s="39" t="s">
        <v>14</v>
      </c>
      <c r="B1268" s="39" t="s">
        <v>478</v>
      </c>
      <c r="C1268" s="39" t="s">
        <v>155</v>
      </c>
      <c r="J1268" s="39" t="s">
        <v>102</v>
      </c>
      <c r="K1268" s="39" t="s">
        <v>102</v>
      </c>
      <c r="L1268" s="39" t="s">
        <v>102</v>
      </c>
      <c r="M1268" s="39" t="s">
        <v>102</v>
      </c>
      <c r="N1268" s="39" t="s">
        <v>102</v>
      </c>
      <c r="O1268" s="39" t="s">
        <v>102</v>
      </c>
      <c r="P1268" s="39" t="s">
        <v>102</v>
      </c>
      <c r="Q1268" s="39" t="s">
        <v>102</v>
      </c>
      <c r="R1268" s="39" t="s">
        <v>102</v>
      </c>
      <c r="S1268" s="39" t="s">
        <v>102</v>
      </c>
      <c r="T1268" s="39" t="s">
        <v>102</v>
      </c>
      <c r="U1268" s="39">
        <v>3.7780000000000001E-3</v>
      </c>
      <c r="V1268" s="39" t="s">
        <v>102</v>
      </c>
      <c r="W1268" s="39" t="s">
        <v>102</v>
      </c>
      <c r="X1268" s="39">
        <v>3.7780000000000001E-3</v>
      </c>
    </row>
    <row r="1269" spans="1:24" x14ac:dyDescent="0.35">
      <c r="A1269" s="39" t="s">
        <v>14</v>
      </c>
      <c r="B1269" s="39" t="s">
        <v>479</v>
      </c>
      <c r="J1269" s="39" t="s">
        <v>102</v>
      </c>
      <c r="K1269" s="39" t="s">
        <v>102</v>
      </c>
      <c r="L1269" s="39" t="s">
        <v>102</v>
      </c>
      <c r="M1269" s="39" t="s">
        <v>102</v>
      </c>
      <c r="N1269" s="39" t="s">
        <v>102</v>
      </c>
      <c r="O1269" s="39" t="s">
        <v>102</v>
      </c>
      <c r="P1269" s="39" t="s">
        <v>102</v>
      </c>
      <c r="Q1269" s="39" t="s">
        <v>102</v>
      </c>
      <c r="R1269" s="39" t="s">
        <v>102</v>
      </c>
      <c r="S1269" s="39" t="s">
        <v>102</v>
      </c>
      <c r="T1269" s="39" t="s">
        <v>102</v>
      </c>
      <c r="U1269" s="39">
        <v>1.473E-4</v>
      </c>
      <c r="V1269" s="39" t="s">
        <v>102</v>
      </c>
      <c r="W1269" s="39" t="s">
        <v>102</v>
      </c>
      <c r="X1269" s="39">
        <v>1.473E-4</v>
      </c>
    </row>
    <row r="1270" spans="1:24" x14ac:dyDescent="0.35">
      <c r="A1270" s="39" t="s">
        <v>14</v>
      </c>
      <c r="B1270" s="39" t="s">
        <v>480</v>
      </c>
      <c r="J1270" s="39" t="s">
        <v>102</v>
      </c>
      <c r="K1270" s="39" t="s">
        <v>102</v>
      </c>
      <c r="L1270" s="39" t="s">
        <v>102</v>
      </c>
      <c r="M1270" s="39" t="s">
        <v>102</v>
      </c>
      <c r="N1270" s="39" t="s">
        <v>102</v>
      </c>
      <c r="O1270" s="39" t="s">
        <v>102</v>
      </c>
      <c r="P1270" s="39" t="s">
        <v>102</v>
      </c>
      <c r="Q1270" s="39" t="s">
        <v>102</v>
      </c>
      <c r="R1270" s="39" t="s">
        <v>102</v>
      </c>
      <c r="S1270" s="39" t="s">
        <v>102</v>
      </c>
      <c r="T1270" s="39" t="s">
        <v>102</v>
      </c>
      <c r="U1270" s="39">
        <v>7.8850000000000003E-4</v>
      </c>
      <c r="V1270" s="39" t="s">
        <v>102</v>
      </c>
      <c r="W1270" s="39" t="s">
        <v>102</v>
      </c>
      <c r="X1270" s="39">
        <v>7.8850000000000003E-4</v>
      </c>
    </row>
    <row r="1271" spans="1:24" x14ac:dyDescent="0.35">
      <c r="A1271" s="39" t="s">
        <v>14</v>
      </c>
      <c r="B1271" s="39" t="s">
        <v>481</v>
      </c>
      <c r="J1271" s="39" t="s">
        <v>102</v>
      </c>
      <c r="K1271" s="39" t="s">
        <v>102</v>
      </c>
      <c r="L1271" s="39" t="s">
        <v>102</v>
      </c>
      <c r="M1271" s="39" t="s">
        <v>102</v>
      </c>
      <c r="N1271" s="39" t="s">
        <v>102</v>
      </c>
      <c r="O1271" s="39" t="s">
        <v>102</v>
      </c>
      <c r="P1271" s="39" t="s">
        <v>102</v>
      </c>
      <c r="Q1271" s="39" t="s">
        <v>102</v>
      </c>
      <c r="R1271" s="39" t="s">
        <v>102</v>
      </c>
      <c r="S1271" s="39" t="s">
        <v>102</v>
      </c>
      <c r="T1271" s="39" t="s">
        <v>102</v>
      </c>
      <c r="U1271" s="39">
        <v>5.0499999999999998E-3</v>
      </c>
      <c r="V1271" s="39" t="s">
        <v>102</v>
      </c>
      <c r="W1271" s="39" t="s">
        <v>102</v>
      </c>
      <c r="X1271" s="39">
        <v>5.0499999999999998E-3</v>
      </c>
    </row>
    <row r="1272" spans="1:24" x14ac:dyDescent="0.35">
      <c r="A1272" s="39" t="s">
        <v>14</v>
      </c>
      <c r="B1272" s="39" t="s">
        <v>482</v>
      </c>
      <c r="J1272" s="39" t="s">
        <v>102</v>
      </c>
      <c r="K1272" s="39" t="s">
        <v>102</v>
      </c>
      <c r="L1272" s="39" t="s">
        <v>102</v>
      </c>
      <c r="M1272" s="39" t="s">
        <v>102</v>
      </c>
      <c r="N1272" s="39" t="s">
        <v>102</v>
      </c>
      <c r="O1272" s="39" t="s">
        <v>102</v>
      </c>
      <c r="P1272" s="39" t="s">
        <v>102</v>
      </c>
      <c r="Q1272" s="39" t="s">
        <v>102</v>
      </c>
      <c r="R1272" s="39" t="s">
        <v>102</v>
      </c>
      <c r="S1272" s="39" t="s">
        <v>102</v>
      </c>
      <c r="T1272" s="39" t="s">
        <v>102</v>
      </c>
      <c r="U1272" s="39">
        <v>1.473E-4</v>
      </c>
      <c r="V1272" s="39" t="s">
        <v>102</v>
      </c>
      <c r="W1272" s="39" t="s">
        <v>102</v>
      </c>
      <c r="X1272" s="39">
        <v>1.473E-4</v>
      </c>
    </row>
    <row r="1273" spans="1:24" x14ac:dyDescent="0.35">
      <c r="A1273" s="39" t="s">
        <v>14</v>
      </c>
      <c r="B1273" s="39" t="s">
        <v>483</v>
      </c>
      <c r="J1273" s="39" t="s">
        <v>102</v>
      </c>
      <c r="K1273" s="39" t="s">
        <v>102</v>
      </c>
      <c r="L1273" s="39" t="s">
        <v>102</v>
      </c>
      <c r="M1273" s="39" t="s">
        <v>102</v>
      </c>
      <c r="N1273" s="39" t="s">
        <v>102</v>
      </c>
      <c r="O1273" s="39" t="s">
        <v>102</v>
      </c>
      <c r="P1273" s="39" t="s">
        <v>102</v>
      </c>
      <c r="Q1273" s="39" t="s">
        <v>102</v>
      </c>
      <c r="R1273" s="39" t="s">
        <v>102</v>
      </c>
      <c r="S1273" s="39" t="s">
        <v>102</v>
      </c>
      <c r="T1273" s="39" t="s">
        <v>102</v>
      </c>
      <c r="U1273" s="39">
        <v>4.79E-3</v>
      </c>
      <c r="V1273" s="39" t="s">
        <v>102</v>
      </c>
      <c r="W1273" s="39" t="s">
        <v>102</v>
      </c>
      <c r="X1273" s="39">
        <v>4.79E-3</v>
      </c>
    </row>
    <row r="1274" spans="1:24" x14ac:dyDescent="0.35">
      <c r="A1274" s="39" t="s">
        <v>14</v>
      </c>
      <c r="B1274" s="39" t="s">
        <v>109</v>
      </c>
      <c r="J1274" s="39" t="s">
        <v>102</v>
      </c>
      <c r="K1274" s="39" t="s">
        <v>102</v>
      </c>
      <c r="L1274" s="39" t="s">
        <v>102</v>
      </c>
      <c r="M1274" s="39" t="s">
        <v>102</v>
      </c>
      <c r="N1274" s="39" t="s">
        <v>102</v>
      </c>
      <c r="O1274" s="39" t="s">
        <v>102</v>
      </c>
      <c r="P1274" s="39" t="s">
        <v>102</v>
      </c>
      <c r="Q1274" s="39" t="s">
        <v>102</v>
      </c>
      <c r="R1274" s="39" t="s">
        <v>102</v>
      </c>
      <c r="S1274" s="39" t="s">
        <v>102</v>
      </c>
      <c r="T1274" s="39" t="s">
        <v>102</v>
      </c>
      <c r="U1274" s="39">
        <v>8.097E-4</v>
      </c>
      <c r="V1274" s="39" t="s">
        <v>102</v>
      </c>
      <c r="W1274" s="39" t="s">
        <v>102</v>
      </c>
      <c r="X1274" s="39">
        <v>8.097E-4</v>
      </c>
    </row>
    <row r="1275" spans="1:24" x14ac:dyDescent="0.35">
      <c r="A1275" s="39" t="s">
        <v>14</v>
      </c>
      <c r="B1275" s="39" t="s">
        <v>484</v>
      </c>
      <c r="J1275" s="39" t="s">
        <v>102</v>
      </c>
      <c r="K1275" s="39" t="s">
        <v>102</v>
      </c>
      <c r="L1275" s="39" t="s">
        <v>102</v>
      </c>
      <c r="M1275" s="39" t="s">
        <v>102</v>
      </c>
      <c r="N1275" s="39" t="s">
        <v>102</v>
      </c>
      <c r="O1275" s="39" t="s">
        <v>102</v>
      </c>
      <c r="P1275" s="39" t="s">
        <v>102</v>
      </c>
      <c r="Q1275" s="39" t="s">
        <v>102</v>
      </c>
      <c r="R1275" s="39" t="s">
        <v>102</v>
      </c>
      <c r="S1275" s="39" t="s">
        <v>102</v>
      </c>
      <c r="T1275" s="39" t="s">
        <v>102</v>
      </c>
      <c r="U1275" s="39">
        <v>1.473E-4</v>
      </c>
      <c r="V1275" s="39" t="s">
        <v>102</v>
      </c>
      <c r="W1275" s="39" t="s">
        <v>102</v>
      </c>
      <c r="X1275" s="39">
        <v>1.473E-4</v>
      </c>
    </row>
    <row r="1276" spans="1:24" x14ac:dyDescent="0.35">
      <c r="A1276" s="39" t="s">
        <v>14</v>
      </c>
      <c r="B1276" s="39" t="s">
        <v>110</v>
      </c>
      <c r="J1276" s="39" t="s">
        <v>102</v>
      </c>
      <c r="K1276" s="39" t="s">
        <v>102</v>
      </c>
      <c r="L1276" s="39" t="s">
        <v>102</v>
      </c>
      <c r="M1276" s="39" t="s">
        <v>102</v>
      </c>
      <c r="N1276" s="39" t="s">
        <v>102</v>
      </c>
      <c r="O1276" s="39" t="s">
        <v>102</v>
      </c>
      <c r="P1276" s="39" t="s">
        <v>102</v>
      </c>
      <c r="Q1276" s="39" t="s">
        <v>102</v>
      </c>
      <c r="R1276" s="39" t="s">
        <v>102</v>
      </c>
      <c r="S1276" s="39" t="s">
        <v>102</v>
      </c>
      <c r="T1276" s="39" t="s">
        <v>102</v>
      </c>
      <c r="U1276" s="39">
        <v>4.8120000000000003E-3</v>
      </c>
      <c r="V1276" s="39" t="s">
        <v>102</v>
      </c>
      <c r="W1276" s="39" t="s">
        <v>102</v>
      </c>
      <c r="X1276" s="39">
        <v>4.8120000000000003E-3</v>
      </c>
    </row>
    <row r="1277" spans="1:24" x14ac:dyDescent="0.35">
      <c r="A1277" s="39" t="s">
        <v>14</v>
      </c>
      <c r="B1277" s="39" t="s">
        <v>153</v>
      </c>
      <c r="J1277" s="39" t="s">
        <v>102</v>
      </c>
      <c r="K1277" s="39" t="s">
        <v>102</v>
      </c>
      <c r="L1277" s="39" t="s">
        <v>102</v>
      </c>
      <c r="M1277" s="39" t="s">
        <v>102</v>
      </c>
      <c r="N1277" s="39" t="s">
        <v>102</v>
      </c>
      <c r="O1277" s="39" t="s">
        <v>102</v>
      </c>
      <c r="P1277" s="39" t="s">
        <v>102</v>
      </c>
      <c r="Q1277" s="39" t="s">
        <v>102</v>
      </c>
      <c r="R1277" s="39" t="s">
        <v>102</v>
      </c>
      <c r="S1277" s="39" t="s">
        <v>102</v>
      </c>
      <c r="T1277" s="39" t="s">
        <v>102</v>
      </c>
      <c r="U1277" s="39">
        <v>1.474E-4</v>
      </c>
      <c r="V1277" s="39" t="s">
        <v>102</v>
      </c>
      <c r="W1277" s="39" t="s">
        <v>102</v>
      </c>
      <c r="X1277" s="39">
        <v>1.474E-4</v>
      </c>
    </row>
    <row r="1278" spans="1:24" x14ac:dyDescent="0.35">
      <c r="A1278" s="39" t="s">
        <v>14</v>
      </c>
      <c r="B1278" s="39" t="s">
        <v>160</v>
      </c>
      <c r="J1278" s="39" t="s">
        <v>102</v>
      </c>
      <c r="K1278" s="39" t="s">
        <v>102</v>
      </c>
      <c r="L1278" s="39" t="s">
        <v>102</v>
      </c>
      <c r="M1278" s="39" t="s">
        <v>102</v>
      </c>
      <c r="N1278" s="39" t="s">
        <v>102</v>
      </c>
      <c r="O1278" s="39" t="s">
        <v>102</v>
      </c>
      <c r="P1278" s="39" t="s">
        <v>102</v>
      </c>
      <c r="Q1278" s="39" t="s">
        <v>102</v>
      </c>
      <c r="R1278" s="39" t="s">
        <v>102</v>
      </c>
      <c r="S1278" s="39" t="s">
        <v>102</v>
      </c>
      <c r="T1278" s="39" t="s">
        <v>102</v>
      </c>
      <c r="U1278" s="39">
        <v>4.7390000000000002E-3</v>
      </c>
      <c r="V1278" s="39" t="s">
        <v>102</v>
      </c>
      <c r="W1278" s="39" t="s">
        <v>102</v>
      </c>
      <c r="X1278" s="39">
        <v>4.7390000000000002E-3</v>
      </c>
    </row>
    <row r="1279" spans="1:24" x14ac:dyDescent="0.35">
      <c r="A1279" s="39" t="s">
        <v>14</v>
      </c>
      <c r="B1279" s="39" t="s">
        <v>161</v>
      </c>
      <c r="J1279" s="39" t="s">
        <v>102</v>
      </c>
      <c r="K1279" s="39" t="s">
        <v>102</v>
      </c>
      <c r="L1279" s="39" t="s">
        <v>102</v>
      </c>
      <c r="M1279" s="39" t="s">
        <v>102</v>
      </c>
      <c r="N1279" s="39" t="s">
        <v>102</v>
      </c>
      <c r="O1279" s="39" t="s">
        <v>102</v>
      </c>
      <c r="P1279" s="39" t="s">
        <v>102</v>
      </c>
      <c r="Q1279" s="39" t="s">
        <v>102</v>
      </c>
      <c r="R1279" s="39" t="s">
        <v>102</v>
      </c>
      <c r="S1279" s="39" t="s">
        <v>102</v>
      </c>
      <c r="T1279" s="39" t="s">
        <v>102</v>
      </c>
      <c r="U1279" s="39">
        <v>1.4750000000000001E-4</v>
      </c>
      <c r="V1279" s="39" t="s">
        <v>102</v>
      </c>
      <c r="W1279" s="39" t="s">
        <v>102</v>
      </c>
      <c r="X1279" s="39">
        <v>1.4750000000000001E-4</v>
      </c>
    </row>
    <row r="1280" spans="1:24" x14ac:dyDescent="0.35">
      <c r="A1280" s="39" t="s">
        <v>14</v>
      </c>
      <c r="B1280" s="39" t="s">
        <v>162</v>
      </c>
      <c r="J1280" s="39" t="s">
        <v>102</v>
      </c>
      <c r="K1280" s="39" t="s">
        <v>102</v>
      </c>
      <c r="L1280" s="39" t="s">
        <v>102</v>
      </c>
      <c r="M1280" s="39" t="s">
        <v>102</v>
      </c>
      <c r="N1280" s="39" t="s">
        <v>102</v>
      </c>
      <c r="O1280" s="39" t="s">
        <v>102</v>
      </c>
      <c r="P1280" s="39" t="s">
        <v>102</v>
      </c>
      <c r="Q1280" s="39" t="s">
        <v>102</v>
      </c>
      <c r="R1280" s="39" t="s">
        <v>102</v>
      </c>
      <c r="S1280" s="39" t="s">
        <v>102</v>
      </c>
      <c r="T1280" s="39" t="s">
        <v>102</v>
      </c>
      <c r="U1280" s="39">
        <v>1.473E-4</v>
      </c>
      <c r="V1280" s="39" t="s">
        <v>102</v>
      </c>
      <c r="W1280" s="39" t="s">
        <v>102</v>
      </c>
      <c r="X1280" s="39">
        <v>1.473E-4</v>
      </c>
    </row>
    <row r="1281" spans="1:24" x14ac:dyDescent="0.35">
      <c r="A1281" s="39" t="s">
        <v>14</v>
      </c>
      <c r="B1281" s="39" t="s">
        <v>163</v>
      </c>
      <c r="J1281" s="39" t="s">
        <v>102</v>
      </c>
      <c r="K1281" s="39" t="s">
        <v>102</v>
      </c>
      <c r="L1281" s="39" t="s">
        <v>102</v>
      </c>
      <c r="M1281" s="39" t="s">
        <v>102</v>
      </c>
      <c r="N1281" s="39" t="s">
        <v>102</v>
      </c>
      <c r="O1281" s="39" t="s">
        <v>102</v>
      </c>
      <c r="P1281" s="39" t="s">
        <v>102</v>
      </c>
      <c r="Q1281" s="39" t="s">
        <v>102</v>
      </c>
      <c r="R1281" s="39" t="s">
        <v>102</v>
      </c>
      <c r="S1281" s="39" t="s">
        <v>102</v>
      </c>
      <c r="T1281" s="39" t="s">
        <v>102</v>
      </c>
      <c r="U1281" s="39">
        <v>1.473E-4</v>
      </c>
      <c r="V1281" s="39" t="s">
        <v>102</v>
      </c>
      <c r="W1281" s="39" t="s">
        <v>102</v>
      </c>
      <c r="X1281" s="39">
        <v>1.473E-4</v>
      </c>
    </row>
    <row r="1282" spans="1:24" x14ac:dyDescent="0.35">
      <c r="A1282" s="39" t="s">
        <v>14</v>
      </c>
      <c r="B1282" s="39" t="s">
        <v>164</v>
      </c>
      <c r="J1282" s="39" t="s">
        <v>102</v>
      </c>
      <c r="K1282" s="39" t="s">
        <v>102</v>
      </c>
      <c r="L1282" s="39" t="s">
        <v>102</v>
      </c>
      <c r="M1282" s="39" t="s">
        <v>102</v>
      </c>
      <c r="N1282" s="39" t="s">
        <v>102</v>
      </c>
      <c r="O1282" s="39" t="s">
        <v>102</v>
      </c>
      <c r="P1282" s="39" t="s">
        <v>102</v>
      </c>
      <c r="Q1282" s="39" t="s">
        <v>102</v>
      </c>
      <c r="R1282" s="39" t="s">
        <v>102</v>
      </c>
      <c r="S1282" s="39" t="s">
        <v>102</v>
      </c>
      <c r="T1282" s="39" t="s">
        <v>102</v>
      </c>
      <c r="U1282" s="39">
        <v>1.474E-4</v>
      </c>
      <c r="V1282" s="39" t="s">
        <v>102</v>
      </c>
      <c r="W1282" s="39" t="s">
        <v>102</v>
      </c>
      <c r="X1282" s="39">
        <v>1.474E-4</v>
      </c>
    </row>
    <row r="1283" spans="1:24" x14ac:dyDescent="0.35">
      <c r="A1283" s="39" t="s">
        <v>14</v>
      </c>
      <c r="B1283" s="39" t="s">
        <v>165</v>
      </c>
      <c r="J1283" s="39" t="s">
        <v>102</v>
      </c>
      <c r="K1283" s="39" t="s">
        <v>102</v>
      </c>
      <c r="L1283" s="39" t="s">
        <v>102</v>
      </c>
      <c r="M1283" s="39" t="s">
        <v>102</v>
      </c>
      <c r="N1283" s="39" t="s">
        <v>102</v>
      </c>
      <c r="O1283" s="39" t="s">
        <v>102</v>
      </c>
      <c r="P1283" s="39" t="s">
        <v>102</v>
      </c>
      <c r="Q1283" s="39" t="s">
        <v>102</v>
      </c>
      <c r="R1283" s="39" t="s">
        <v>102</v>
      </c>
      <c r="S1283" s="39" t="s">
        <v>102</v>
      </c>
      <c r="T1283" s="39" t="s">
        <v>102</v>
      </c>
      <c r="U1283" s="39">
        <v>4.6709999999999998E-3</v>
      </c>
      <c r="V1283" s="39" t="s">
        <v>102</v>
      </c>
      <c r="W1283" s="39" t="s">
        <v>102</v>
      </c>
      <c r="X1283" s="39">
        <v>4.6709999999999998E-3</v>
      </c>
    </row>
    <row r="1284" spans="1:24" x14ac:dyDescent="0.35">
      <c r="A1284" s="39" t="s">
        <v>14</v>
      </c>
      <c r="B1284" s="39" t="s">
        <v>166</v>
      </c>
      <c r="J1284" s="39" t="s">
        <v>102</v>
      </c>
      <c r="K1284" s="39" t="s">
        <v>102</v>
      </c>
      <c r="L1284" s="39" t="s">
        <v>102</v>
      </c>
      <c r="M1284" s="39" t="s">
        <v>102</v>
      </c>
      <c r="N1284" s="39" t="s">
        <v>102</v>
      </c>
      <c r="O1284" s="39" t="s">
        <v>102</v>
      </c>
      <c r="P1284" s="39" t="s">
        <v>102</v>
      </c>
      <c r="Q1284" s="39" t="s">
        <v>102</v>
      </c>
      <c r="R1284" s="39" t="s">
        <v>102</v>
      </c>
      <c r="S1284" s="39" t="s">
        <v>102</v>
      </c>
      <c r="T1284" s="39" t="s">
        <v>102</v>
      </c>
      <c r="U1284" s="39">
        <v>4.7609999999999996E-3</v>
      </c>
      <c r="V1284" s="39" t="s">
        <v>102</v>
      </c>
      <c r="W1284" s="39" t="s">
        <v>102</v>
      </c>
      <c r="X1284" s="39">
        <v>4.7609999999999996E-3</v>
      </c>
    </row>
    <row r="1285" spans="1:24" x14ac:dyDescent="0.35">
      <c r="A1285" s="39" t="s">
        <v>14</v>
      </c>
      <c r="B1285" s="39" t="s">
        <v>167</v>
      </c>
      <c r="J1285" s="39" t="s">
        <v>102</v>
      </c>
      <c r="K1285" s="39" t="s">
        <v>102</v>
      </c>
      <c r="L1285" s="39" t="s">
        <v>102</v>
      </c>
      <c r="M1285" s="39" t="s">
        <v>102</v>
      </c>
      <c r="N1285" s="39" t="s">
        <v>102</v>
      </c>
      <c r="O1285" s="39" t="s">
        <v>102</v>
      </c>
      <c r="P1285" s="39" t="s">
        <v>102</v>
      </c>
      <c r="Q1285" s="39" t="s">
        <v>102</v>
      </c>
      <c r="R1285" s="39" t="s">
        <v>102</v>
      </c>
      <c r="S1285" s="39" t="s">
        <v>102</v>
      </c>
      <c r="T1285" s="39" t="s">
        <v>102</v>
      </c>
      <c r="U1285" s="39">
        <v>1.474E-4</v>
      </c>
      <c r="V1285" s="39" t="s">
        <v>102</v>
      </c>
      <c r="W1285" s="39" t="s">
        <v>102</v>
      </c>
      <c r="X1285" s="39">
        <v>1.474E-4</v>
      </c>
    </row>
    <row r="1286" spans="1:24" x14ac:dyDescent="0.35">
      <c r="A1286" s="39" t="s">
        <v>14</v>
      </c>
      <c r="B1286" s="39" t="s">
        <v>168</v>
      </c>
      <c r="J1286" s="39" t="s">
        <v>102</v>
      </c>
      <c r="K1286" s="39" t="s">
        <v>102</v>
      </c>
      <c r="L1286" s="39" t="s">
        <v>102</v>
      </c>
      <c r="M1286" s="39" t="s">
        <v>102</v>
      </c>
      <c r="N1286" s="39" t="s">
        <v>102</v>
      </c>
      <c r="O1286" s="39" t="s">
        <v>102</v>
      </c>
      <c r="P1286" s="39" t="s">
        <v>102</v>
      </c>
      <c r="Q1286" s="39" t="s">
        <v>102</v>
      </c>
      <c r="R1286" s="39" t="s">
        <v>102</v>
      </c>
      <c r="S1286" s="39" t="s">
        <v>102</v>
      </c>
      <c r="T1286" s="39" t="s">
        <v>102</v>
      </c>
      <c r="U1286" s="39">
        <v>1.473E-4</v>
      </c>
      <c r="V1286" s="39" t="s">
        <v>102</v>
      </c>
      <c r="W1286" s="39" t="s">
        <v>102</v>
      </c>
      <c r="X1286" s="39">
        <v>1.473E-4</v>
      </c>
    </row>
    <row r="1287" spans="1:24" x14ac:dyDescent="0.35">
      <c r="A1287" s="39" t="s">
        <v>14</v>
      </c>
      <c r="B1287" s="39" t="s">
        <v>169</v>
      </c>
      <c r="J1287" s="39" t="s">
        <v>102</v>
      </c>
      <c r="K1287" s="39" t="s">
        <v>102</v>
      </c>
      <c r="L1287" s="39" t="s">
        <v>102</v>
      </c>
      <c r="M1287" s="39" t="s">
        <v>102</v>
      </c>
      <c r="N1287" s="39" t="s">
        <v>102</v>
      </c>
      <c r="O1287" s="39" t="s">
        <v>102</v>
      </c>
      <c r="P1287" s="39" t="s">
        <v>102</v>
      </c>
      <c r="Q1287" s="39" t="s">
        <v>102</v>
      </c>
      <c r="R1287" s="39" t="s">
        <v>102</v>
      </c>
      <c r="S1287" s="39" t="s">
        <v>102</v>
      </c>
      <c r="T1287" s="39" t="s">
        <v>102</v>
      </c>
      <c r="U1287" s="39">
        <v>4.7629999999999999E-3</v>
      </c>
      <c r="V1287" s="39" t="s">
        <v>102</v>
      </c>
      <c r="W1287" s="39" t="s">
        <v>102</v>
      </c>
      <c r="X1287" s="39">
        <v>4.7629999999999999E-3</v>
      </c>
    </row>
    <row r="1288" spans="1:24" x14ac:dyDescent="0.35">
      <c r="A1288" s="39" t="s">
        <v>14</v>
      </c>
      <c r="B1288" s="39" t="s">
        <v>171</v>
      </c>
      <c r="J1288" s="39" t="s">
        <v>102</v>
      </c>
      <c r="K1288" s="39" t="s">
        <v>102</v>
      </c>
      <c r="L1288" s="39" t="s">
        <v>102</v>
      </c>
      <c r="M1288" s="39" t="s">
        <v>102</v>
      </c>
      <c r="N1288" s="39" t="s">
        <v>102</v>
      </c>
      <c r="O1288" s="39" t="s">
        <v>102</v>
      </c>
      <c r="P1288" s="39" t="s">
        <v>102</v>
      </c>
      <c r="Q1288" s="39" t="s">
        <v>102</v>
      </c>
      <c r="R1288" s="39" t="s">
        <v>102</v>
      </c>
      <c r="S1288" s="39" t="s">
        <v>102</v>
      </c>
      <c r="T1288" s="39" t="s">
        <v>102</v>
      </c>
      <c r="U1288" s="39">
        <v>1.472E-4</v>
      </c>
      <c r="V1288" s="39" t="s">
        <v>102</v>
      </c>
      <c r="W1288" s="39" t="s">
        <v>102</v>
      </c>
      <c r="X1288" s="39">
        <v>1.472E-4</v>
      </c>
    </row>
    <row r="1289" spans="1:24" x14ac:dyDescent="0.35">
      <c r="A1289" s="39" t="s">
        <v>14</v>
      </c>
      <c r="B1289" s="39" t="s">
        <v>172</v>
      </c>
      <c r="J1289" s="39" t="s">
        <v>102</v>
      </c>
      <c r="K1289" s="39" t="s">
        <v>102</v>
      </c>
      <c r="L1289" s="39" t="s">
        <v>102</v>
      </c>
      <c r="M1289" s="39" t="s">
        <v>102</v>
      </c>
      <c r="N1289" s="39" t="s">
        <v>102</v>
      </c>
      <c r="O1289" s="39" t="s">
        <v>102</v>
      </c>
      <c r="P1289" s="39" t="s">
        <v>102</v>
      </c>
      <c r="Q1289" s="39" t="s">
        <v>102</v>
      </c>
      <c r="R1289" s="39" t="s">
        <v>102</v>
      </c>
      <c r="S1289" s="39" t="s">
        <v>102</v>
      </c>
      <c r="T1289" s="39" t="s">
        <v>102</v>
      </c>
      <c r="U1289" s="39">
        <v>1.473E-4</v>
      </c>
      <c r="V1289" s="39" t="s">
        <v>102</v>
      </c>
      <c r="W1289" s="39" t="s">
        <v>102</v>
      </c>
      <c r="X1289" s="39">
        <v>1.473E-4</v>
      </c>
    </row>
    <row r="1290" spans="1:24" x14ac:dyDescent="0.35">
      <c r="A1290" s="39" t="s">
        <v>14</v>
      </c>
      <c r="B1290" s="39" t="s">
        <v>173</v>
      </c>
      <c r="J1290" s="39" t="s">
        <v>102</v>
      </c>
      <c r="K1290" s="39" t="s">
        <v>102</v>
      </c>
      <c r="L1290" s="39" t="s">
        <v>102</v>
      </c>
      <c r="M1290" s="39" t="s">
        <v>102</v>
      </c>
      <c r="N1290" s="39" t="s">
        <v>102</v>
      </c>
      <c r="O1290" s="39" t="s">
        <v>102</v>
      </c>
      <c r="P1290" s="39" t="s">
        <v>102</v>
      </c>
      <c r="Q1290" s="39" t="s">
        <v>102</v>
      </c>
      <c r="R1290" s="39" t="s">
        <v>102</v>
      </c>
      <c r="S1290" s="39" t="s">
        <v>102</v>
      </c>
      <c r="T1290" s="39" t="s">
        <v>102</v>
      </c>
      <c r="U1290" s="39">
        <v>4.6509999999999998E-3</v>
      </c>
      <c r="V1290" s="39" t="s">
        <v>102</v>
      </c>
      <c r="W1290" s="39" t="s">
        <v>102</v>
      </c>
      <c r="X1290" s="39">
        <v>4.6509999999999998E-3</v>
      </c>
    </row>
    <row r="1291" spans="1:24" x14ac:dyDescent="0.35">
      <c r="A1291" s="39" t="s">
        <v>14</v>
      </c>
      <c r="B1291" s="39" t="s">
        <v>174</v>
      </c>
      <c r="J1291" s="39" t="s">
        <v>102</v>
      </c>
      <c r="K1291" s="39" t="s">
        <v>102</v>
      </c>
      <c r="L1291" s="39" t="s">
        <v>102</v>
      </c>
      <c r="M1291" s="39" t="s">
        <v>102</v>
      </c>
      <c r="N1291" s="39" t="s">
        <v>102</v>
      </c>
      <c r="O1291" s="39" t="s">
        <v>102</v>
      </c>
      <c r="P1291" s="39" t="s">
        <v>102</v>
      </c>
      <c r="Q1291" s="39" t="s">
        <v>102</v>
      </c>
      <c r="R1291" s="39" t="s">
        <v>102</v>
      </c>
      <c r="S1291" s="39" t="s">
        <v>102</v>
      </c>
      <c r="T1291" s="39" t="s">
        <v>102</v>
      </c>
      <c r="U1291" s="39">
        <v>1.4779999999999999E-4</v>
      </c>
      <c r="V1291" s="39" t="s">
        <v>102</v>
      </c>
      <c r="W1291" s="39" t="s">
        <v>102</v>
      </c>
      <c r="X1291" s="39">
        <v>1.4779999999999999E-4</v>
      </c>
    </row>
    <row r="1292" spans="1:24" x14ac:dyDescent="0.35">
      <c r="A1292" s="39" t="s">
        <v>14</v>
      </c>
      <c r="B1292" s="39" t="s">
        <v>175</v>
      </c>
      <c r="J1292" s="39" t="s">
        <v>102</v>
      </c>
      <c r="K1292" s="39" t="s">
        <v>102</v>
      </c>
      <c r="L1292" s="39" t="s">
        <v>102</v>
      </c>
      <c r="M1292" s="39" t="s">
        <v>102</v>
      </c>
      <c r="N1292" s="39" t="s">
        <v>102</v>
      </c>
      <c r="O1292" s="39" t="s">
        <v>102</v>
      </c>
      <c r="P1292" s="39" t="s">
        <v>102</v>
      </c>
      <c r="Q1292" s="39" t="s">
        <v>102</v>
      </c>
      <c r="R1292" s="39" t="s">
        <v>102</v>
      </c>
      <c r="S1292" s="39" t="s">
        <v>102</v>
      </c>
      <c r="T1292" s="39" t="s">
        <v>102</v>
      </c>
      <c r="U1292" s="39">
        <v>1.474E-4</v>
      </c>
      <c r="V1292" s="39" t="s">
        <v>102</v>
      </c>
      <c r="W1292" s="39" t="s">
        <v>102</v>
      </c>
      <c r="X1292" s="39">
        <v>1.474E-4</v>
      </c>
    </row>
    <row r="1293" spans="1:24" x14ac:dyDescent="0.35">
      <c r="A1293" s="39" t="s">
        <v>14</v>
      </c>
      <c r="B1293" s="39" t="s">
        <v>485</v>
      </c>
      <c r="J1293" s="39" t="s">
        <v>102</v>
      </c>
      <c r="K1293" s="39" t="s">
        <v>102</v>
      </c>
      <c r="L1293" s="39" t="s">
        <v>102</v>
      </c>
      <c r="M1293" s="39" t="s">
        <v>102</v>
      </c>
      <c r="N1293" s="39" t="s">
        <v>102</v>
      </c>
      <c r="O1293" s="39" t="s">
        <v>102</v>
      </c>
      <c r="P1293" s="39" t="s">
        <v>102</v>
      </c>
      <c r="Q1293" s="39" t="s">
        <v>102</v>
      </c>
      <c r="R1293" s="39" t="s">
        <v>102</v>
      </c>
      <c r="S1293" s="39" t="s">
        <v>102</v>
      </c>
      <c r="T1293" s="39" t="s">
        <v>102</v>
      </c>
      <c r="U1293" s="39" t="s">
        <v>102</v>
      </c>
      <c r="V1293" s="39" t="s">
        <v>102</v>
      </c>
      <c r="W1293" s="39" t="s">
        <v>102</v>
      </c>
      <c r="X1293" s="39">
        <v>0</v>
      </c>
    </row>
    <row r="1294" spans="1:24" x14ac:dyDescent="0.35">
      <c r="A1294" s="39" t="s">
        <v>14</v>
      </c>
      <c r="B1294" s="39" t="s">
        <v>486</v>
      </c>
      <c r="J1294" s="39" t="s">
        <v>102</v>
      </c>
      <c r="K1294" s="39" t="s">
        <v>102</v>
      </c>
      <c r="L1294" s="39" t="s">
        <v>102</v>
      </c>
      <c r="M1294" s="39" t="s">
        <v>102</v>
      </c>
      <c r="N1294" s="39" t="s">
        <v>102</v>
      </c>
      <c r="O1294" s="39" t="s">
        <v>102</v>
      </c>
      <c r="P1294" s="39" t="s">
        <v>102</v>
      </c>
      <c r="Q1294" s="39" t="s">
        <v>102</v>
      </c>
      <c r="R1294" s="39" t="s">
        <v>102</v>
      </c>
      <c r="S1294" s="39" t="s">
        <v>102</v>
      </c>
      <c r="T1294" s="39" t="s">
        <v>102</v>
      </c>
      <c r="U1294" s="39" t="s">
        <v>102</v>
      </c>
      <c r="V1294" s="39" t="s">
        <v>102</v>
      </c>
      <c r="W1294" s="39" t="s">
        <v>102</v>
      </c>
      <c r="X1294" s="39">
        <v>0</v>
      </c>
    </row>
    <row r="1295" spans="1:24" x14ac:dyDescent="0.35">
      <c r="A1295" s="39" t="s">
        <v>14</v>
      </c>
      <c r="B1295" s="39" t="s">
        <v>487</v>
      </c>
      <c r="J1295" s="39" t="s">
        <v>102</v>
      </c>
      <c r="K1295" s="39" t="s">
        <v>102</v>
      </c>
      <c r="L1295" s="39">
        <v>0.20569999999999999</v>
      </c>
      <c r="M1295" s="39" t="s">
        <v>102</v>
      </c>
      <c r="N1295" s="39" t="s">
        <v>102</v>
      </c>
      <c r="O1295" s="39" t="s">
        <v>102</v>
      </c>
      <c r="P1295" s="39" t="s">
        <v>102</v>
      </c>
      <c r="Q1295" s="39">
        <v>3.5060000000000001E-2</v>
      </c>
      <c r="R1295" s="39" t="s">
        <v>102</v>
      </c>
      <c r="S1295" s="39" t="s">
        <v>102</v>
      </c>
      <c r="T1295" s="39">
        <v>6.0010000000000001E-2</v>
      </c>
      <c r="U1295" s="39">
        <v>9.4740000000000004E-4</v>
      </c>
      <c r="V1295" s="39" t="s">
        <v>102</v>
      </c>
      <c r="W1295" s="39">
        <v>5.7379999999999996E-4</v>
      </c>
      <c r="X1295" s="39">
        <v>0.30229119999999998</v>
      </c>
    </row>
    <row r="1296" spans="1:24" x14ac:dyDescent="0.35">
      <c r="A1296" s="39" t="s">
        <v>14</v>
      </c>
      <c r="B1296" s="39" t="s">
        <v>487</v>
      </c>
      <c r="C1296" s="39" t="s">
        <v>367</v>
      </c>
      <c r="J1296" s="39" t="s">
        <v>102</v>
      </c>
      <c r="K1296" s="39" t="s">
        <v>102</v>
      </c>
      <c r="L1296" s="39" t="s">
        <v>102</v>
      </c>
      <c r="M1296" s="39" t="s">
        <v>102</v>
      </c>
      <c r="N1296" s="39" t="s">
        <v>102</v>
      </c>
      <c r="O1296" s="39" t="s">
        <v>102</v>
      </c>
      <c r="P1296" s="39" t="s">
        <v>102</v>
      </c>
      <c r="Q1296" s="39">
        <v>2.5829999999999999E-2</v>
      </c>
      <c r="R1296" s="39" t="s">
        <v>102</v>
      </c>
      <c r="S1296" s="39" t="s">
        <v>102</v>
      </c>
      <c r="T1296" s="39">
        <v>5.8999999999999999E-3</v>
      </c>
      <c r="U1296" s="39">
        <v>9.4740000000000004E-4</v>
      </c>
      <c r="V1296" s="39" t="s">
        <v>102</v>
      </c>
      <c r="W1296" s="39">
        <v>5.7090000000000005E-4</v>
      </c>
      <c r="X1296" s="39">
        <v>3.3248300000000001E-2</v>
      </c>
    </row>
    <row r="1297" spans="1:24" x14ac:dyDescent="0.35">
      <c r="A1297" s="39" t="s">
        <v>14</v>
      </c>
      <c r="B1297" s="39" t="s">
        <v>488</v>
      </c>
      <c r="J1297" s="39" t="s">
        <v>102</v>
      </c>
      <c r="K1297" s="39" t="s">
        <v>102</v>
      </c>
      <c r="L1297" s="39">
        <v>-1.063E-8</v>
      </c>
      <c r="M1297" s="39" t="s">
        <v>102</v>
      </c>
      <c r="N1297" s="39" t="s">
        <v>102</v>
      </c>
      <c r="O1297" s="39" t="s">
        <v>102</v>
      </c>
      <c r="P1297" s="39" t="s">
        <v>102</v>
      </c>
      <c r="Q1297" s="39">
        <v>-2.6870000000000002E-7</v>
      </c>
      <c r="R1297" s="39" t="s">
        <v>102</v>
      </c>
      <c r="S1297" s="39" t="s">
        <v>102</v>
      </c>
      <c r="T1297" s="39">
        <v>5.9219999999999997E-4</v>
      </c>
      <c r="U1297" s="39">
        <v>4.0649999999999999E-5</v>
      </c>
      <c r="V1297" s="39" t="s">
        <v>102</v>
      </c>
      <c r="W1297" s="39">
        <v>8.258E-7</v>
      </c>
      <c r="X1297" s="39">
        <v>6.3339647000000001E-4</v>
      </c>
    </row>
    <row r="1298" spans="1:24" x14ac:dyDescent="0.35">
      <c r="A1298" s="39" t="s">
        <v>14</v>
      </c>
      <c r="B1298" s="39" t="s">
        <v>488</v>
      </c>
      <c r="C1298" s="39" t="s">
        <v>367</v>
      </c>
      <c r="J1298" s="39" t="s">
        <v>102</v>
      </c>
      <c r="K1298" s="39" t="s">
        <v>102</v>
      </c>
      <c r="L1298" s="39" t="s">
        <v>102</v>
      </c>
      <c r="M1298" s="39" t="s">
        <v>102</v>
      </c>
      <c r="N1298" s="39" t="s">
        <v>102</v>
      </c>
      <c r="O1298" s="39" t="s">
        <v>102</v>
      </c>
      <c r="P1298" s="39" t="s">
        <v>102</v>
      </c>
      <c r="Q1298" s="39">
        <v>-6.2969999999999998E-7</v>
      </c>
      <c r="R1298" s="39" t="s">
        <v>102</v>
      </c>
      <c r="S1298" s="39" t="s">
        <v>102</v>
      </c>
      <c r="T1298" s="39">
        <v>-8.7899999999999997E-7</v>
      </c>
      <c r="U1298" s="39">
        <v>4.0649999999999999E-5</v>
      </c>
      <c r="V1298" s="39" t="s">
        <v>102</v>
      </c>
      <c r="W1298" s="39">
        <v>7.793E-7</v>
      </c>
      <c r="X1298" s="39">
        <v>3.9920599999999999E-5</v>
      </c>
    </row>
    <row r="1299" spans="1:24" x14ac:dyDescent="0.35">
      <c r="A1299" s="39" t="s">
        <v>14</v>
      </c>
      <c r="B1299" s="39" t="s">
        <v>489</v>
      </c>
      <c r="J1299" s="39" t="s">
        <v>102</v>
      </c>
      <c r="K1299" s="39" t="s">
        <v>102</v>
      </c>
      <c r="L1299" s="39">
        <v>0.2059</v>
      </c>
      <c r="M1299" s="39" t="s">
        <v>102</v>
      </c>
      <c r="N1299" s="39" t="s">
        <v>102</v>
      </c>
      <c r="O1299" s="39" t="s">
        <v>102</v>
      </c>
      <c r="P1299" s="39" t="s">
        <v>102</v>
      </c>
      <c r="Q1299" s="39">
        <v>3.5060000000000001E-2</v>
      </c>
      <c r="R1299" s="39" t="s">
        <v>102</v>
      </c>
      <c r="S1299" s="39" t="s">
        <v>102</v>
      </c>
      <c r="T1299" s="39">
        <v>6.0179999999999997E-2</v>
      </c>
      <c r="U1299" s="39">
        <v>9.5520000000000002E-4</v>
      </c>
      <c r="V1299" s="39" t="s">
        <v>102</v>
      </c>
      <c r="W1299" s="39">
        <v>5.7059999999999999E-4</v>
      </c>
      <c r="X1299" s="39">
        <v>0.30266579999999998</v>
      </c>
    </row>
    <row r="1300" spans="1:24" x14ac:dyDescent="0.35">
      <c r="A1300" s="39" t="s">
        <v>14</v>
      </c>
      <c r="B1300" s="39" t="s">
        <v>489</v>
      </c>
      <c r="C1300" s="39" t="s">
        <v>367</v>
      </c>
      <c r="J1300" s="39" t="s">
        <v>102</v>
      </c>
      <c r="K1300" s="39" t="s">
        <v>102</v>
      </c>
      <c r="L1300" s="39" t="s">
        <v>102</v>
      </c>
      <c r="M1300" s="39" t="s">
        <v>102</v>
      </c>
      <c r="N1300" s="39" t="s">
        <v>102</v>
      </c>
      <c r="O1300" s="39" t="s">
        <v>102</v>
      </c>
      <c r="P1300" s="39" t="s">
        <v>102</v>
      </c>
      <c r="Q1300" s="39">
        <v>2.5819999999999999E-2</v>
      </c>
      <c r="R1300" s="39" t="s">
        <v>102</v>
      </c>
      <c r="S1300" s="39" t="s">
        <v>102</v>
      </c>
      <c r="T1300" s="39">
        <v>5.8970000000000003E-3</v>
      </c>
      <c r="U1300" s="39">
        <v>9.5520000000000002E-4</v>
      </c>
      <c r="V1300" s="39" t="s">
        <v>102</v>
      </c>
      <c r="W1300" s="39">
        <v>5.6959999999999997E-4</v>
      </c>
      <c r="X1300" s="39">
        <v>3.3241800000000002E-2</v>
      </c>
    </row>
    <row r="1301" spans="1:24" x14ac:dyDescent="0.35">
      <c r="A1301" s="39" t="s">
        <v>14</v>
      </c>
      <c r="B1301" s="39" t="s">
        <v>490</v>
      </c>
      <c r="J1301" s="39" t="s">
        <v>102</v>
      </c>
      <c r="K1301" s="39" t="s">
        <v>102</v>
      </c>
      <c r="L1301" s="39">
        <v>-1.068E-8</v>
      </c>
      <c r="M1301" s="39" t="s">
        <v>102</v>
      </c>
      <c r="N1301" s="39" t="s">
        <v>102</v>
      </c>
      <c r="O1301" s="39" t="s">
        <v>102</v>
      </c>
      <c r="P1301" s="39" t="s">
        <v>102</v>
      </c>
      <c r="Q1301" s="39">
        <v>-2.7010000000000002E-7</v>
      </c>
      <c r="R1301" s="39" t="s">
        <v>102</v>
      </c>
      <c r="S1301" s="39" t="s">
        <v>102</v>
      </c>
      <c r="T1301" s="39">
        <v>5.9239999999999998E-4</v>
      </c>
      <c r="U1301" s="39">
        <v>4.0460000000000002E-5</v>
      </c>
      <c r="V1301" s="39" t="s">
        <v>102</v>
      </c>
      <c r="W1301" s="39">
        <v>8.2689999999999997E-7</v>
      </c>
      <c r="X1301" s="39">
        <v>6.3340612000000005E-4</v>
      </c>
    </row>
    <row r="1302" spans="1:24" x14ac:dyDescent="0.35">
      <c r="A1302" s="39" t="s">
        <v>14</v>
      </c>
      <c r="B1302" s="39" t="s">
        <v>490</v>
      </c>
      <c r="C1302" s="39" t="s">
        <v>367</v>
      </c>
      <c r="J1302" s="39" t="s">
        <v>102</v>
      </c>
      <c r="K1302" s="39" t="s">
        <v>102</v>
      </c>
      <c r="L1302" s="39" t="s">
        <v>102</v>
      </c>
      <c r="M1302" s="39" t="s">
        <v>102</v>
      </c>
      <c r="N1302" s="39" t="s">
        <v>102</v>
      </c>
      <c r="O1302" s="39" t="s">
        <v>102</v>
      </c>
      <c r="P1302" s="39" t="s">
        <v>102</v>
      </c>
      <c r="Q1302" s="39">
        <v>-6.3010000000000001E-7</v>
      </c>
      <c r="R1302" s="39" t="s">
        <v>102</v>
      </c>
      <c r="S1302" s="39" t="s">
        <v>102</v>
      </c>
      <c r="T1302" s="39">
        <v>-8.822E-7</v>
      </c>
      <c r="U1302" s="39">
        <v>4.0460000000000002E-5</v>
      </c>
      <c r="V1302" s="39" t="s">
        <v>102</v>
      </c>
      <c r="W1302" s="39">
        <v>7.8049999999999998E-7</v>
      </c>
      <c r="X1302" s="39">
        <v>3.9728199999999997E-5</v>
      </c>
    </row>
    <row r="1303" spans="1:24" x14ac:dyDescent="0.35">
      <c r="A1303" s="39" t="s">
        <v>14</v>
      </c>
      <c r="B1303" s="39" t="s">
        <v>491</v>
      </c>
      <c r="J1303" s="39" t="s">
        <v>102</v>
      </c>
      <c r="K1303" s="39" t="s">
        <v>102</v>
      </c>
      <c r="L1303" s="39" t="s">
        <v>102</v>
      </c>
      <c r="M1303" s="39" t="s">
        <v>102</v>
      </c>
      <c r="N1303" s="39" t="s">
        <v>102</v>
      </c>
      <c r="O1303" s="39" t="s">
        <v>102</v>
      </c>
      <c r="P1303" s="39" t="s">
        <v>102</v>
      </c>
      <c r="Q1303" s="39" t="s">
        <v>102</v>
      </c>
      <c r="R1303" s="39" t="s">
        <v>102</v>
      </c>
      <c r="S1303" s="39" t="s">
        <v>102</v>
      </c>
      <c r="T1303" s="39" t="s">
        <v>102</v>
      </c>
      <c r="U1303" s="39" t="s">
        <v>102</v>
      </c>
      <c r="V1303" s="39" t="s">
        <v>102</v>
      </c>
      <c r="W1303" s="39" t="s">
        <v>102</v>
      </c>
      <c r="X1303" s="39">
        <v>0</v>
      </c>
    </row>
    <row r="1304" spans="1:24" x14ac:dyDescent="0.35">
      <c r="A1304" s="39" t="s">
        <v>14</v>
      </c>
      <c r="B1304" s="39" t="s">
        <v>492</v>
      </c>
      <c r="J1304" s="39" t="s">
        <v>102</v>
      </c>
      <c r="K1304" s="39" t="s">
        <v>102</v>
      </c>
      <c r="L1304" s="39" t="s">
        <v>102</v>
      </c>
      <c r="M1304" s="39" t="s">
        <v>102</v>
      </c>
      <c r="N1304" s="39" t="s">
        <v>102</v>
      </c>
      <c r="O1304" s="39" t="s">
        <v>102</v>
      </c>
      <c r="P1304" s="39" t="s">
        <v>102</v>
      </c>
      <c r="Q1304" s="39" t="s">
        <v>102</v>
      </c>
      <c r="R1304" s="39" t="s">
        <v>102</v>
      </c>
      <c r="S1304" s="39" t="s">
        <v>102</v>
      </c>
      <c r="T1304" s="39" t="s">
        <v>102</v>
      </c>
      <c r="U1304" s="39" t="s">
        <v>102</v>
      </c>
      <c r="V1304" s="39" t="s">
        <v>102</v>
      </c>
      <c r="W1304" s="39" t="s">
        <v>102</v>
      </c>
      <c r="X1304" s="39">
        <v>0</v>
      </c>
    </row>
    <row r="1305" spans="1:24" x14ac:dyDescent="0.35">
      <c r="A1305" s="39" t="s">
        <v>14</v>
      </c>
      <c r="B1305" s="39" t="s">
        <v>465</v>
      </c>
      <c r="J1305" s="39" t="s">
        <v>102</v>
      </c>
      <c r="K1305" s="39" t="s">
        <v>102</v>
      </c>
      <c r="L1305" s="39" t="s">
        <v>102</v>
      </c>
      <c r="M1305" s="39" t="s">
        <v>102</v>
      </c>
      <c r="N1305" s="39" t="s">
        <v>102</v>
      </c>
      <c r="O1305" s="39" t="s">
        <v>102</v>
      </c>
      <c r="P1305" s="39" t="s">
        <v>102</v>
      </c>
      <c r="Q1305" s="39" t="s">
        <v>102</v>
      </c>
      <c r="R1305" s="39" t="s">
        <v>102</v>
      </c>
      <c r="S1305" s="39" t="s">
        <v>102</v>
      </c>
      <c r="T1305" s="39" t="s">
        <v>102</v>
      </c>
      <c r="U1305" s="39" t="s">
        <v>102</v>
      </c>
      <c r="V1305" s="39" t="s">
        <v>102</v>
      </c>
      <c r="W1305" s="39" t="s">
        <v>102</v>
      </c>
      <c r="X1305" s="39">
        <v>0</v>
      </c>
    </row>
    <row r="1306" spans="1:24" x14ac:dyDescent="0.35">
      <c r="A1306" s="39" t="s">
        <v>14</v>
      </c>
      <c r="B1306" s="39" t="s">
        <v>493</v>
      </c>
      <c r="J1306" s="39" t="s">
        <v>102</v>
      </c>
      <c r="K1306" s="39" t="s">
        <v>102</v>
      </c>
      <c r="L1306" s="39" t="s">
        <v>102</v>
      </c>
      <c r="M1306" s="39" t="s">
        <v>102</v>
      </c>
      <c r="N1306" s="39" t="s">
        <v>102</v>
      </c>
      <c r="O1306" s="39" t="s">
        <v>102</v>
      </c>
      <c r="P1306" s="39" t="s">
        <v>102</v>
      </c>
      <c r="Q1306" s="39" t="s">
        <v>102</v>
      </c>
      <c r="R1306" s="39" t="s">
        <v>102</v>
      </c>
      <c r="S1306" s="39" t="s">
        <v>102</v>
      </c>
      <c r="T1306" s="39" t="s">
        <v>102</v>
      </c>
      <c r="U1306" s="39" t="s">
        <v>102</v>
      </c>
      <c r="V1306" s="39" t="s">
        <v>102</v>
      </c>
      <c r="W1306" s="39" t="s">
        <v>102</v>
      </c>
      <c r="X1306" s="39">
        <v>0</v>
      </c>
    </row>
    <row r="1307" spans="1:24" x14ac:dyDescent="0.35">
      <c r="A1307" s="39" t="s">
        <v>14</v>
      </c>
      <c r="B1307" s="39" t="s">
        <v>337</v>
      </c>
      <c r="J1307" s="39" t="s">
        <v>102</v>
      </c>
      <c r="K1307" s="39" t="s">
        <v>102</v>
      </c>
      <c r="L1307" s="39" t="s">
        <v>102</v>
      </c>
      <c r="M1307" s="39" t="s">
        <v>102</v>
      </c>
      <c r="N1307" s="39" t="s">
        <v>102</v>
      </c>
      <c r="O1307" s="39" t="s">
        <v>102</v>
      </c>
      <c r="P1307" s="39" t="s">
        <v>102</v>
      </c>
      <c r="Q1307" s="39" t="s">
        <v>102</v>
      </c>
      <c r="R1307" s="39" t="s">
        <v>102</v>
      </c>
      <c r="S1307" s="39" t="s">
        <v>102</v>
      </c>
      <c r="T1307" s="39" t="s">
        <v>102</v>
      </c>
      <c r="U1307" s="39">
        <v>5.2040000000000003E-3</v>
      </c>
      <c r="V1307" s="39" t="s">
        <v>102</v>
      </c>
      <c r="W1307" s="39" t="s">
        <v>102</v>
      </c>
      <c r="X1307" s="39">
        <v>5.2040000000000003E-3</v>
      </c>
    </row>
    <row r="1308" spans="1:24" x14ac:dyDescent="0.35">
      <c r="A1308" s="39" t="s">
        <v>14</v>
      </c>
      <c r="B1308" s="39" t="s">
        <v>338</v>
      </c>
      <c r="J1308" s="39" t="s">
        <v>102</v>
      </c>
      <c r="K1308" s="39" t="s">
        <v>102</v>
      </c>
      <c r="L1308" s="39" t="s">
        <v>102</v>
      </c>
      <c r="M1308" s="39" t="s">
        <v>102</v>
      </c>
      <c r="N1308" s="39" t="s">
        <v>102</v>
      </c>
      <c r="O1308" s="39" t="s">
        <v>102</v>
      </c>
      <c r="P1308" s="39" t="s">
        <v>102</v>
      </c>
      <c r="Q1308" s="39" t="s">
        <v>102</v>
      </c>
      <c r="R1308" s="39" t="s">
        <v>102</v>
      </c>
      <c r="S1308" s="39" t="s">
        <v>102</v>
      </c>
      <c r="T1308" s="39" t="s">
        <v>102</v>
      </c>
      <c r="U1308" s="39">
        <v>7.9659999999999996E-4</v>
      </c>
      <c r="V1308" s="39" t="s">
        <v>102</v>
      </c>
      <c r="W1308" s="39" t="s">
        <v>102</v>
      </c>
      <c r="X1308" s="39">
        <v>7.9659999999999996E-4</v>
      </c>
    </row>
    <row r="1309" spans="1:24" x14ac:dyDescent="0.35">
      <c r="A1309" s="39" t="s">
        <v>14</v>
      </c>
      <c r="B1309" s="39" t="s">
        <v>339</v>
      </c>
      <c r="J1309" s="39" t="s">
        <v>102</v>
      </c>
      <c r="K1309" s="39" t="s">
        <v>102</v>
      </c>
      <c r="L1309" s="39" t="s">
        <v>102</v>
      </c>
      <c r="M1309" s="39" t="s">
        <v>102</v>
      </c>
      <c r="N1309" s="39" t="s">
        <v>102</v>
      </c>
      <c r="O1309" s="39" t="s">
        <v>102</v>
      </c>
      <c r="P1309" s="39" t="s">
        <v>102</v>
      </c>
      <c r="Q1309" s="39" t="s">
        <v>102</v>
      </c>
      <c r="R1309" s="39" t="s">
        <v>102</v>
      </c>
      <c r="S1309" s="39" t="s">
        <v>102</v>
      </c>
      <c r="T1309" s="39" t="s">
        <v>102</v>
      </c>
      <c r="U1309" s="39">
        <v>1.472E-4</v>
      </c>
      <c r="V1309" s="39" t="s">
        <v>102</v>
      </c>
      <c r="W1309" s="39" t="s">
        <v>102</v>
      </c>
      <c r="X1309" s="39">
        <v>1.472E-4</v>
      </c>
    </row>
    <row r="1310" spans="1:24" x14ac:dyDescent="0.35">
      <c r="A1310" s="39" t="s">
        <v>14</v>
      </c>
      <c r="B1310" s="39" t="s">
        <v>343</v>
      </c>
      <c r="J1310" s="39" t="s">
        <v>102</v>
      </c>
      <c r="K1310" s="39" t="s">
        <v>102</v>
      </c>
      <c r="L1310" s="39">
        <v>3.5790000000000002E-2</v>
      </c>
      <c r="M1310" s="39">
        <v>-8.6510000000000004E-2</v>
      </c>
      <c r="N1310" s="39" t="s">
        <v>102</v>
      </c>
      <c r="O1310" s="39" t="s">
        <v>102</v>
      </c>
      <c r="P1310" s="39" t="s">
        <v>102</v>
      </c>
      <c r="Q1310" s="39">
        <v>9.9779999999999994E-2</v>
      </c>
      <c r="R1310" s="39" t="s">
        <v>102</v>
      </c>
      <c r="S1310" s="39" t="s">
        <v>102</v>
      </c>
      <c r="T1310" s="39">
        <v>5.2930000000000002E-4</v>
      </c>
      <c r="U1310" s="39" t="s">
        <v>102</v>
      </c>
      <c r="V1310" s="39" t="s">
        <v>102</v>
      </c>
      <c r="W1310" s="39">
        <v>4.8399999999999997E-3</v>
      </c>
      <c r="X1310" s="39">
        <v>5.44293E-2</v>
      </c>
    </row>
    <row r="1311" spans="1:24" x14ac:dyDescent="0.35">
      <c r="A1311" s="39" t="s">
        <v>14</v>
      </c>
      <c r="B1311" s="39" t="s">
        <v>343</v>
      </c>
      <c r="C1311" s="39" t="s">
        <v>494</v>
      </c>
      <c r="J1311" s="39" t="s">
        <v>102</v>
      </c>
      <c r="K1311" s="39" t="s">
        <v>102</v>
      </c>
      <c r="L1311" s="39" t="s">
        <v>102</v>
      </c>
      <c r="M1311" s="39" t="s">
        <v>102</v>
      </c>
      <c r="N1311" s="39" t="s">
        <v>102</v>
      </c>
      <c r="O1311" s="39" t="s">
        <v>102</v>
      </c>
      <c r="P1311" s="39" t="s">
        <v>102</v>
      </c>
      <c r="Q1311" s="39">
        <v>1.344E-5</v>
      </c>
      <c r="R1311" s="39" t="s">
        <v>102</v>
      </c>
      <c r="S1311" s="39" t="s">
        <v>102</v>
      </c>
      <c r="T1311" s="39">
        <v>5.8780000000000003E-5</v>
      </c>
      <c r="U1311" s="39" t="s">
        <v>102</v>
      </c>
      <c r="V1311" s="39" t="s">
        <v>102</v>
      </c>
      <c r="W1311" s="39">
        <v>5.3680000000000004E-4</v>
      </c>
      <c r="X1311" s="39">
        <v>6.0902000000000005E-4</v>
      </c>
    </row>
    <row r="1312" spans="1:24" x14ac:dyDescent="0.35">
      <c r="A1312" s="39" t="s">
        <v>14</v>
      </c>
      <c r="B1312" s="39" t="s">
        <v>343</v>
      </c>
      <c r="C1312" s="39" t="s">
        <v>495</v>
      </c>
      <c r="J1312" s="39" t="s">
        <v>102</v>
      </c>
      <c r="K1312" s="39" t="s">
        <v>102</v>
      </c>
      <c r="L1312" s="39" t="s">
        <v>102</v>
      </c>
      <c r="M1312" s="39" t="s">
        <v>102</v>
      </c>
      <c r="N1312" s="39" t="s">
        <v>102</v>
      </c>
      <c r="O1312" s="39" t="s">
        <v>102</v>
      </c>
      <c r="P1312" s="39" t="s">
        <v>102</v>
      </c>
      <c r="Q1312" s="39">
        <v>1.279E-5</v>
      </c>
      <c r="R1312" s="39" t="s">
        <v>102</v>
      </c>
      <c r="S1312" s="39" t="s">
        <v>102</v>
      </c>
      <c r="T1312" s="39">
        <v>5.8799999999999999E-5</v>
      </c>
      <c r="U1312" s="39" t="s">
        <v>102</v>
      </c>
      <c r="V1312" s="39" t="s">
        <v>102</v>
      </c>
      <c r="W1312" s="39">
        <v>5.3720000000000005E-4</v>
      </c>
      <c r="X1312" s="39">
        <v>6.0879E-4</v>
      </c>
    </row>
    <row r="1313" spans="1:24" x14ac:dyDescent="0.35">
      <c r="A1313" s="39" t="s">
        <v>14</v>
      </c>
      <c r="B1313" s="39" t="s">
        <v>343</v>
      </c>
      <c r="C1313" s="39" t="s">
        <v>496</v>
      </c>
      <c r="J1313" s="39" t="s">
        <v>102</v>
      </c>
      <c r="K1313" s="39" t="s">
        <v>102</v>
      </c>
      <c r="L1313" s="39" t="s">
        <v>102</v>
      </c>
      <c r="M1313" s="39" t="s">
        <v>102</v>
      </c>
      <c r="N1313" s="39" t="s">
        <v>102</v>
      </c>
      <c r="O1313" s="39" t="s">
        <v>102</v>
      </c>
      <c r="P1313" s="39" t="s">
        <v>102</v>
      </c>
      <c r="Q1313" s="39">
        <v>1.2670000000000001E-5</v>
      </c>
      <c r="R1313" s="39" t="s">
        <v>102</v>
      </c>
      <c r="S1313" s="39" t="s">
        <v>102</v>
      </c>
      <c r="T1313" s="39">
        <v>5.8810000000000001E-5</v>
      </c>
      <c r="U1313" s="39" t="s">
        <v>102</v>
      </c>
      <c r="V1313" s="39" t="s">
        <v>102</v>
      </c>
      <c r="W1313" s="39">
        <v>5.3740000000000005E-4</v>
      </c>
      <c r="X1313" s="39">
        <v>6.0888000000000001E-4</v>
      </c>
    </row>
    <row r="1314" spans="1:24" x14ac:dyDescent="0.35">
      <c r="A1314" s="39" t="s">
        <v>14</v>
      </c>
      <c r="B1314" s="39" t="s">
        <v>343</v>
      </c>
      <c r="C1314" s="39" t="s">
        <v>497</v>
      </c>
      <c r="J1314" s="39" t="s">
        <v>102</v>
      </c>
      <c r="K1314" s="39" t="s">
        <v>102</v>
      </c>
      <c r="L1314" s="39" t="s">
        <v>102</v>
      </c>
      <c r="M1314" s="39" t="s">
        <v>102</v>
      </c>
      <c r="N1314" s="39" t="s">
        <v>102</v>
      </c>
      <c r="O1314" s="39" t="s">
        <v>102</v>
      </c>
      <c r="P1314" s="39" t="s">
        <v>102</v>
      </c>
      <c r="Q1314" s="39">
        <v>1.2840000000000001E-5</v>
      </c>
      <c r="R1314" s="39" t="s">
        <v>102</v>
      </c>
      <c r="S1314" s="39" t="s">
        <v>102</v>
      </c>
      <c r="T1314" s="39">
        <v>5.8810000000000001E-5</v>
      </c>
      <c r="U1314" s="39" t="s">
        <v>102</v>
      </c>
      <c r="V1314" s="39" t="s">
        <v>102</v>
      </c>
      <c r="W1314" s="39">
        <v>5.375E-4</v>
      </c>
      <c r="X1314" s="39">
        <v>6.0915000000000003E-4</v>
      </c>
    </row>
    <row r="1315" spans="1:24" x14ac:dyDescent="0.35">
      <c r="A1315" s="39" t="s">
        <v>14</v>
      </c>
      <c r="B1315" s="39" t="s">
        <v>343</v>
      </c>
      <c r="C1315" s="39" t="s">
        <v>498</v>
      </c>
      <c r="J1315" s="39" t="s">
        <v>102</v>
      </c>
      <c r="K1315" s="39" t="s">
        <v>102</v>
      </c>
      <c r="L1315" s="39" t="s">
        <v>102</v>
      </c>
      <c r="M1315" s="39" t="s">
        <v>102</v>
      </c>
      <c r="N1315" s="39" t="s">
        <v>102</v>
      </c>
      <c r="O1315" s="39" t="s">
        <v>102</v>
      </c>
      <c r="P1315" s="39" t="s">
        <v>102</v>
      </c>
      <c r="Q1315" s="39">
        <v>1.305E-5</v>
      </c>
      <c r="R1315" s="39" t="s">
        <v>102</v>
      </c>
      <c r="S1315" s="39" t="s">
        <v>102</v>
      </c>
      <c r="T1315" s="39">
        <v>5.8810000000000001E-5</v>
      </c>
      <c r="U1315" s="39" t="s">
        <v>102</v>
      </c>
      <c r="V1315" s="39" t="s">
        <v>102</v>
      </c>
      <c r="W1315" s="39">
        <v>5.375E-4</v>
      </c>
      <c r="X1315" s="39">
        <v>6.0935999999999998E-4</v>
      </c>
    </row>
    <row r="1316" spans="1:24" x14ac:dyDescent="0.35">
      <c r="A1316" s="39" t="s">
        <v>14</v>
      </c>
      <c r="B1316" s="39" t="s">
        <v>343</v>
      </c>
      <c r="C1316" s="39" t="s">
        <v>499</v>
      </c>
      <c r="J1316" s="39" t="s">
        <v>102</v>
      </c>
      <c r="K1316" s="39" t="s">
        <v>102</v>
      </c>
      <c r="L1316" s="39" t="s">
        <v>102</v>
      </c>
      <c r="M1316" s="39" t="s">
        <v>102</v>
      </c>
      <c r="N1316" s="39" t="s">
        <v>102</v>
      </c>
      <c r="O1316" s="39" t="s">
        <v>102</v>
      </c>
      <c r="P1316" s="39" t="s">
        <v>102</v>
      </c>
      <c r="Q1316" s="39">
        <v>1.322E-5</v>
      </c>
      <c r="R1316" s="39" t="s">
        <v>102</v>
      </c>
      <c r="S1316" s="39" t="s">
        <v>102</v>
      </c>
      <c r="T1316" s="39">
        <v>5.8810000000000001E-5</v>
      </c>
      <c r="U1316" s="39" t="s">
        <v>102</v>
      </c>
      <c r="V1316" s="39" t="s">
        <v>102</v>
      </c>
      <c r="W1316" s="39">
        <v>5.3759999999999995E-4</v>
      </c>
      <c r="X1316" s="39">
        <v>6.0963E-4</v>
      </c>
    </row>
    <row r="1317" spans="1:24" x14ac:dyDescent="0.35">
      <c r="A1317" s="39" t="s">
        <v>14</v>
      </c>
      <c r="B1317" s="39" t="s">
        <v>343</v>
      </c>
      <c r="C1317" s="39" t="s">
        <v>500</v>
      </c>
      <c r="J1317" s="39" t="s">
        <v>102</v>
      </c>
      <c r="K1317" s="39" t="s">
        <v>102</v>
      </c>
      <c r="L1317" s="39" t="s">
        <v>102</v>
      </c>
      <c r="M1317" s="39" t="s">
        <v>102</v>
      </c>
      <c r="N1317" s="39" t="s">
        <v>102</v>
      </c>
      <c r="O1317" s="39" t="s">
        <v>102</v>
      </c>
      <c r="P1317" s="39" t="s">
        <v>102</v>
      </c>
      <c r="Q1317" s="39">
        <v>1.33E-5</v>
      </c>
      <c r="R1317" s="39" t="s">
        <v>102</v>
      </c>
      <c r="S1317" s="39" t="s">
        <v>102</v>
      </c>
      <c r="T1317" s="39">
        <v>5.8810000000000001E-5</v>
      </c>
      <c r="U1317" s="39" t="s">
        <v>102</v>
      </c>
      <c r="V1317" s="39" t="s">
        <v>102</v>
      </c>
      <c r="W1317" s="39">
        <v>5.3759999999999995E-4</v>
      </c>
      <c r="X1317" s="39">
        <v>6.0970999999999996E-4</v>
      </c>
    </row>
    <row r="1318" spans="1:24" x14ac:dyDescent="0.35">
      <c r="A1318" s="39" t="s">
        <v>14</v>
      </c>
      <c r="B1318" s="39" t="s">
        <v>343</v>
      </c>
      <c r="C1318" s="39" t="s">
        <v>501</v>
      </c>
      <c r="J1318" s="39" t="s">
        <v>102</v>
      </c>
      <c r="K1318" s="39" t="s">
        <v>102</v>
      </c>
      <c r="L1318" s="39" t="s">
        <v>102</v>
      </c>
      <c r="M1318" s="39" t="s">
        <v>102</v>
      </c>
      <c r="N1318" s="39" t="s">
        <v>102</v>
      </c>
      <c r="O1318" s="39" t="s">
        <v>102</v>
      </c>
      <c r="P1318" s="39" t="s">
        <v>102</v>
      </c>
      <c r="Q1318" s="39">
        <v>1.332E-5</v>
      </c>
      <c r="R1318" s="39" t="s">
        <v>102</v>
      </c>
      <c r="S1318" s="39" t="s">
        <v>102</v>
      </c>
      <c r="T1318" s="39">
        <v>5.8810000000000001E-5</v>
      </c>
      <c r="U1318" s="39" t="s">
        <v>102</v>
      </c>
      <c r="V1318" s="39" t="s">
        <v>102</v>
      </c>
      <c r="W1318" s="39">
        <v>5.3759999999999995E-4</v>
      </c>
      <c r="X1318" s="39">
        <v>6.0972999999999995E-4</v>
      </c>
    </row>
    <row r="1319" spans="1:24" x14ac:dyDescent="0.35">
      <c r="A1319" s="39" t="s">
        <v>14</v>
      </c>
      <c r="B1319" s="39" t="s">
        <v>343</v>
      </c>
      <c r="C1319" s="39" t="s">
        <v>502</v>
      </c>
      <c r="J1319" s="39" t="s">
        <v>102</v>
      </c>
      <c r="K1319" s="39" t="s">
        <v>102</v>
      </c>
      <c r="L1319" s="39" t="s">
        <v>102</v>
      </c>
      <c r="M1319" s="39" t="s">
        <v>102</v>
      </c>
      <c r="N1319" s="39" t="s">
        <v>102</v>
      </c>
      <c r="O1319" s="39" t="s">
        <v>102</v>
      </c>
      <c r="P1319" s="39" t="s">
        <v>102</v>
      </c>
      <c r="Q1319" s="39">
        <v>1.3329999999999999E-5</v>
      </c>
      <c r="R1319" s="39" t="s">
        <v>102</v>
      </c>
      <c r="S1319" s="39" t="s">
        <v>102</v>
      </c>
      <c r="T1319" s="39">
        <v>5.8810000000000001E-5</v>
      </c>
      <c r="U1319" s="39" t="s">
        <v>102</v>
      </c>
      <c r="V1319" s="39" t="s">
        <v>102</v>
      </c>
      <c r="W1319" s="39">
        <v>5.3759999999999995E-4</v>
      </c>
      <c r="X1319" s="39">
        <v>6.0974E-4</v>
      </c>
    </row>
    <row r="1320" spans="1:24" x14ac:dyDescent="0.35">
      <c r="A1320" s="39" t="s">
        <v>14</v>
      </c>
      <c r="B1320" s="39" t="s">
        <v>353</v>
      </c>
      <c r="J1320" s="39" t="s">
        <v>102</v>
      </c>
      <c r="K1320" s="39" t="s">
        <v>102</v>
      </c>
      <c r="L1320" s="39">
        <v>2.8830000000000002E-6</v>
      </c>
      <c r="M1320" s="39">
        <v>2.051E-8</v>
      </c>
      <c r="N1320" s="39" t="s">
        <v>102</v>
      </c>
      <c r="O1320" s="39" t="s">
        <v>102</v>
      </c>
      <c r="P1320" s="39" t="s">
        <v>102</v>
      </c>
      <c r="Q1320" s="39">
        <v>2.1549999999999999E-5</v>
      </c>
      <c r="R1320" s="39" t="s">
        <v>102</v>
      </c>
      <c r="S1320" s="39" t="s">
        <v>102</v>
      </c>
      <c r="T1320" s="39">
        <v>5.7500000000000003E-12</v>
      </c>
      <c r="U1320" s="39" t="s">
        <v>102</v>
      </c>
      <c r="V1320" s="39" t="s">
        <v>102</v>
      </c>
      <c r="W1320" s="39">
        <v>6.0129999999999999E-6</v>
      </c>
      <c r="X1320" s="39">
        <v>3.0466515749999998E-5</v>
      </c>
    </row>
    <row r="1321" spans="1:24" x14ac:dyDescent="0.35">
      <c r="A1321" s="39" t="s">
        <v>14</v>
      </c>
      <c r="B1321" s="39" t="s">
        <v>353</v>
      </c>
      <c r="C1321" s="39" t="s">
        <v>494</v>
      </c>
      <c r="J1321" s="39" t="s">
        <v>102</v>
      </c>
      <c r="K1321" s="39" t="s">
        <v>102</v>
      </c>
      <c r="L1321" s="39" t="s">
        <v>102</v>
      </c>
      <c r="M1321" s="39" t="s">
        <v>102</v>
      </c>
      <c r="N1321" s="39" t="s">
        <v>102</v>
      </c>
      <c r="O1321" s="39" t="s">
        <v>102</v>
      </c>
      <c r="P1321" s="39" t="s">
        <v>102</v>
      </c>
      <c r="Q1321" s="39">
        <v>1.9460000000000001E-6</v>
      </c>
      <c r="R1321" s="39" t="s">
        <v>102</v>
      </c>
      <c r="S1321" s="39" t="s">
        <v>102</v>
      </c>
      <c r="T1321" s="39">
        <v>4.0130000000000002E-13</v>
      </c>
      <c r="U1321" s="39" t="s">
        <v>102</v>
      </c>
      <c r="V1321" s="39" t="s">
        <v>102</v>
      </c>
      <c r="W1321" s="39">
        <v>6.4229999999999997E-7</v>
      </c>
      <c r="X1321" s="39">
        <v>2.5883004012999999E-6</v>
      </c>
    </row>
    <row r="1322" spans="1:24" x14ac:dyDescent="0.35">
      <c r="A1322" s="39" t="s">
        <v>14</v>
      </c>
      <c r="B1322" s="39" t="s">
        <v>353</v>
      </c>
      <c r="C1322" s="39" t="s">
        <v>495</v>
      </c>
      <c r="J1322" s="39" t="s">
        <v>102</v>
      </c>
      <c r="K1322" s="39" t="s">
        <v>102</v>
      </c>
      <c r="L1322" s="39" t="s">
        <v>102</v>
      </c>
      <c r="M1322" s="39" t="s">
        <v>102</v>
      </c>
      <c r="N1322" s="39" t="s">
        <v>102</v>
      </c>
      <c r="O1322" s="39" t="s">
        <v>102</v>
      </c>
      <c r="P1322" s="39" t="s">
        <v>102</v>
      </c>
      <c r="Q1322" s="39">
        <v>1.9460000000000001E-6</v>
      </c>
      <c r="R1322" s="39" t="s">
        <v>102</v>
      </c>
      <c r="S1322" s="39" t="s">
        <v>102</v>
      </c>
      <c r="T1322" s="39">
        <v>7.9259999999999998E-13</v>
      </c>
      <c r="U1322" s="39" t="s">
        <v>102</v>
      </c>
      <c r="V1322" s="39" t="s">
        <v>102</v>
      </c>
      <c r="W1322" s="39">
        <v>6.4229999999999997E-7</v>
      </c>
      <c r="X1322" s="39">
        <v>2.5883007926000002E-6</v>
      </c>
    </row>
    <row r="1323" spans="1:24" x14ac:dyDescent="0.35">
      <c r="A1323" s="39" t="s">
        <v>14</v>
      </c>
      <c r="B1323" s="39" t="s">
        <v>353</v>
      </c>
      <c r="C1323" s="39" t="s">
        <v>496</v>
      </c>
      <c r="J1323" s="39" t="s">
        <v>102</v>
      </c>
      <c r="K1323" s="39" t="s">
        <v>102</v>
      </c>
      <c r="L1323" s="39" t="s">
        <v>102</v>
      </c>
      <c r="M1323" s="39" t="s">
        <v>102</v>
      </c>
      <c r="N1323" s="39" t="s">
        <v>102</v>
      </c>
      <c r="O1323" s="39" t="s">
        <v>102</v>
      </c>
      <c r="P1323" s="39" t="s">
        <v>102</v>
      </c>
      <c r="Q1323" s="39">
        <v>1.9460000000000001E-6</v>
      </c>
      <c r="R1323" s="39" t="s">
        <v>102</v>
      </c>
      <c r="S1323" s="39" t="s">
        <v>102</v>
      </c>
      <c r="T1323" s="39">
        <v>7.7259999999999996E-13</v>
      </c>
      <c r="U1323" s="39" t="s">
        <v>102</v>
      </c>
      <c r="V1323" s="39" t="s">
        <v>102</v>
      </c>
      <c r="W1323" s="39">
        <v>6.4229999999999997E-7</v>
      </c>
      <c r="X1323" s="39">
        <v>2.5883007726000001E-6</v>
      </c>
    </row>
    <row r="1324" spans="1:24" x14ac:dyDescent="0.35">
      <c r="A1324" s="39" t="s">
        <v>14</v>
      </c>
      <c r="B1324" s="39" t="s">
        <v>353</v>
      </c>
      <c r="C1324" s="39" t="s">
        <v>497</v>
      </c>
      <c r="J1324" s="39" t="s">
        <v>102</v>
      </c>
      <c r="K1324" s="39" t="s">
        <v>102</v>
      </c>
      <c r="L1324" s="39" t="s">
        <v>102</v>
      </c>
      <c r="M1324" s="39" t="s">
        <v>102</v>
      </c>
      <c r="N1324" s="39" t="s">
        <v>102</v>
      </c>
      <c r="O1324" s="39" t="s">
        <v>102</v>
      </c>
      <c r="P1324" s="39" t="s">
        <v>102</v>
      </c>
      <c r="Q1324" s="39">
        <v>1.9460000000000001E-6</v>
      </c>
      <c r="R1324" s="39" t="s">
        <v>102</v>
      </c>
      <c r="S1324" s="39" t="s">
        <v>102</v>
      </c>
      <c r="T1324" s="39">
        <v>7.1339999999999997E-13</v>
      </c>
      <c r="U1324" s="39" t="s">
        <v>102</v>
      </c>
      <c r="V1324" s="39" t="s">
        <v>102</v>
      </c>
      <c r="W1324" s="39">
        <v>6.4229999999999997E-7</v>
      </c>
      <c r="X1324" s="39">
        <v>2.5883007134000001E-6</v>
      </c>
    </row>
    <row r="1325" spans="1:24" x14ac:dyDescent="0.35">
      <c r="A1325" s="39" t="s">
        <v>14</v>
      </c>
      <c r="B1325" s="39" t="s">
        <v>353</v>
      </c>
      <c r="C1325" s="39" t="s">
        <v>498</v>
      </c>
      <c r="J1325" s="39" t="s">
        <v>102</v>
      </c>
      <c r="K1325" s="39" t="s">
        <v>102</v>
      </c>
      <c r="L1325" s="39" t="s">
        <v>102</v>
      </c>
      <c r="M1325" s="39" t="s">
        <v>102</v>
      </c>
      <c r="N1325" s="39" t="s">
        <v>102</v>
      </c>
      <c r="O1325" s="39" t="s">
        <v>102</v>
      </c>
      <c r="P1325" s="39" t="s">
        <v>102</v>
      </c>
      <c r="Q1325" s="39">
        <v>1.9460000000000001E-6</v>
      </c>
      <c r="R1325" s="39" t="s">
        <v>102</v>
      </c>
      <c r="S1325" s="39" t="s">
        <v>102</v>
      </c>
      <c r="T1325" s="39">
        <v>6.1539999999999998E-13</v>
      </c>
      <c r="U1325" s="39" t="s">
        <v>102</v>
      </c>
      <c r="V1325" s="39" t="s">
        <v>102</v>
      </c>
      <c r="W1325" s="39">
        <v>6.4229999999999997E-7</v>
      </c>
      <c r="X1325" s="39">
        <v>2.5883006153999999E-6</v>
      </c>
    </row>
    <row r="1326" spans="1:24" x14ac:dyDescent="0.35">
      <c r="A1326" s="39" t="s">
        <v>14</v>
      </c>
      <c r="B1326" s="39" t="s">
        <v>353</v>
      </c>
      <c r="C1326" s="39" t="s">
        <v>499</v>
      </c>
      <c r="J1326" s="39" t="s">
        <v>102</v>
      </c>
      <c r="K1326" s="39" t="s">
        <v>102</v>
      </c>
      <c r="L1326" s="39" t="s">
        <v>102</v>
      </c>
      <c r="M1326" s="39" t="s">
        <v>102</v>
      </c>
      <c r="N1326" s="39" t="s">
        <v>102</v>
      </c>
      <c r="O1326" s="39" t="s">
        <v>102</v>
      </c>
      <c r="P1326" s="39" t="s">
        <v>102</v>
      </c>
      <c r="Q1326" s="39">
        <v>1.9460000000000001E-6</v>
      </c>
      <c r="R1326" s="39" t="s">
        <v>102</v>
      </c>
      <c r="S1326" s="39" t="s">
        <v>102</v>
      </c>
      <c r="T1326" s="39">
        <v>6.2039999999999996E-13</v>
      </c>
      <c r="U1326" s="39" t="s">
        <v>102</v>
      </c>
      <c r="V1326" s="39" t="s">
        <v>102</v>
      </c>
      <c r="W1326" s="39">
        <v>6.4229999999999997E-7</v>
      </c>
      <c r="X1326" s="39">
        <v>2.5883006203999999E-6</v>
      </c>
    </row>
    <row r="1327" spans="1:24" x14ac:dyDescent="0.35">
      <c r="A1327" s="39" t="s">
        <v>14</v>
      </c>
      <c r="B1327" s="39" t="s">
        <v>353</v>
      </c>
      <c r="C1327" s="39" t="s">
        <v>500</v>
      </c>
      <c r="J1327" s="39" t="s">
        <v>102</v>
      </c>
      <c r="K1327" s="39" t="s">
        <v>102</v>
      </c>
      <c r="L1327" s="39" t="s">
        <v>102</v>
      </c>
      <c r="M1327" s="39" t="s">
        <v>102</v>
      </c>
      <c r="N1327" s="39" t="s">
        <v>102</v>
      </c>
      <c r="O1327" s="39" t="s">
        <v>102</v>
      </c>
      <c r="P1327" s="39" t="s">
        <v>102</v>
      </c>
      <c r="Q1327" s="39">
        <v>1.9460000000000001E-6</v>
      </c>
      <c r="R1327" s="39" t="s">
        <v>102</v>
      </c>
      <c r="S1327" s="39" t="s">
        <v>102</v>
      </c>
      <c r="T1327" s="39">
        <v>6.1390000000000004E-13</v>
      </c>
      <c r="U1327" s="39" t="s">
        <v>102</v>
      </c>
      <c r="V1327" s="39" t="s">
        <v>102</v>
      </c>
      <c r="W1327" s="39">
        <v>6.4229999999999997E-7</v>
      </c>
      <c r="X1327" s="39">
        <v>2.5883006138999999E-6</v>
      </c>
    </row>
    <row r="1328" spans="1:24" x14ac:dyDescent="0.35">
      <c r="A1328" s="39" t="s">
        <v>14</v>
      </c>
      <c r="B1328" s="39" t="s">
        <v>353</v>
      </c>
      <c r="C1328" s="39" t="s">
        <v>501</v>
      </c>
      <c r="J1328" s="39" t="s">
        <v>102</v>
      </c>
      <c r="K1328" s="39" t="s">
        <v>102</v>
      </c>
      <c r="L1328" s="39" t="s">
        <v>102</v>
      </c>
      <c r="M1328" s="39" t="s">
        <v>102</v>
      </c>
      <c r="N1328" s="39" t="s">
        <v>102</v>
      </c>
      <c r="O1328" s="39" t="s">
        <v>102</v>
      </c>
      <c r="P1328" s="39" t="s">
        <v>102</v>
      </c>
      <c r="Q1328" s="39">
        <v>1.9460000000000001E-6</v>
      </c>
      <c r="R1328" s="39" t="s">
        <v>102</v>
      </c>
      <c r="S1328" s="39" t="s">
        <v>102</v>
      </c>
      <c r="T1328" s="39">
        <v>5.9190000000000003E-13</v>
      </c>
      <c r="U1328" s="39" t="s">
        <v>102</v>
      </c>
      <c r="V1328" s="39" t="s">
        <v>102</v>
      </c>
      <c r="W1328" s="39">
        <v>6.4229999999999997E-7</v>
      </c>
      <c r="X1328" s="39">
        <v>2.5883005919E-6</v>
      </c>
    </row>
    <row r="1329" spans="1:24" x14ac:dyDescent="0.35">
      <c r="A1329" s="39" t="s">
        <v>14</v>
      </c>
      <c r="B1329" s="39" t="s">
        <v>353</v>
      </c>
      <c r="C1329" s="39" t="s">
        <v>502</v>
      </c>
      <c r="J1329" s="39" t="s">
        <v>102</v>
      </c>
      <c r="K1329" s="39" t="s">
        <v>102</v>
      </c>
      <c r="L1329" s="39" t="s">
        <v>102</v>
      </c>
      <c r="M1329" s="39" t="s">
        <v>102</v>
      </c>
      <c r="N1329" s="39" t="s">
        <v>102</v>
      </c>
      <c r="O1329" s="39" t="s">
        <v>102</v>
      </c>
      <c r="P1329" s="39" t="s">
        <v>102</v>
      </c>
      <c r="Q1329" s="39">
        <v>1.9460000000000001E-6</v>
      </c>
      <c r="R1329" s="39" t="s">
        <v>102</v>
      </c>
      <c r="S1329" s="39" t="s">
        <v>102</v>
      </c>
      <c r="T1329" s="39">
        <v>6.2859999999999997E-13</v>
      </c>
      <c r="U1329" s="39" t="s">
        <v>102</v>
      </c>
      <c r="V1329" s="39" t="s">
        <v>102</v>
      </c>
      <c r="W1329" s="39">
        <v>6.4229999999999997E-7</v>
      </c>
      <c r="X1329" s="39">
        <v>2.5883006286E-6</v>
      </c>
    </row>
    <row r="1330" spans="1:24" x14ac:dyDescent="0.35">
      <c r="A1330" s="39" t="s">
        <v>14</v>
      </c>
      <c r="B1330" s="39" t="s">
        <v>354</v>
      </c>
      <c r="J1330" s="39" t="s">
        <v>102</v>
      </c>
      <c r="K1330" s="39" t="s">
        <v>102</v>
      </c>
      <c r="L1330" s="39">
        <v>3.5830000000000001E-2</v>
      </c>
      <c r="M1330" s="39">
        <v>-8.6620000000000003E-2</v>
      </c>
      <c r="N1330" s="39" t="s">
        <v>102</v>
      </c>
      <c r="O1330" s="39" t="s">
        <v>102</v>
      </c>
      <c r="P1330" s="39" t="s">
        <v>102</v>
      </c>
      <c r="Q1330" s="39">
        <v>9.9900000000000003E-2</v>
      </c>
      <c r="R1330" s="39" t="s">
        <v>102</v>
      </c>
      <c r="S1330" s="39" t="s">
        <v>102</v>
      </c>
      <c r="T1330" s="39">
        <v>5.2939999999999997E-4</v>
      </c>
      <c r="U1330" s="39" t="s">
        <v>102</v>
      </c>
      <c r="V1330" s="39" t="s">
        <v>102</v>
      </c>
      <c r="W1330" s="39">
        <v>4.8399999999999997E-3</v>
      </c>
      <c r="X1330" s="39">
        <v>5.4479399999999997E-2</v>
      </c>
    </row>
    <row r="1331" spans="1:24" x14ac:dyDescent="0.35">
      <c r="A1331" s="39" t="s">
        <v>14</v>
      </c>
      <c r="B1331" s="39" t="s">
        <v>354</v>
      </c>
      <c r="C1331" s="39" t="s">
        <v>494</v>
      </c>
      <c r="J1331" s="39" t="s">
        <v>102</v>
      </c>
      <c r="K1331" s="39" t="s">
        <v>102</v>
      </c>
      <c r="L1331" s="39" t="s">
        <v>102</v>
      </c>
      <c r="M1331" s="39" t="s">
        <v>102</v>
      </c>
      <c r="N1331" s="39" t="s">
        <v>102</v>
      </c>
      <c r="O1331" s="39" t="s">
        <v>102</v>
      </c>
      <c r="P1331" s="39" t="s">
        <v>102</v>
      </c>
      <c r="Q1331" s="39">
        <v>1.5500000000000001E-5</v>
      </c>
      <c r="R1331" s="39" t="s">
        <v>102</v>
      </c>
      <c r="S1331" s="39" t="s">
        <v>102</v>
      </c>
      <c r="T1331" s="39">
        <v>5.8810000000000001E-5</v>
      </c>
      <c r="U1331" s="39" t="s">
        <v>102</v>
      </c>
      <c r="V1331" s="39" t="s">
        <v>102</v>
      </c>
      <c r="W1331" s="39">
        <v>5.3680000000000004E-4</v>
      </c>
      <c r="X1331" s="39">
        <v>6.1111E-4</v>
      </c>
    </row>
    <row r="1332" spans="1:24" x14ac:dyDescent="0.35">
      <c r="A1332" s="39" t="s">
        <v>14</v>
      </c>
      <c r="B1332" s="39" t="s">
        <v>354</v>
      </c>
      <c r="C1332" s="39" t="s">
        <v>495</v>
      </c>
      <c r="J1332" s="39" t="s">
        <v>102</v>
      </c>
      <c r="K1332" s="39" t="s">
        <v>102</v>
      </c>
      <c r="L1332" s="39" t="s">
        <v>102</v>
      </c>
      <c r="M1332" s="39" t="s">
        <v>102</v>
      </c>
      <c r="N1332" s="39" t="s">
        <v>102</v>
      </c>
      <c r="O1332" s="39" t="s">
        <v>102</v>
      </c>
      <c r="P1332" s="39" t="s">
        <v>102</v>
      </c>
      <c r="Q1332" s="39">
        <v>1.412E-5</v>
      </c>
      <c r="R1332" s="39" t="s">
        <v>102</v>
      </c>
      <c r="S1332" s="39" t="s">
        <v>102</v>
      </c>
      <c r="T1332" s="39">
        <v>5.8820000000000003E-5</v>
      </c>
      <c r="U1332" s="39" t="s">
        <v>102</v>
      </c>
      <c r="V1332" s="39" t="s">
        <v>102</v>
      </c>
      <c r="W1332" s="39">
        <v>5.373E-4</v>
      </c>
      <c r="X1332" s="39">
        <v>6.1023999999999996E-4</v>
      </c>
    </row>
    <row r="1333" spans="1:24" x14ac:dyDescent="0.35">
      <c r="A1333" s="39" t="s">
        <v>14</v>
      </c>
      <c r="B1333" s="39" t="s">
        <v>354</v>
      </c>
      <c r="C1333" s="39" t="s">
        <v>496</v>
      </c>
      <c r="J1333" s="39" t="s">
        <v>102</v>
      </c>
      <c r="K1333" s="39" t="s">
        <v>102</v>
      </c>
      <c r="L1333" s="39" t="s">
        <v>102</v>
      </c>
      <c r="M1333" s="39" t="s">
        <v>102</v>
      </c>
      <c r="N1333" s="39" t="s">
        <v>102</v>
      </c>
      <c r="O1333" s="39" t="s">
        <v>102</v>
      </c>
      <c r="P1333" s="39" t="s">
        <v>102</v>
      </c>
      <c r="Q1333" s="39">
        <v>1.26E-5</v>
      </c>
      <c r="R1333" s="39" t="s">
        <v>102</v>
      </c>
      <c r="S1333" s="39" t="s">
        <v>102</v>
      </c>
      <c r="T1333" s="39">
        <v>5.8820000000000003E-5</v>
      </c>
      <c r="U1333" s="39" t="s">
        <v>102</v>
      </c>
      <c r="V1333" s="39" t="s">
        <v>102</v>
      </c>
      <c r="W1333" s="39">
        <v>5.3759999999999995E-4</v>
      </c>
      <c r="X1333" s="39">
        <v>6.0902000000000005E-4</v>
      </c>
    </row>
    <row r="1334" spans="1:24" x14ac:dyDescent="0.35">
      <c r="A1334" s="39" t="s">
        <v>14</v>
      </c>
      <c r="B1334" s="39" t="s">
        <v>354</v>
      </c>
      <c r="C1334" s="39" t="s">
        <v>497</v>
      </c>
      <c r="J1334" s="39" t="s">
        <v>102</v>
      </c>
      <c r="K1334" s="39" t="s">
        <v>102</v>
      </c>
      <c r="L1334" s="39" t="s">
        <v>102</v>
      </c>
      <c r="M1334" s="39" t="s">
        <v>102</v>
      </c>
      <c r="N1334" s="39" t="s">
        <v>102</v>
      </c>
      <c r="O1334" s="39" t="s">
        <v>102</v>
      </c>
      <c r="P1334" s="39" t="s">
        <v>102</v>
      </c>
      <c r="Q1334" s="39">
        <v>1.168E-5</v>
      </c>
      <c r="R1334" s="39" t="s">
        <v>102</v>
      </c>
      <c r="S1334" s="39" t="s">
        <v>102</v>
      </c>
      <c r="T1334" s="39">
        <v>5.8820000000000003E-5</v>
      </c>
      <c r="U1334" s="39" t="s">
        <v>102</v>
      </c>
      <c r="V1334" s="39" t="s">
        <v>102</v>
      </c>
      <c r="W1334" s="39">
        <v>5.3779999999999995E-4</v>
      </c>
      <c r="X1334" s="39">
        <v>6.0829999999999999E-4</v>
      </c>
    </row>
    <row r="1335" spans="1:24" x14ac:dyDescent="0.35">
      <c r="A1335" s="39" t="s">
        <v>14</v>
      </c>
      <c r="B1335" s="39" t="s">
        <v>354</v>
      </c>
      <c r="C1335" s="39" t="s">
        <v>498</v>
      </c>
      <c r="J1335" s="39" t="s">
        <v>102</v>
      </c>
      <c r="K1335" s="39" t="s">
        <v>102</v>
      </c>
      <c r="L1335" s="39" t="s">
        <v>102</v>
      </c>
      <c r="M1335" s="39" t="s">
        <v>102</v>
      </c>
      <c r="N1335" s="39" t="s">
        <v>102</v>
      </c>
      <c r="O1335" s="39" t="s">
        <v>102</v>
      </c>
      <c r="P1335" s="39" t="s">
        <v>102</v>
      </c>
      <c r="Q1335" s="39">
        <v>1.1250000000000001E-5</v>
      </c>
      <c r="R1335" s="39" t="s">
        <v>102</v>
      </c>
      <c r="S1335" s="39" t="s">
        <v>102</v>
      </c>
      <c r="T1335" s="39">
        <v>5.8820000000000003E-5</v>
      </c>
      <c r="U1335" s="39" t="s">
        <v>102</v>
      </c>
      <c r="V1335" s="39" t="s">
        <v>102</v>
      </c>
      <c r="W1335" s="39">
        <v>5.3779999999999995E-4</v>
      </c>
      <c r="X1335" s="39">
        <v>6.0787000000000005E-4</v>
      </c>
    </row>
    <row r="1336" spans="1:24" x14ac:dyDescent="0.35">
      <c r="A1336" s="39" t="s">
        <v>14</v>
      </c>
      <c r="B1336" s="39" t="s">
        <v>354</v>
      </c>
      <c r="C1336" s="39" t="s">
        <v>499</v>
      </c>
      <c r="J1336" s="39" t="s">
        <v>102</v>
      </c>
      <c r="K1336" s="39" t="s">
        <v>102</v>
      </c>
      <c r="L1336" s="39" t="s">
        <v>102</v>
      </c>
      <c r="M1336" s="39" t="s">
        <v>102</v>
      </c>
      <c r="N1336" s="39" t="s">
        <v>102</v>
      </c>
      <c r="O1336" s="39" t="s">
        <v>102</v>
      </c>
      <c r="P1336" s="39" t="s">
        <v>102</v>
      </c>
      <c r="Q1336" s="39">
        <v>1.116E-5</v>
      </c>
      <c r="R1336" s="39" t="s">
        <v>102</v>
      </c>
      <c r="S1336" s="39" t="s">
        <v>102</v>
      </c>
      <c r="T1336" s="39">
        <v>5.8820000000000003E-5</v>
      </c>
      <c r="U1336" s="39" t="s">
        <v>102</v>
      </c>
      <c r="V1336" s="39" t="s">
        <v>102</v>
      </c>
      <c r="W1336" s="39">
        <v>5.3770000000000001E-4</v>
      </c>
      <c r="X1336" s="39">
        <v>6.0767999999999998E-4</v>
      </c>
    </row>
    <row r="1337" spans="1:24" x14ac:dyDescent="0.35">
      <c r="A1337" s="39" t="s">
        <v>14</v>
      </c>
      <c r="B1337" s="39" t="s">
        <v>354</v>
      </c>
      <c r="C1337" s="39" t="s">
        <v>500</v>
      </c>
      <c r="J1337" s="39" t="s">
        <v>102</v>
      </c>
      <c r="K1337" s="39" t="s">
        <v>102</v>
      </c>
      <c r="L1337" s="39" t="s">
        <v>102</v>
      </c>
      <c r="M1337" s="39" t="s">
        <v>102</v>
      </c>
      <c r="N1337" s="39" t="s">
        <v>102</v>
      </c>
      <c r="O1337" s="39" t="s">
        <v>102</v>
      </c>
      <c r="P1337" s="39" t="s">
        <v>102</v>
      </c>
      <c r="Q1337" s="39">
        <v>1.1209999999999999E-5</v>
      </c>
      <c r="R1337" s="39" t="s">
        <v>102</v>
      </c>
      <c r="S1337" s="39" t="s">
        <v>102</v>
      </c>
      <c r="T1337" s="39">
        <v>5.8820000000000003E-5</v>
      </c>
      <c r="U1337" s="39" t="s">
        <v>102</v>
      </c>
      <c r="V1337" s="39" t="s">
        <v>102</v>
      </c>
      <c r="W1337" s="39">
        <v>5.3759999999999995E-4</v>
      </c>
      <c r="X1337" s="39">
        <v>6.0762999999999995E-4</v>
      </c>
    </row>
    <row r="1338" spans="1:24" x14ac:dyDescent="0.35">
      <c r="A1338" s="39" t="s">
        <v>14</v>
      </c>
      <c r="B1338" s="39" t="s">
        <v>354</v>
      </c>
      <c r="C1338" s="39" t="s">
        <v>501</v>
      </c>
      <c r="J1338" s="39" t="s">
        <v>102</v>
      </c>
      <c r="K1338" s="39" t="s">
        <v>102</v>
      </c>
      <c r="L1338" s="39" t="s">
        <v>102</v>
      </c>
      <c r="M1338" s="39" t="s">
        <v>102</v>
      </c>
      <c r="N1338" s="39" t="s">
        <v>102</v>
      </c>
      <c r="O1338" s="39" t="s">
        <v>102</v>
      </c>
      <c r="P1338" s="39" t="s">
        <v>102</v>
      </c>
      <c r="Q1338" s="39">
        <v>1.132E-5</v>
      </c>
      <c r="R1338" s="39" t="s">
        <v>102</v>
      </c>
      <c r="S1338" s="39" t="s">
        <v>102</v>
      </c>
      <c r="T1338" s="39">
        <v>5.8820000000000003E-5</v>
      </c>
      <c r="U1338" s="39" t="s">
        <v>102</v>
      </c>
      <c r="V1338" s="39" t="s">
        <v>102</v>
      </c>
      <c r="W1338" s="39">
        <v>5.3759999999999995E-4</v>
      </c>
      <c r="X1338" s="39">
        <v>6.0773999999999995E-4</v>
      </c>
    </row>
    <row r="1339" spans="1:24" x14ac:dyDescent="0.35">
      <c r="A1339" s="39" t="s">
        <v>14</v>
      </c>
      <c r="B1339" s="39" t="s">
        <v>354</v>
      </c>
      <c r="C1339" s="39" t="s">
        <v>502</v>
      </c>
      <c r="J1339" s="39" t="s">
        <v>102</v>
      </c>
      <c r="K1339" s="39" t="s">
        <v>102</v>
      </c>
      <c r="L1339" s="39" t="s">
        <v>102</v>
      </c>
      <c r="M1339" s="39" t="s">
        <v>102</v>
      </c>
      <c r="N1339" s="39" t="s">
        <v>102</v>
      </c>
      <c r="O1339" s="39" t="s">
        <v>102</v>
      </c>
      <c r="P1339" s="39" t="s">
        <v>102</v>
      </c>
      <c r="Q1339" s="39">
        <v>1.137E-5</v>
      </c>
      <c r="R1339" s="39" t="s">
        <v>102</v>
      </c>
      <c r="S1339" s="39" t="s">
        <v>102</v>
      </c>
      <c r="T1339" s="39">
        <v>5.8820000000000003E-5</v>
      </c>
      <c r="U1339" s="39" t="s">
        <v>102</v>
      </c>
      <c r="V1339" s="39" t="s">
        <v>102</v>
      </c>
      <c r="W1339" s="39">
        <v>5.3759999999999995E-4</v>
      </c>
      <c r="X1339" s="39">
        <v>6.0778999999999998E-4</v>
      </c>
    </row>
    <row r="1340" spans="1:24" x14ac:dyDescent="0.35">
      <c r="A1340" s="39" t="s">
        <v>14</v>
      </c>
      <c r="B1340" s="39" t="s">
        <v>355</v>
      </c>
      <c r="J1340" s="39" t="s">
        <v>102</v>
      </c>
      <c r="K1340" s="39" t="s">
        <v>102</v>
      </c>
      <c r="L1340" s="39">
        <v>2.8820000000000001E-6</v>
      </c>
      <c r="M1340" s="39">
        <v>2.0470000000000001E-8</v>
      </c>
      <c r="N1340" s="39" t="s">
        <v>102</v>
      </c>
      <c r="O1340" s="39" t="s">
        <v>102</v>
      </c>
      <c r="P1340" s="39" t="s">
        <v>102</v>
      </c>
      <c r="Q1340" s="39">
        <v>2.1549999999999999E-5</v>
      </c>
      <c r="R1340" s="39" t="s">
        <v>102</v>
      </c>
      <c r="S1340" s="39" t="s">
        <v>102</v>
      </c>
      <c r="T1340" s="39">
        <v>8.5460000000000001E-12</v>
      </c>
      <c r="U1340" s="39" t="s">
        <v>102</v>
      </c>
      <c r="V1340" s="39" t="s">
        <v>102</v>
      </c>
      <c r="W1340" s="39">
        <v>6.0140000000000004E-6</v>
      </c>
      <c r="X1340" s="39">
        <v>3.0466478545999999E-5</v>
      </c>
    </row>
    <row r="1341" spans="1:24" x14ac:dyDescent="0.35">
      <c r="A1341" s="39" t="s">
        <v>14</v>
      </c>
      <c r="B1341" s="39" t="s">
        <v>355</v>
      </c>
      <c r="C1341" s="39" t="s">
        <v>494</v>
      </c>
      <c r="J1341" s="39" t="s">
        <v>102</v>
      </c>
      <c r="K1341" s="39" t="s">
        <v>102</v>
      </c>
      <c r="L1341" s="39" t="s">
        <v>102</v>
      </c>
      <c r="M1341" s="39" t="s">
        <v>102</v>
      </c>
      <c r="N1341" s="39" t="s">
        <v>102</v>
      </c>
      <c r="O1341" s="39" t="s">
        <v>102</v>
      </c>
      <c r="P1341" s="39" t="s">
        <v>102</v>
      </c>
      <c r="Q1341" s="39">
        <v>1.9460000000000001E-6</v>
      </c>
      <c r="R1341" s="39" t="s">
        <v>102</v>
      </c>
      <c r="S1341" s="39" t="s">
        <v>102</v>
      </c>
      <c r="T1341" s="39">
        <v>5.4679999999999995E-13</v>
      </c>
      <c r="U1341" s="39" t="s">
        <v>102</v>
      </c>
      <c r="V1341" s="39" t="s">
        <v>102</v>
      </c>
      <c r="W1341" s="39">
        <v>6.4229999999999997E-7</v>
      </c>
      <c r="X1341" s="39">
        <v>2.5883005468000001E-6</v>
      </c>
    </row>
    <row r="1342" spans="1:24" x14ac:dyDescent="0.35">
      <c r="A1342" s="39" t="s">
        <v>14</v>
      </c>
      <c r="B1342" s="39" t="s">
        <v>355</v>
      </c>
      <c r="C1342" s="39" t="s">
        <v>495</v>
      </c>
      <c r="J1342" s="39" t="s">
        <v>102</v>
      </c>
      <c r="K1342" s="39" t="s">
        <v>102</v>
      </c>
      <c r="L1342" s="39" t="s">
        <v>102</v>
      </c>
      <c r="M1342" s="39" t="s">
        <v>102</v>
      </c>
      <c r="N1342" s="39" t="s">
        <v>102</v>
      </c>
      <c r="O1342" s="39" t="s">
        <v>102</v>
      </c>
      <c r="P1342" s="39" t="s">
        <v>102</v>
      </c>
      <c r="Q1342" s="39">
        <v>1.9460000000000001E-6</v>
      </c>
      <c r="R1342" s="39" t="s">
        <v>102</v>
      </c>
      <c r="S1342" s="39" t="s">
        <v>102</v>
      </c>
      <c r="T1342" s="39">
        <v>8.1469999999999995E-13</v>
      </c>
      <c r="U1342" s="39" t="s">
        <v>102</v>
      </c>
      <c r="V1342" s="39" t="s">
        <v>102</v>
      </c>
      <c r="W1342" s="39">
        <v>6.4229999999999997E-7</v>
      </c>
      <c r="X1342" s="39">
        <v>2.5883008146999999E-6</v>
      </c>
    </row>
    <row r="1343" spans="1:24" x14ac:dyDescent="0.35">
      <c r="A1343" s="39" t="s">
        <v>14</v>
      </c>
      <c r="B1343" s="39" t="s">
        <v>355</v>
      </c>
      <c r="C1343" s="39" t="s">
        <v>496</v>
      </c>
      <c r="J1343" s="39" t="s">
        <v>102</v>
      </c>
      <c r="K1343" s="39" t="s">
        <v>102</v>
      </c>
      <c r="L1343" s="39" t="s">
        <v>102</v>
      </c>
      <c r="M1343" s="39" t="s">
        <v>102</v>
      </c>
      <c r="N1343" s="39" t="s">
        <v>102</v>
      </c>
      <c r="O1343" s="39" t="s">
        <v>102</v>
      </c>
      <c r="P1343" s="39" t="s">
        <v>102</v>
      </c>
      <c r="Q1343" s="39">
        <v>1.9460000000000001E-6</v>
      </c>
      <c r="R1343" s="39" t="s">
        <v>102</v>
      </c>
      <c r="S1343" s="39" t="s">
        <v>102</v>
      </c>
      <c r="T1343" s="39">
        <v>1.0389999999999999E-12</v>
      </c>
      <c r="U1343" s="39" t="s">
        <v>102</v>
      </c>
      <c r="V1343" s="39" t="s">
        <v>102</v>
      </c>
      <c r="W1343" s="39">
        <v>6.4229999999999997E-7</v>
      </c>
      <c r="X1343" s="39">
        <v>2.5883010389999999E-6</v>
      </c>
    </row>
    <row r="1344" spans="1:24" x14ac:dyDescent="0.35">
      <c r="A1344" s="39" t="s">
        <v>14</v>
      </c>
      <c r="B1344" s="39" t="s">
        <v>355</v>
      </c>
      <c r="C1344" s="39" t="s">
        <v>497</v>
      </c>
      <c r="J1344" s="39" t="s">
        <v>102</v>
      </c>
      <c r="K1344" s="39" t="s">
        <v>102</v>
      </c>
      <c r="L1344" s="39" t="s">
        <v>102</v>
      </c>
      <c r="M1344" s="39" t="s">
        <v>102</v>
      </c>
      <c r="N1344" s="39" t="s">
        <v>102</v>
      </c>
      <c r="O1344" s="39" t="s">
        <v>102</v>
      </c>
      <c r="P1344" s="39" t="s">
        <v>102</v>
      </c>
      <c r="Q1344" s="39">
        <v>1.9460000000000001E-6</v>
      </c>
      <c r="R1344" s="39" t="s">
        <v>102</v>
      </c>
      <c r="S1344" s="39" t="s">
        <v>102</v>
      </c>
      <c r="T1344" s="39">
        <v>1.1499999999999999E-12</v>
      </c>
      <c r="U1344" s="39" t="s">
        <v>102</v>
      </c>
      <c r="V1344" s="39" t="s">
        <v>102</v>
      </c>
      <c r="W1344" s="39">
        <v>6.4229999999999997E-7</v>
      </c>
      <c r="X1344" s="39">
        <v>2.58830115E-6</v>
      </c>
    </row>
    <row r="1345" spans="1:24" x14ac:dyDescent="0.35">
      <c r="A1345" s="39" t="s">
        <v>14</v>
      </c>
      <c r="B1345" s="39" t="s">
        <v>355</v>
      </c>
      <c r="C1345" s="39" t="s">
        <v>498</v>
      </c>
      <c r="J1345" s="39" t="s">
        <v>102</v>
      </c>
      <c r="K1345" s="39" t="s">
        <v>102</v>
      </c>
      <c r="L1345" s="39" t="s">
        <v>102</v>
      </c>
      <c r="M1345" s="39" t="s">
        <v>102</v>
      </c>
      <c r="N1345" s="39" t="s">
        <v>102</v>
      </c>
      <c r="O1345" s="39" t="s">
        <v>102</v>
      </c>
      <c r="P1345" s="39" t="s">
        <v>102</v>
      </c>
      <c r="Q1345" s="39">
        <v>1.9460000000000001E-6</v>
      </c>
      <c r="R1345" s="39" t="s">
        <v>102</v>
      </c>
      <c r="S1345" s="39" t="s">
        <v>102</v>
      </c>
      <c r="T1345" s="39">
        <v>9.8969999999999991E-13</v>
      </c>
      <c r="U1345" s="39" t="s">
        <v>102</v>
      </c>
      <c r="V1345" s="39" t="s">
        <v>102</v>
      </c>
      <c r="W1345" s="39">
        <v>6.4229999999999997E-7</v>
      </c>
      <c r="X1345" s="39">
        <v>2.5883009896999998E-6</v>
      </c>
    </row>
    <row r="1346" spans="1:24" x14ac:dyDescent="0.35">
      <c r="A1346" s="39" t="s">
        <v>14</v>
      </c>
      <c r="B1346" s="39" t="s">
        <v>355</v>
      </c>
      <c r="C1346" s="39" t="s">
        <v>499</v>
      </c>
      <c r="J1346" s="39" t="s">
        <v>102</v>
      </c>
      <c r="K1346" s="39" t="s">
        <v>102</v>
      </c>
      <c r="L1346" s="39" t="s">
        <v>102</v>
      </c>
      <c r="M1346" s="39" t="s">
        <v>102</v>
      </c>
      <c r="N1346" s="39" t="s">
        <v>102</v>
      </c>
      <c r="O1346" s="39" t="s">
        <v>102</v>
      </c>
      <c r="P1346" s="39" t="s">
        <v>102</v>
      </c>
      <c r="Q1346" s="39">
        <v>1.9460000000000001E-6</v>
      </c>
      <c r="R1346" s="39" t="s">
        <v>102</v>
      </c>
      <c r="S1346" s="39" t="s">
        <v>102</v>
      </c>
      <c r="T1346" s="39">
        <v>1.0070000000000001E-12</v>
      </c>
      <c r="U1346" s="39" t="s">
        <v>102</v>
      </c>
      <c r="V1346" s="39" t="s">
        <v>102</v>
      </c>
      <c r="W1346" s="39">
        <v>6.4229999999999997E-7</v>
      </c>
      <c r="X1346" s="39">
        <v>2.5883010069999998E-6</v>
      </c>
    </row>
    <row r="1347" spans="1:24" x14ac:dyDescent="0.35">
      <c r="A1347" s="39" t="s">
        <v>14</v>
      </c>
      <c r="B1347" s="39" t="s">
        <v>355</v>
      </c>
      <c r="C1347" s="39" t="s">
        <v>500</v>
      </c>
      <c r="J1347" s="39" t="s">
        <v>102</v>
      </c>
      <c r="K1347" s="39" t="s">
        <v>102</v>
      </c>
      <c r="L1347" s="39" t="s">
        <v>102</v>
      </c>
      <c r="M1347" s="39" t="s">
        <v>102</v>
      </c>
      <c r="N1347" s="39" t="s">
        <v>102</v>
      </c>
      <c r="O1347" s="39" t="s">
        <v>102</v>
      </c>
      <c r="P1347" s="39" t="s">
        <v>102</v>
      </c>
      <c r="Q1347" s="39">
        <v>1.9460000000000001E-6</v>
      </c>
      <c r="R1347" s="39" t="s">
        <v>102</v>
      </c>
      <c r="S1347" s="39" t="s">
        <v>102</v>
      </c>
      <c r="T1347" s="39">
        <v>1.027E-12</v>
      </c>
      <c r="U1347" s="39" t="s">
        <v>102</v>
      </c>
      <c r="V1347" s="39" t="s">
        <v>102</v>
      </c>
      <c r="W1347" s="39">
        <v>6.4229999999999997E-7</v>
      </c>
      <c r="X1347" s="39">
        <v>2.5883010269999999E-6</v>
      </c>
    </row>
    <row r="1348" spans="1:24" x14ac:dyDescent="0.35">
      <c r="A1348" s="39" t="s">
        <v>14</v>
      </c>
      <c r="B1348" s="39" t="s">
        <v>355</v>
      </c>
      <c r="C1348" s="39" t="s">
        <v>501</v>
      </c>
      <c r="J1348" s="39" t="s">
        <v>102</v>
      </c>
      <c r="K1348" s="39" t="s">
        <v>102</v>
      </c>
      <c r="L1348" s="39" t="s">
        <v>102</v>
      </c>
      <c r="M1348" s="39" t="s">
        <v>102</v>
      </c>
      <c r="N1348" s="39" t="s">
        <v>102</v>
      </c>
      <c r="O1348" s="39" t="s">
        <v>102</v>
      </c>
      <c r="P1348" s="39" t="s">
        <v>102</v>
      </c>
      <c r="Q1348" s="39">
        <v>1.9460000000000001E-6</v>
      </c>
      <c r="R1348" s="39" t="s">
        <v>102</v>
      </c>
      <c r="S1348" s="39" t="s">
        <v>102</v>
      </c>
      <c r="T1348" s="39">
        <v>1.021E-12</v>
      </c>
      <c r="U1348" s="39" t="s">
        <v>102</v>
      </c>
      <c r="V1348" s="39" t="s">
        <v>102</v>
      </c>
      <c r="W1348" s="39">
        <v>6.4229999999999997E-7</v>
      </c>
      <c r="X1348" s="39">
        <v>2.5883010210000001E-6</v>
      </c>
    </row>
    <row r="1349" spans="1:24" x14ac:dyDescent="0.35">
      <c r="A1349" s="39" t="s">
        <v>14</v>
      </c>
      <c r="B1349" s="39" t="s">
        <v>355</v>
      </c>
      <c r="C1349" s="39" t="s">
        <v>502</v>
      </c>
      <c r="J1349" s="39" t="s">
        <v>102</v>
      </c>
      <c r="K1349" s="39" t="s">
        <v>102</v>
      </c>
      <c r="L1349" s="39" t="s">
        <v>102</v>
      </c>
      <c r="M1349" s="39" t="s">
        <v>102</v>
      </c>
      <c r="N1349" s="39" t="s">
        <v>102</v>
      </c>
      <c r="O1349" s="39" t="s">
        <v>102</v>
      </c>
      <c r="P1349" s="39" t="s">
        <v>102</v>
      </c>
      <c r="Q1349" s="39">
        <v>1.9460000000000001E-6</v>
      </c>
      <c r="R1349" s="39" t="s">
        <v>102</v>
      </c>
      <c r="S1349" s="39" t="s">
        <v>102</v>
      </c>
      <c r="T1349" s="39">
        <v>9.5100000000000009E-13</v>
      </c>
      <c r="U1349" s="39" t="s">
        <v>102</v>
      </c>
      <c r="V1349" s="39" t="s">
        <v>102</v>
      </c>
      <c r="W1349" s="39">
        <v>6.4229999999999997E-7</v>
      </c>
      <c r="X1349" s="39">
        <v>2.588300951E-6</v>
      </c>
    </row>
    <row r="1350" spans="1:24" x14ac:dyDescent="0.35">
      <c r="A1350" s="39" t="s">
        <v>14</v>
      </c>
      <c r="B1350" s="39" t="s">
        <v>503</v>
      </c>
      <c r="J1350" s="39" t="s">
        <v>102</v>
      </c>
      <c r="K1350" s="39" t="s">
        <v>102</v>
      </c>
      <c r="L1350" s="39" t="s">
        <v>102</v>
      </c>
      <c r="M1350" s="39" t="s">
        <v>102</v>
      </c>
      <c r="N1350" s="39" t="s">
        <v>102</v>
      </c>
      <c r="O1350" s="39" t="s">
        <v>102</v>
      </c>
      <c r="P1350" s="39" t="s">
        <v>102</v>
      </c>
      <c r="Q1350" s="39">
        <v>0.18459999999999999</v>
      </c>
      <c r="R1350" s="39" t="s">
        <v>102</v>
      </c>
      <c r="S1350" s="39" t="s">
        <v>102</v>
      </c>
      <c r="T1350" s="39">
        <v>6.6959999999999997E-3</v>
      </c>
      <c r="U1350" s="39">
        <v>9.4609999999999996E-4</v>
      </c>
      <c r="V1350" s="39" t="s">
        <v>102</v>
      </c>
      <c r="W1350" s="39">
        <v>6.4510000000000001E-4</v>
      </c>
      <c r="X1350" s="39">
        <v>0.19288720000000001</v>
      </c>
    </row>
    <row r="1351" spans="1:24" x14ac:dyDescent="0.35">
      <c r="A1351" s="39" t="s">
        <v>14</v>
      </c>
      <c r="B1351" s="39" t="s">
        <v>503</v>
      </c>
      <c r="C1351" s="39" t="s">
        <v>367</v>
      </c>
      <c r="J1351" s="39" t="s">
        <v>102</v>
      </c>
      <c r="K1351" s="39" t="s">
        <v>102</v>
      </c>
      <c r="L1351" s="39" t="s">
        <v>102</v>
      </c>
      <c r="M1351" s="39" t="s">
        <v>102</v>
      </c>
      <c r="N1351" s="39" t="s">
        <v>102</v>
      </c>
      <c r="O1351" s="39" t="s">
        <v>102</v>
      </c>
      <c r="P1351" s="39" t="s">
        <v>102</v>
      </c>
      <c r="Q1351" s="39">
        <v>2.9020000000000001E-2</v>
      </c>
      <c r="R1351" s="39" t="s">
        <v>102</v>
      </c>
      <c r="S1351" s="39" t="s">
        <v>102</v>
      </c>
      <c r="T1351" s="39">
        <v>6.6959999999999997E-3</v>
      </c>
      <c r="U1351" s="39">
        <v>9.4609999999999996E-4</v>
      </c>
      <c r="V1351" s="39" t="s">
        <v>102</v>
      </c>
      <c r="W1351" s="39">
        <v>6.4440000000000005E-4</v>
      </c>
      <c r="X1351" s="39">
        <v>3.7306499999999999E-2</v>
      </c>
    </row>
    <row r="1352" spans="1:24" x14ac:dyDescent="0.35">
      <c r="A1352" s="39" t="s">
        <v>14</v>
      </c>
      <c r="B1352" s="39" t="s">
        <v>504</v>
      </c>
      <c r="J1352" s="39" t="s">
        <v>102</v>
      </c>
      <c r="K1352" s="39" t="s">
        <v>102</v>
      </c>
      <c r="L1352" s="39" t="s">
        <v>102</v>
      </c>
      <c r="M1352" s="39" t="s">
        <v>102</v>
      </c>
      <c r="N1352" s="39" t="s">
        <v>102</v>
      </c>
      <c r="O1352" s="39" t="s">
        <v>102</v>
      </c>
      <c r="P1352" s="39" t="s">
        <v>102</v>
      </c>
      <c r="Q1352" s="39">
        <v>5.5160000000000004E-7</v>
      </c>
      <c r="R1352" s="39" t="s">
        <v>102</v>
      </c>
      <c r="S1352" s="39" t="s">
        <v>102</v>
      </c>
      <c r="T1352" s="39">
        <v>-8.1249999999999995E-7</v>
      </c>
      <c r="U1352" s="39">
        <v>2.4519999999999999E-5</v>
      </c>
      <c r="V1352" s="39" t="s">
        <v>102</v>
      </c>
      <c r="W1352" s="39">
        <v>7.201E-7</v>
      </c>
      <c r="X1352" s="39">
        <v>2.49792E-5</v>
      </c>
    </row>
    <row r="1353" spans="1:24" x14ac:dyDescent="0.35">
      <c r="A1353" s="39" t="s">
        <v>14</v>
      </c>
      <c r="B1353" s="39" t="s">
        <v>504</v>
      </c>
      <c r="C1353" s="39" t="s">
        <v>367</v>
      </c>
      <c r="J1353" s="39" t="s">
        <v>102</v>
      </c>
      <c r="K1353" s="39" t="s">
        <v>102</v>
      </c>
      <c r="L1353" s="39" t="s">
        <v>102</v>
      </c>
      <c r="M1353" s="39" t="s">
        <v>102</v>
      </c>
      <c r="N1353" s="39" t="s">
        <v>102</v>
      </c>
      <c r="O1353" s="39" t="s">
        <v>102</v>
      </c>
      <c r="P1353" s="39" t="s">
        <v>102</v>
      </c>
      <c r="Q1353" s="39">
        <v>-6.8240000000000002E-7</v>
      </c>
      <c r="R1353" s="39" t="s">
        <v>102</v>
      </c>
      <c r="S1353" s="39" t="s">
        <v>102</v>
      </c>
      <c r="T1353" s="39">
        <v>-8.1249999999999995E-7</v>
      </c>
      <c r="U1353" s="39">
        <v>2.4519999999999999E-5</v>
      </c>
      <c r="V1353" s="39" t="s">
        <v>102</v>
      </c>
      <c r="W1353" s="39">
        <v>6.9660000000000003E-7</v>
      </c>
      <c r="X1353" s="39">
        <v>2.37217E-5</v>
      </c>
    </row>
    <row r="1354" spans="1:24" x14ac:dyDescent="0.35">
      <c r="A1354" s="39" t="s">
        <v>14</v>
      </c>
      <c r="B1354" s="39" t="s">
        <v>505</v>
      </c>
      <c r="J1354" s="39" t="s">
        <v>102</v>
      </c>
      <c r="K1354" s="39" t="s">
        <v>102</v>
      </c>
      <c r="L1354" s="39" t="s">
        <v>102</v>
      </c>
      <c r="M1354" s="39" t="s">
        <v>102</v>
      </c>
      <c r="N1354" s="39" t="s">
        <v>102</v>
      </c>
      <c r="O1354" s="39" t="s">
        <v>102</v>
      </c>
      <c r="P1354" s="39" t="s">
        <v>102</v>
      </c>
      <c r="Q1354" s="39">
        <v>0.1845</v>
      </c>
      <c r="R1354" s="39" t="s">
        <v>102</v>
      </c>
      <c r="S1354" s="39" t="s">
        <v>102</v>
      </c>
      <c r="T1354" s="39">
        <v>6.698E-3</v>
      </c>
      <c r="U1354" s="39">
        <v>9.3950000000000001E-4</v>
      </c>
      <c r="V1354" s="39" t="s">
        <v>102</v>
      </c>
      <c r="W1354" s="39">
        <v>6.4340000000000003E-4</v>
      </c>
      <c r="X1354" s="39">
        <v>0.19278090000000001</v>
      </c>
    </row>
    <row r="1355" spans="1:24" x14ac:dyDescent="0.35">
      <c r="A1355" s="39" t="s">
        <v>14</v>
      </c>
      <c r="B1355" s="39" t="s">
        <v>505</v>
      </c>
      <c r="C1355" s="39" t="s">
        <v>367</v>
      </c>
      <c r="J1355" s="39" t="s">
        <v>102</v>
      </c>
      <c r="K1355" s="39" t="s">
        <v>102</v>
      </c>
      <c r="L1355" s="39" t="s">
        <v>102</v>
      </c>
      <c r="M1355" s="39" t="s">
        <v>102</v>
      </c>
      <c r="N1355" s="39" t="s">
        <v>102</v>
      </c>
      <c r="O1355" s="39" t="s">
        <v>102</v>
      </c>
      <c r="P1355" s="39" t="s">
        <v>102</v>
      </c>
      <c r="Q1355" s="39">
        <v>2.903E-2</v>
      </c>
      <c r="R1355" s="39" t="s">
        <v>102</v>
      </c>
      <c r="S1355" s="39" t="s">
        <v>102</v>
      </c>
      <c r="T1355" s="39">
        <v>6.698E-3</v>
      </c>
      <c r="U1355" s="39">
        <v>9.3950000000000001E-4</v>
      </c>
      <c r="V1355" s="39" t="s">
        <v>102</v>
      </c>
      <c r="W1355" s="39">
        <v>6.4309999999999997E-4</v>
      </c>
      <c r="X1355" s="39">
        <v>3.7310599999999999E-2</v>
      </c>
    </row>
    <row r="1356" spans="1:24" x14ac:dyDescent="0.35">
      <c r="A1356" s="39" t="s">
        <v>14</v>
      </c>
      <c r="B1356" s="39" t="s">
        <v>506</v>
      </c>
      <c r="J1356" s="39" t="s">
        <v>102</v>
      </c>
      <c r="K1356" s="39" t="s">
        <v>102</v>
      </c>
      <c r="L1356" s="39" t="s">
        <v>102</v>
      </c>
      <c r="M1356" s="39" t="s">
        <v>102</v>
      </c>
      <c r="N1356" s="39" t="s">
        <v>102</v>
      </c>
      <c r="O1356" s="39" t="s">
        <v>102</v>
      </c>
      <c r="P1356" s="39" t="s">
        <v>102</v>
      </c>
      <c r="Q1356" s="39">
        <v>5.5219999999999998E-7</v>
      </c>
      <c r="R1356" s="39" t="s">
        <v>102</v>
      </c>
      <c r="S1356" s="39" t="s">
        <v>102</v>
      </c>
      <c r="T1356" s="39">
        <v>-8.1190000000000001E-7</v>
      </c>
      <c r="U1356" s="39">
        <v>2.4499999999999999E-5</v>
      </c>
      <c r="V1356" s="39" t="s">
        <v>102</v>
      </c>
      <c r="W1356" s="39">
        <v>7.1949999999999995E-7</v>
      </c>
      <c r="X1356" s="39">
        <v>2.4959800000000001E-5</v>
      </c>
    </row>
    <row r="1357" spans="1:24" x14ac:dyDescent="0.35">
      <c r="A1357" s="39" t="s">
        <v>14</v>
      </c>
      <c r="B1357" s="39" t="s">
        <v>506</v>
      </c>
      <c r="C1357" s="39" t="s">
        <v>367</v>
      </c>
      <c r="J1357" s="39" t="s">
        <v>102</v>
      </c>
      <c r="K1357" s="39" t="s">
        <v>102</v>
      </c>
      <c r="L1357" s="39" t="s">
        <v>102</v>
      </c>
      <c r="M1357" s="39" t="s">
        <v>102</v>
      </c>
      <c r="N1357" s="39" t="s">
        <v>102</v>
      </c>
      <c r="O1357" s="39" t="s">
        <v>102</v>
      </c>
      <c r="P1357" s="39" t="s">
        <v>102</v>
      </c>
      <c r="Q1357" s="39">
        <v>-6.8240000000000002E-7</v>
      </c>
      <c r="R1357" s="39" t="s">
        <v>102</v>
      </c>
      <c r="S1357" s="39" t="s">
        <v>102</v>
      </c>
      <c r="T1357" s="39">
        <v>-8.1190000000000001E-7</v>
      </c>
      <c r="U1357" s="39">
        <v>2.4499999999999999E-5</v>
      </c>
      <c r="V1357" s="39" t="s">
        <v>102</v>
      </c>
      <c r="W1357" s="39">
        <v>6.962E-7</v>
      </c>
      <c r="X1357" s="39">
        <v>2.3701900000000001E-5</v>
      </c>
    </row>
    <row r="1358" spans="1:24" x14ac:dyDescent="0.35">
      <c r="A1358" s="39" t="s">
        <v>14</v>
      </c>
      <c r="B1358" s="39" t="s">
        <v>507</v>
      </c>
      <c r="J1358" s="39" t="s">
        <v>102</v>
      </c>
      <c r="K1358" s="39" t="s">
        <v>102</v>
      </c>
      <c r="L1358" s="39" t="s">
        <v>102</v>
      </c>
      <c r="M1358" s="39" t="s">
        <v>102</v>
      </c>
      <c r="N1358" s="39" t="s">
        <v>102</v>
      </c>
      <c r="O1358" s="39" t="s">
        <v>102</v>
      </c>
      <c r="P1358" s="39" t="s">
        <v>102</v>
      </c>
      <c r="Q1358" s="39" t="s">
        <v>102</v>
      </c>
      <c r="R1358" s="39" t="s">
        <v>102</v>
      </c>
      <c r="S1358" s="39" t="s">
        <v>102</v>
      </c>
      <c r="T1358" s="39" t="s">
        <v>102</v>
      </c>
      <c r="U1358" s="39" t="s">
        <v>102</v>
      </c>
      <c r="V1358" s="39" t="s">
        <v>102</v>
      </c>
      <c r="W1358" s="39" t="s">
        <v>102</v>
      </c>
      <c r="X1358" s="39">
        <v>0</v>
      </c>
    </row>
    <row r="1359" spans="1:24" x14ac:dyDescent="0.35">
      <c r="A1359" s="39" t="s">
        <v>14</v>
      </c>
      <c r="B1359" s="39" t="s">
        <v>508</v>
      </c>
      <c r="J1359" s="39" t="s">
        <v>102</v>
      </c>
      <c r="K1359" s="39" t="s">
        <v>102</v>
      </c>
      <c r="L1359" s="39" t="s">
        <v>102</v>
      </c>
      <c r="M1359" s="39" t="s">
        <v>102</v>
      </c>
      <c r="N1359" s="39" t="s">
        <v>102</v>
      </c>
      <c r="O1359" s="39" t="s">
        <v>102</v>
      </c>
      <c r="P1359" s="39" t="s">
        <v>102</v>
      </c>
      <c r="Q1359" s="39" t="s">
        <v>102</v>
      </c>
      <c r="R1359" s="39" t="s">
        <v>102</v>
      </c>
      <c r="S1359" s="39" t="s">
        <v>102</v>
      </c>
      <c r="T1359" s="39" t="s">
        <v>102</v>
      </c>
      <c r="U1359" s="39" t="s">
        <v>102</v>
      </c>
      <c r="V1359" s="39" t="s">
        <v>102</v>
      </c>
      <c r="W1359" s="39" t="s">
        <v>102</v>
      </c>
      <c r="X1359" s="39">
        <v>0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6"/>
  <sheetViews>
    <sheetView zoomScale="85" zoomScaleNormal="85" workbookViewId="0">
      <selection activeCell="X1188" sqref="X1188"/>
    </sheetView>
  </sheetViews>
  <sheetFormatPr defaultRowHeight="14.5" x14ac:dyDescent="0.35"/>
  <cols>
    <col min="1" max="1" width="18.54296875" bestFit="1" customWidth="1"/>
    <col min="2" max="2" width="20.26953125" bestFit="1" customWidth="1"/>
    <col min="4" max="4" width="13.7265625" customWidth="1"/>
    <col min="5" max="5" width="12.1796875" customWidth="1"/>
    <col min="10" max="23" width="9.7265625" customWidth="1"/>
  </cols>
  <sheetData>
    <row r="1" spans="1:26" x14ac:dyDescent="0.35">
      <c r="A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84</v>
      </c>
      <c r="X1" t="s">
        <v>509</v>
      </c>
      <c r="Z1" s="39">
        <f>SUM(X2,X534,X633,X682,X1260,X1261)+SUM(X723,X857,X992,X1126)/4</f>
        <v>92.692968374300008</v>
      </c>
    </row>
    <row r="2" spans="1:26" x14ac:dyDescent="0.35">
      <c r="A2" t="s">
        <v>2</v>
      </c>
      <c r="J2" t="s">
        <v>102</v>
      </c>
      <c r="K2" s="26">
        <v>0.50749999999999995</v>
      </c>
      <c r="L2" t="s">
        <v>102</v>
      </c>
      <c r="M2" t="s">
        <v>102</v>
      </c>
      <c r="N2" t="s">
        <v>102</v>
      </c>
      <c r="O2" s="26" t="s">
        <v>102</v>
      </c>
      <c r="P2" s="26" t="s">
        <v>102</v>
      </c>
      <c r="Q2" s="26">
        <v>2.419E-2</v>
      </c>
      <c r="R2" s="26">
        <v>1.429E-4</v>
      </c>
      <c r="S2" t="s">
        <v>102</v>
      </c>
      <c r="T2" s="26">
        <v>7.5310000000000004E-3</v>
      </c>
      <c r="U2" s="26">
        <v>5.5209999999999999</v>
      </c>
      <c r="V2" t="s">
        <v>102</v>
      </c>
      <c r="W2" s="26">
        <v>0.33129999999999998</v>
      </c>
      <c r="X2">
        <v>6.3916639000000002</v>
      </c>
    </row>
    <row r="3" spans="1:26" x14ac:dyDescent="0.35">
      <c r="A3" t="s">
        <v>2</v>
      </c>
      <c r="B3" t="s">
        <v>109</v>
      </c>
      <c r="J3" t="s">
        <v>102</v>
      </c>
      <c r="K3" t="s">
        <v>102</v>
      </c>
      <c r="L3" t="s">
        <v>102</v>
      </c>
      <c r="M3" t="s">
        <v>102</v>
      </c>
      <c r="N3" t="s">
        <v>102</v>
      </c>
      <c r="O3" t="s">
        <v>102</v>
      </c>
      <c r="P3" t="s">
        <v>102</v>
      </c>
      <c r="Q3" t="s">
        <v>102</v>
      </c>
      <c r="R3" s="26" t="s">
        <v>102</v>
      </c>
      <c r="S3" t="s">
        <v>102</v>
      </c>
      <c r="T3" t="s">
        <v>102</v>
      </c>
      <c r="U3" s="26">
        <v>3.9500000000000004E-3</v>
      </c>
      <c r="V3" t="s">
        <v>102</v>
      </c>
      <c r="W3" t="s">
        <v>102</v>
      </c>
      <c r="X3">
        <v>3.9500000000000004E-3</v>
      </c>
    </row>
    <row r="4" spans="1:26" x14ac:dyDescent="0.35">
      <c r="A4" t="s">
        <v>2</v>
      </c>
      <c r="B4" t="s">
        <v>110</v>
      </c>
      <c r="J4" t="s">
        <v>102</v>
      </c>
      <c r="K4" t="s">
        <v>102</v>
      </c>
      <c r="L4" t="s">
        <v>102</v>
      </c>
      <c r="M4" t="s">
        <v>102</v>
      </c>
      <c r="N4" t="s">
        <v>102</v>
      </c>
      <c r="O4" t="s">
        <v>102</v>
      </c>
      <c r="P4" t="s">
        <v>102</v>
      </c>
      <c r="Q4" t="s">
        <v>102</v>
      </c>
      <c r="R4" s="26" t="s">
        <v>102</v>
      </c>
      <c r="S4" t="s">
        <v>102</v>
      </c>
      <c r="T4" t="s">
        <v>102</v>
      </c>
      <c r="U4" s="26">
        <v>1.473E-4</v>
      </c>
      <c r="V4" t="s">
        <v>102</v>
      </c>
      <c r="W4" t="s">
        <v>102</v>
      </c>
      <c r="X4">
        <v>1.473E-4</v>
      </c>
    </row>
    <row r="5" spans="1:26" x14ac:dyDescent="0.35">
      <c r="A5" t="s">
        <v>2</v>
      </c>
      <c r="B5" t="s">
        <v>111</v>
      </c>
      <c r="J5" t="s">
        <v>102</v>
      </c>
      <c r="K5" t="s">
        <v>102</v>
      </c>
      <c r="L5" t="s">
        <v>102</v>
      </c>
      <c r="M5" t="s">
        <v>102</v>
      </c>
      <c r="N5" t="s">
        <v>102</v>
      </c>
      <c r="O5" t="s">
        <v>102</v>
      </c>
      <c r="P5" t="s">
        <v>102</v>
      </c>
      <c r="Q5" t="s">
        <v>102</v>
      </c>
      <c r="R5" s="26" t="s">
        <v>102</v>
      </c>
      <c r="S5" t="s">
        <v>102</v>
      </c>
      <c r="T5" t="s">
        <v>102</v>
      </c>
      <c r="U5" s="26">
        <v>7.5129999999999999E-4</v>
      </c>
      <c r="V5" t="s">
        <v>102</v>
      </c>
      <c r="W5" t="s">
        <v>102</v>
      </c>
      <c r="X5">
        <v>7.5129999999999999E-4</v>
      </c>
    </row>
    <row r="6" spans="1:26" x14ac:dyDescent="0.35">
      <c r="A6" t="s">
        <v>2</v>
      </c>
      <c r="B6" t="s">
        <v>112</v>
      </c>
      <c r="J6" t="s">
        <v>102</v>
      </c>
      <c r="K6" t="s">
        <v>102</v>
      </c>
      <c r="L6" t="s">
        <v>102</v>
      </c>
      <c r="M6" t="s">
        <v>102</v>
      </c>
      <c r="N6" t="s">
        <v>102</v>
      </c>
      <c r="O6" t="s">
        <v>102</v>
      </c>
      <c r="P6" t="s">
        <v>102</v>
      </c>
      <c r="Q6" t="s">
        <v>102</v>
      </c>
      <c r="R6" s="26" t="s">
        <v>102</v>
      </c>
      <c r="S6" t="s">
        <v>102</v>
      </c>
      <c r="T6" t="s">
        <v>102</v>
      </c>
      <c r="U6" s="26">
        <v>1.473E-4</v>
      </c>
      <c r="V6" t="s">
        <v>102</v>
      </c>
      <c r="W6" t="s">
        <v>102</v>
      </c>
      <c r="X6">
        <v>1.473E-4</v>
      </c>
    </row>
    <row r="7" spans="1:26" x14ac:dyDescent="0.35">
      <c r="A7" t="s">
        <v>2</v>
      </c>
      <c r="B7" t="s">
        <v>113</v>
      </c>
      <c r="J7" t="s">
        <v>102</v>
      </c>
      <c r="K7" t="s">
        <v>102</v>
      </c>
      <c r="L7" t="s">
        <v>102</v>
      </c>
      <c r="M7" t="s">
        <v>102</v>
      </c>
      <c r="N7" t="s">
        <v>102</v>
      </c>
      <c r="O7" t="s">
        <v>102</v>
      </c>
      <c r="P7" t="s">
        <v>102</v>
      </c>
      <c r="Q7" t="s">
        <v>102</v>
      </c>
      <c r="R7" s="26" t="s">
        <v>102</v>
      </c>
      <c r="S7" t="s">
        <v>102</v>
      </c>
      <c r="T7" t="s">
        <v>102</v>
      </c>
      <c r="U7" s="26">
        <v>7.5109999999999999E-4</v>
      </c>
      <c r="V7" t="s">
        <v>102</v>
      </c>
      <c r="W7" t="s">
        <v>102</v>
      </c>
      <c r="X7" s="26">
        <v>7.5109999999999999E-4</v>
      </c>
    </row>
    <row r="8" spans="1:26" x14ac:dyDescent="0.35">
      <c r="A8" t="s">
        <v>2</v>
      </c>
      <c r="B8" t="s">
        <v>114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s="26">
        <v>1.473E-4</v>
      </c>
      <c r="V8" t="s">
        <v>102</v>
      </c>
      <c r="W8" t="s">
        <v>102</v>
      </c>
      <c r="X8" s="26">
        <v>1.473E-4</v>
      </c>
    </row>
    <row r="9" spans="1:26" x14ac:dyDescent="0.35">
      <c r="A9" t="s">
        <v>2</v>
      </c>
      <c r="B9" t="s">
        <v>115</v>
      </c>
      <c r="J9" t="s">
        <v>102</v>
      </c>
      <c r="K9" t="s">
        <v>102</v>
      </c>
      <c r="L9" t="s">
        <v>102</v>
      </c>
      <c r="M9" t="s">
        <v>102</v>
      </c>
      <c r="N9" t="s">
        <v>102</v>
      </c>
      <c r="O9" t="s">
        <v>102</v>
      </c>
      <c r="P9" t="s">
        <v>102</v>
      </c>
      <c r="Q9" s="26" t="s">
        <v>102</v>
      </c>
      <c r="R9" t="s">
        <v>102</v>
      </c>
      <c r="S9" t="s">
        <v>102</v>
      </c>
      <c r="T9" t="s">
        <v>102</v>
      </c>
      <c r="U9" s="26">
        <v>1.473E-4</v>
      </c>
      <c r="V9" t="s">
        <v>102</v>
      </c>
      <c r="W9" s="26" t="s">
        <v>102</v>
      </c>
      <c r="X9">
        <v>1.473E-4</v>
      </c>
    </row>
    <row r="10" spans="1:26" x14ac:dyDescent="0.35">
      <c r="A10" t="s">
        <v>2</v>
      </c>
      <c r="B10" t="s">
        <v>116</v>
      </c>
      <c r="J10" t="s">
        <v>102</v>
      </c>
      <c r="K10" t="s">
        <v>102</v>
      </c>
      <c r="L10" t="s">
        <v>102</v>
      </c>
      <c r="M10" t="s">
        <v>102</v>
      </c>
      <c r="N10" t="s">
        <v>102</v>
      </c>
      <c r="O10" t="s">
        <v>102</v>
      </c>
      <c r="P10" t="s">
        <v>102</v>
      </c>
      <c r="Q10" t="s">
        <v>102</v>
      </c>
      <c r="R10" s="26" t="s">
        <v>102</v>
      </c>
      <c r="S10" t="s">
        <v>102</v>
      </c>
      <c r="T10" t="s">
        <v>102</v>
      </c>
      <c r="U10" s="26">
        <v>1.473E-4</v>
      </c>
      <c r="V10" t="s">
        <v>102</v>
      </c>
      <c r="W10" t="s">
        <v>102</v>
      </c>
      <c r="X10">
        <v>1.473E-4</v>
      </c>
    </row>
    <row r="11" spans="1:26" x14ac:dyDescent="0.35">
      <c r="A11" t="s">
        <v>2</v>
      </c>
      <c r="B11" t="s">
        <v>117</v>
      </c>
      <c r="J11" t="s">
        <v>102</v>
      </c>
      <c r="K11" t="s">
        <v>102</v>
      </c>
      <c r="L11" t="s">
        <v>102</v>
      </c>
      <c r="M11" t="s">
        <v>102</v>
      </c>
      <c r="N11" t="s">
        <v>102</v>
      </c>
      <c r="O11" t="s">
        <v>102</v>
      </c>
      <c r="P11" t="s">
        <v>102</v>
      </c>
      <c r="Q11" t="s">
        <v>102</v>
      </c>
      <c r="R11" s="26" t="s">
        <v>102</v>
      </c>
      <c r="S11" t="s">
        <v>102</v>
      </c>
      <c r="T11" t="s">
        <v>102</v>
      </c>
      <c r="U11" s="26">
        <v>1.473E-4</v>
      </c>
      <c r="V11" t="s">
        <v>102</v>
      </c>
      <c r="W11" t="s">
        <v>102</v>
      </c>
      <c r="X11">
        <v>1.473E-4</v>
      </c>
    </row>
    <row r="12" spans="1:26" x14ac:dyDescent="0.35">
      <c r="A12" t="s">
        <v>2</v>
      </c>
      <c r="B12" t="s">
        <v>118</v>
      </c>
      <c r="J12" t="s">
        <v>102</v>
      </c>
      <c r="K12" t="s">
        <v>102</v>
      </c>
      <c r="L12" t="s">
        <v>102</v>
      </c>
      <c r="M12" t="s">
        <v>102</v>
      </c>
      <c r="N12" t="s">
        <v>102</v>
      </c>
      <c r="O12" s="26" t="s">
        <v>102</v>
      </c>
      <c r="P12" t="s">
        <v>102</v>
      </c>
      <c r="Q12" t="s">
        <v>102</v>
      </c>
      <c r="R12" t="s">
        <v>102</v>
      </c>
      <c r="S12" t="s">
        <v>102</v>
      </c>
      <c r="T12" t="s">
        <v>102</v>
      </c>
      <c r="U12" s="26">
        <v>6.9899999999999997E-4</v>
      </c>
      <c r="V12" t="s">
        <v>102</v>
      </c>
      <c r="W12" s="26" t="s">
        <v>102</v>
      </c>
      <c r="X12">
        <v>6.9899999999999997E-4</v>
      </c>
    </row>
    <row r="13" spans="1:26" x14ac:dyDescent="0.35">
      <c r="A13" t="s">
        <v>2</v>
      </c>
      <c r="B13" t="s">
        <v>119</v>
      </c>
      <c r="J13" t="s">
        <v>102</v>
      </c>
      <c r="K13" t="s">
        <v>102</v>
      </c>
      <c r="L13" t="s">
        <v>102</v>
      </c>
      <c r="M13" t="s">
        <v>102</v>
      </c>
      <c r="N13" t="s">
        <v>102</v>
      </c>
      <c r="O13" s="26" t="s">
        <v>102</v>
      </c>
      <c r="P13" t="s">
        <v>102</v>
      </c>
      <c r="Q13" t="s">
        <v>102</v>
      </c>
      <c r="R13" t="s">
        <v>102</v>
      </c>
      <c r="S13" t="s">
        <v>102</v>
      </c>
      <c r="T13" t="s">
        <v>102</v>
      </c>
      <c r="U13" s="26">
        <v>6.9620000000000001E-4</v>
      </c>
      <c r="V13" t="s">
        <v>102</v>
      </c>
      <c r="W13" s="26" t="s">
        <v>102</v>
      </c>
      <c r="X13">
        <v>6.9620000000000001E-4</v>
      </c>
    </row>
    <row r="14" spans="1:26" x14ac:dyDescent="0.35">
      <c r="A14" t="s">
        <v>2</v>
      </c>
      <c r="B14" t="s">
        <v>120</v>
      </c>
      <c r="J14" t="s">
        <v>102</v>
      </c>
      <c r="K14" t="s">
        <v>102</v>
      </c>
      <c r="L14" t="s">
        <v>102</v>
      </c>
      <c r="M14" t="s">
        <v>102</v>
      </c>
      <c r="N14" t="s">
        <v>102</v>
      </c>
      <c r="O14" s="26" t="s">
        <v>102</v>
      </c>
      <c r="P14" t="s">
        <v>102</v>
      </c>
      <c r="Q14" t="s">
        <v>102</v>
      </c>
      <c r="R14" t="s">
        <v>102</v>
      </c>
      <c r="S14" t="s">
        <v>102</v>
      </c>
      <c r="T14" t="s">
        <v>102</v>
      </c>
      <c r="U14" s="26">
        <v>1.473E-4</v>
      </c>
      <c r="V14" t="s">
        <v>102</v>
      </c>
      <c r="W14" s="26" t="s">
        <v>102</v>
      </c>
      <c r="X14">
        <v>1.473E-4</v>
      </c>
    </row>
    <row r="15" spans="1:26" x14ac:dyDescent="0.35">
      <c r="A15" t="s">
        <v>2</v>
      </c>
      <c r="B15" t="s">
        <v>121</v>
      </c>
      <c r="J15" t="s">
        <v>102</v>
      </c>
      <c r="K15" t="s">
        <v>102</v>
      </c>
      <c r="L15" t="s">
        <v>102</v>
      </c>
      <c r="M15" t="s">
        <v>102</v>
      </c>
      <c r="N15" t="s">
        <v>102</v>
      </c>
      <c r="O15" s="26" t="s">
        <v>102</v>
      </c>
      <c r="P15" t="s">
        <v>102</v>
      </c>
      <c r="Q15" t="s">
        <v>102</v>
      </c>
      <c r="R15" t="s">
        <v>102</v>
      </c>
      <c r="S15" t="s">
        <v>102</v>
      </c>
      <c r="T15" t="s">
        <v>102</v>
      </c>
      <c r="U15" s="26">
        <v>6.9819999999999995E-4</v>
      </c>
      <c r="V15" t="s">
        <v>102</v>
      </c>
      <c r="W15" s="26" t="s">
        <v>102</v>
      </c>
      <c r="X15">
        <v>6.9819999999999995E-4</v>
      </c>
    </row>
    <row r="16" spans="1:26" x14ac:dyDescent="0.35">
      <c r="A16" t="s">
        <v>2</v>
      </c>
      <c r="B16" t="s">
        <v>122</v>
      </c>
      <c r="J16" t="s">
        <v>102</v>
      </c>
      <c r="K16" t="s">
        <v>102</v>
      </c>
      <c r="L16" t="s">
        <v>102</v>
      </c>
      <c r="M16" t="s">
        <v>102</v>
      </c>
      <c r="N16" t="s">
        <v>102</v>
      </c>
      <c r="O16" t="s">
        <v>102</v>
      </c>
      <c r="P16" s="26" t="s">
        <v>102</v>
      </c>
      <c r="Q16" s="26" t="s">
        <v>102</v>
      </c>
      <c r="R16" t="s">
        <v>102</v>
      </c>
      <c r="S16" t="s">
        <v>102</v>
      </c>
      <c r="T16" t="s">
        <v>102</v>
      </c>
      <c r="U16" s="26">
        <v>1.473E-4</v>
      </c>
      <c r="V16" t="s">
        <v>102</v>
      </c>
      <c r="W16" s="26" t="s">
        <v>102</v>
      </c>
      <c r="X16">
        <v>1.473E-4</v>
      </c>
    </row>
    <row r="17" spans="1:24" x14ac:dyDescent="0.35">
      <c r="A17" t="s">
        <v>2</v>
      </c>
      <c r="B17" t="s">
        <v>123</v>
      </c>
      <c r="J17" t="s">
        <v>102</v>
      </c>
      <c r="K17" t="s">
        <v>102</v>
      </c>
      <c r="L17" t="s">
        <v>102</v>
      </c>
      <c r="M17" t="s">
        <v>102</v>
      </c>
      <c r="N17" t="s">
        <v>102</v>
      </c>
      <c r="O17" s="26" t="s">
        <v>102</v>
      </c>
      <c r="P17" t="s">
        <v>102</v>
      </c>
      <c r="Q17" t="s">
        <v>102</v>
      </c>
      <c r="R17" t="s">
        <v>102</v>
      </c>
      <c r="S17" t="s">
        <v>102</v>
      </c>
      <c r="T17" t="s">
        <v>102</v>
      </c>
      <c r="U17" s="26">
        <v>1.473E-4</v>
      </c>
      <c r="V17" t="s">
        <v>102</v>
      </c>
      <c r="W17" s="26" t="s">
        <v>102</v>
      </c>
      <c r="X17">
        <v>1.473E-4</v>
      </c>
    </row>
    <row r="18" spans="1:24" x14ac:dyDescent="0.35">
      <c r="A18" t="s">
        <v>2</v>
      </c>
      <c r="B18" t="s">
        <v>124</v>
      </c>
      <c r="J18" t="s">
        <v>102</v>
      </c>
      <c r="K18" t="s">
        <v>102</v>
      </c>
      <c r="L18" t="s">
        <v>102</v>
      </c>
      <c r="M18" t="s">
        <v>102</v>
      </c>
      <c r="N18" t="s">
        <v>102</v>
      </c>
      <c r="O18" s="26" t="s">
        <v>102</v>
      </c>
      <c r="P18" t="s">
        <v>102</v>
      </c>
      <c r="Q18" t="s">
        <v>102</v>
      </c>
      <c r="R18" t="s">
        <v>102</v>
      </c>
      <c r="S18" t="s">
        <v>102</v>
      </c>
      <c r="T18" t="s">
        <v>102</v>
      </c>
      <c r="U18" s="26">
        <v>1.473E-4</v>
      </c>
      <c r="V18" t="s">
        <v>102</v>
      </c>
      <c r="W18" s="26" t="s">
        <v>102</v>
      </c>
      <c r="X18">
        <v>1.473E-4</v>
      </c>
    </row>
    <row r="19" spans="1:24" x14ac:dyDescent="0.35">
      <c r="A19" t="s">
        <v>2</v>
      </c>
      <c r="B19" t="s">
        <v>125</v>
      </c>
      <c r="J19" t="s">
        <v>102</v>
      </c>
      <c r="K19" t="s">
        <v>102</v>
      </c>
      <c r="L19" t="s">
        <v>102</v>
      </c>
      <c r="M19" t="s">
        <v>102</v>
      </c>
      <c r="N19" t="s">
        <v>102</v>
      </c>
      <c r="O19" s="26" t="s">
        <v>102</v>
      </c>
      <c r="P19" t="s">
        <v>102</v>
      </c>
      <c r="Q19" t="s">
        <v>102</v>
      </c>
      <c r="R19" t="s">
        <v>102</v>
      </c>
      <c r="S19" t="s">
        <v>102</v>
      </c>
      <c r="T19" t="s">
        <v>102</v>
      </c>
      <c r="U19" s="26">
        <v>1.473E-4</v>
      </c>
      <c r="V19" t="s">
        <v>102</v>
      </c>
      <c r="W19" s="26" t="s">
        <v>102</v>
      </c>
      <c r="X19">
        <v>1.473E-4</v>
      </c>
    </row>
    <row r="20" spans="1:24" x14ac:dyDescent="0.35">
      <c r="A20" t="s">
        <v>2</v>
      </c>
      <c r="B20" t="s">
        <v>126</v>
      </c>
      <c r="J20" t="s">
        <v>102</v>
      </c>
      <c r="K20" t="s">
        <v>102</v>
      </c>
      <c r="L20" t="s">
        <v>102</v>
      </c>
      <c r="M20" t="s">
        <v>102</v>
      </c>
      <c r="N20" t="s">
        <v>102</v>
      </c>
      <c r="O20" t="s">
        <v>102</v>
      </c>
      <c r="P20" t="s">
        <v>102</v>
      </c>
      <c r="Q20" s="26" t="s">
        <v>102</v>
      </c>
      <c r="R20" s="26" t="s">
        <v>102</v>
      </c>
      <c r="S20" t="s">
        <v>102</v>
      </c>
      <c r="T20" s="26" t="s">
        <v>102</v>
      </c>
      <c r="U20" s="26">
        <v>1.473E-4</v>
      </c>
      <c r="V20" t="s">
        <v>102</v>
      </c>
      <c r="W20" s="26" t="s">
        <v>102</v>
      </c>
      <c r="X20">
        <v>1.473E-4</v>
      </c>
    </row>
    <row r="21" spans="1:24" x14ac:dyDescent="0.35">
      <c r="A21" t="s">
        <v>2</v>
      </c>
      <c r="B21" t="s">
        <v>127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  <c r="R21" t="s">
        <v>102</v>
      </c>
      <c r="S21" t="s">
        <v>102</v>
      </c>
      <c r="T21" t="s">
        <v>102</v>
      </c>
      <c r="U21" s="26">
        <v>6.9720000000000003E-4</v>
      </c>
      <c r="V21" t="s">
        <v>102</v>
      </c>
      <c r="W21" t="s">
        <v>102</v>
      </c>
      <c r="X21">
        <v>6.9720000000000003E-4</v>
      </c>
    </row>
    <row r="22" spans="1:24" x14ac:dyDescent="0.35">
      <c r="A22" t="s">
        <v>2</v>
      </c>
      <c r="B22" t="s">
        <v>128</v>
      </c>
      <c r="J22" t="s">
        <v>102</v>
      </c>
      <c r="K22" t="s">
        <v>102</v>
      </c>
      <c r="L22" t="s">
        <v>102</v>
      </c>
      <c r="M22" t="s">
        <v>102</v>
      </c>
      <c r="N22" t="s">
        <v>102</v>
      </c>
      <c r="O22" t="s">
        <v>102</v>
      </c>
      <c r="P22" t="s">
        <v>102</v>
      </c>
      <c r="Q22" t="s">
        <v>102</v>
      </c>
      <c r="R22" t="s">
        <v>102</v>
      </c>
      <c r="S22" t="s">
        <v>102</v>
      </c>
      <c r="T22" t="s">
        <v>102</v>
      </c>
      <c r="U22" s="26">
        <v>1.473E-4</v>
      </c>
      <c r="V22" t="s">
        <v>102</v>
      </c>
      <c r="W22" t="s">
        <v>102</v>
      </c>
      <c r="X22">
        <v>1.473E-4</v>
      </c>
    </row>
    <row r="23" spans="1:24" x14ac:dyDescent="0.35">
      <c r="A23" t="s">
        <v>2</v>
      </c>
      <c r="B23" t="s">
        <v>129</v>
      </c>
      <c r="J23" t="s">
        <v>102</v>
      </c>
      <c r="K23" t="s">
        <v>102</v>
      </c>
      <c r="L23" t="s">
        <v>102</v>
      </c>
      <c r="M23" t="s">
        <v>102</v>
      </c>
      <c r="N23" t="s">
        <v>102</v>
      </c>
      <c r="O23" t="s">
        <v>102</v>
      </c>
      <c r="P23" t="s">
        <v>102</v>
      </c>
      <c r="Q23" t="s">
        <v>102</v>
      </c>
      <c r="R23" t="s">
        <v>102</v>
      </c>
      <c r="S23" t="s">
        <v>102</v>
      </c>
      <c r="T23" t="s">
        <v>102</v>
      </c>
      <c r="U23" s="26">
        <v>1.473E-4</v>
      </c>
      <c r="V23" t="s">
        <v>102</v>
      </c>
      <c r="W23" t="s">
        <v>102</v>
      </c>
      <c r="X23">
        <v>1.473E-4</v>
      </c>
    </row>
    <row r="24" spans="1:24" x14ac:dyDescent="0.35">
      <c r="A24" t="s">
        <v>2</v>
      </c>
      <c r="B24" t="s">
        <v>130</v>
      </c>
      <c r="J24" t="s">
        <v>102</v>
      </c>
      <c r="K24" t="s">
        <v>102</v>
      </c>
      <c r="L24" t="s">
        <v>102</v>
      </c>
      <c r="M24" t="s">
        <v>102</v>
      </c>
      <c r="N24" t="s">
        <v>102</v>
      </c>
      <c r="O24" t="s">
        <v>102</v>
      </c>
      <c r="P24" t="s">
        <v>102</v>
      </c>
      <c r="Q24" t="s">
        <v>102</v>
      </c>
      <c r="R24" t="s">
        <v>102</v>
      </c>
      <c r="S24" t="s">
        <v>102</v>
      </c>
      <c r="T24" t="s">
        <v>102</v>
      </c>
      <c r="U24" s="26">
        <v>1.473E-4</v>
      </c>
      <c r="V24" t="s">
        <v>102</v>
      </c>
      <c r="W24" t="s">
        <v>102</v>
      </c>
      <c r="X24">
        <v>1.473E-4</v>
      </c>
    </row>
    <row r="25" spans="1:24" x14ac:dyDescent="0.35">
      <c r="A25" t="s">
        <v>2</v>
      </c>
      <c r="B25" t="s">
        <v>131</v>
      </c>
      <c r="J25" t="s">
        <v>102</v>
      </c>
      <c r="K25" t="s">
        <v>102</v>
      </c>
      <c r="L25" t="s">
        <v>102</v>
      </c>
      <c r="M25" t="s">
        <v>102</v>
      </c>
      <c r="N25" t="s">
        <v>102</v>
      </c>
      <c r="O25" t="s">
        <v>102</v>
      </c>
      <c r="P25" t="s">
        <v>102</v>
      </c>
      <c r="Q25" t="s">
        <v>102</v>
      </c>
      <c r="R25" t="s">
        <v>102</v>
      </c>
      <c r="S25" t="s">
        <v>102</v>
      </c>
      <c r="T25" t="s">
        <v>102</v>
      </c>
      <c r="U25" s="26">
        <v>1.473E-4</v>
      </c>
      <c r="V25" t="s">
        <v>102</v>
      </c>
      <c r="W25" t="s">
        <v>102</v>
      </c>
      <c r="X25">
        <v>1.473E-4</v>
      </c>
    </row>
    <row r="26" spans="1:24" x14ac:dyDescent="0.35">
      <c r="A26" t="s">
        <v>2</v>
      </c>
      <c r="B26" t="s">
        <v>132</v>
      </c>
      <c r="J26" t="s">
        <v>102</v>
      </c>
      <c r="K26" t="s">
        <v>102</v>
      </c>
      <c r="L26" t="s">
        <v>102</v>
      </c>
      <c r="M26" t="s">
        <v>102</v>
      </c>
      <c r="N26" t="s">
        <v>102</v>
      </c>
      <c r="O26" t="s">
        <v>102</v>
      </c>
      <c r="P26" t="s">
        <v>102</v>
      </c>
      <c r="Q26" t="s">
        <v>102</v>
      </c>
      <c r="R26" t="s">
        <v>102</v>
      </c>
      <c r="S26" t="s">
        <v>102</v>
      </c>
      <c r="T26" t="s">
        <v>102</v>
      </c>
      <c r="U26" s="26" t="s">
        <v>102</v>
      </c>
      <c r="V26" t="s">
        <v>102</v>
      </c>
      <c r="W26" t="s">
        <v>102</v>
      </c>
      <c r="X26">
        <v>0</v>
      </c>
    </row>
    <row r="27" spans="1:24" x14ac:dyDescent="0.35">
      <c r="A27" t="s">
        <v>2</v>
      </c>
      <c r="B27" t="s">
        <v>133</v>
      </c>
      <c r="J27" t="s">
        <v>102</v>
      </c>
      <c r="K27" t="s">
        <v>102</v>
      </c>
      <c r="L27" t="s">
        <v>102</v>
      </c>
      <c r="M27" t="s">
        <v>102</v>
      </c>
      <c r="N27" t="s">
        <v>102</v>
      </c>
      <c r="O27" t="s">
        <v>102</v>
      </c>
      <c r="P27" t="s">
        <v>102</v>
      </c>
      <c r="Q27" t="s">
        <v>102</v>
      </c>
      <c r="R27" t="s">
        <v>102</v>
      </c>
      <c r="S27" t="s">
        <v>102</v>
      </c>
      <c r="T27" t="s">
        <v>102</v>
      </c>
      <c r="U27" s="26">
        <v>7.113E-4</v>
      </c>
      <c r="V27" t="s">
        <v>102</v>
      </c>
      <c r="W27" t="s">
        <v>102</v>
      </c>
      <c r="X27">
        <v>7.113E-4</v>
      </c>
    </row>
    <row r="28" spans="1:24" x14ac:dyDescent="0.35">
      <c r="A28" t="s">
        <v>2</v>
      </c>
      <c r="B28" t="s">
        <v>134</v>
      </c>
      <c r="J28" t="s">
        <v>102</v>
      </c>
      <c r="K28" t="s">
        <v>102</v>
      </c>
      <c r="L28" t="s">
        <v>102</v>
      </c>
      <c r="M28" t="s">
        <v>102</v>
      </c>
      <c r="N28" t="s">
        <v>102</v>
      </c>
      <c r="O28" t="s">
        <v>102</v>
      </c>
      <c r="P28" t="s">
        <v>102</v>
      </c>
      <c r="Q28" t="s">
        <v>102</v>
      </c>
      <c r="R28" t="s">
        <v>102</v>
      </c>
      <c r="S28" t="s">
        <v>102</v>
      </c>
      <c r="T28" t="s">
        <v>102</v>
      </c>
      <c r="U28" s="26">
        <v>1.473E-4</v>
      </c>
      <c r="V28" t="s">
        <v>102</v>
      </c>
      <c r="W28" t="s">
        <v>102</v>
      </c>
      <c r="X28">
        <v>1.473E-4</v>
      </c>
    </row>
    <row r="29" spans="1:24" x14ac:dyDescent="0.35">
      <c r="A29" t="s">
        <v>2</v>
      </c>
      <c r="B29" t="s">
        <v>135</v>
      </c>
      <c r="J29" t="s">
        <v>102</v>
      </c>
      <c r="K29" t="s">
        <v>102</v>
      </c>
      <c r="L29" t="s">
        <v>102</v>
      </c>
      <c r="M29" t="s">
        <v>102</v>
      </c>
      <c r="N29" t="s">
        <v>102</v>
      </c>
      <c r="O29" t="s">
        <v>102</v>
      </c>
      <c r="P29" t="s">
        <v>102</v>
      </c>
      <c r="Q29" t="s">
        <v>102</v>
      </c>
      <c r="R29" t="s">
        <v>102</v>
      </c>
      <c r="S29" t="s">
        <v>102</v>
      </c>
      <c r="T29" t="s">
        <v>102</v>
      </c>
      <c r="U29" s="26">
        <v>7.1040000000000003E-4</v>
      </c>
      <c r="V29" t="s">
        <v>102</v>
      </c>
      <c r="W29" t="s">
        <v>102</v>
      </c>
      <c r="X29">
        <v>7.1040000000000003E-4</v>
      </c>
    </row>
    <row r="30" spans="1:24" x14ac:dyDescent="0.35">
      <c r="A30" t="s">
        <v>2</v>
      </c>
      <c r="B30" t="s">
        <v>136</v>
      </c>
      <c r="J30" t="s">
        <v>102</v>
      </c>
      <c r="K30" t="s">
        <v>102</v>
      </c>
      <c r="L30" t="s">
        <v>102</v>
      </c>
      <c r="M30" t="s">
        <v>102</v>
      </c>
      <c r="N30" t="s">
        <v>102</v>
      </c>
      <c r="O30" t="s">
        <v>102</v>
      </c>
      <c r="P30" t="s">
        <v>102</v>
      </c>
      <c r="Q30" t="s">
        <v>102</v>
      </c>
      <c r="R30" t="s">
        <v>102</v>
      </c>
      <c r="S30" t="s">
        <v>102</v>
      </c>
      <c r="T30" t="s">
        <v>102</v>
      </c>
      <c r="U30" s="26">
        <v>7.1100000000000004E-4</v>
      </c>
      <c r="V30" t="s">
        <v>102</v>
      </c>
      <c r="W30" t="s">
        <v>102</v>
      </c>
      <c r="X30">
        <v>7.1100000000000004E-4</v>
      </c>
    </row>
    <row r="31" spans="1:24" x14ac:dyDescent="0.35">
      <c r="A31" t="s">
        <v>2</v>
      </c>
      <c r="B31" t="s">
        <v>137</v>
      </c>
      <c r="J31" t="s">
        <v>102</v>
      </c>
      <c r="K31" t="s">
        <v>102</v>
      </c>
      <c r="L31" t="s">
        <v>102</v>
      </c>
      <c r="M31" t="s">
        <v>102</v>
      </c>
      <c r="N31" t="s">
        <v>102</v>
      </c>
      <c r="O31" t="s">
        <v>102</v>
      </c>
      <c r="P31" t="s">
        <v>102</v>
      </c>
      <c r="Q31" t="s">
        <v>102</v>
      </c>
      <c r="R31" t="s">
        <v>102</v>
      </c>
      <c r="S31" t="s">
        <v>102</v>
      </c>
      <c r="T31" t="s">
        <v>102</v>
      </c>
      <c r="U31" s="26">
        <v>1.473E-4</v>
      </c>
      <c r="V31" t="s">
        <v>102</v>
      </c>
      <c r="W31" t="s">
        <v>102</v>
      </c>
      <c r="X31">
        <v>1.473E-4</v>
      </c>
    </row>
    <row r="32" spans="1:24" x14ac:dyDescent="0.35">
      <c r="A32" t="s">
        <v>2</v>
      </c>
      <c r="B32" t="s">
        <v>138</v>
      </c>
      <c r="J32" t="s">
        <v>102</v>
      </c>
      <c r="K32" t="s">
        <v>102</v>
      </c>
      <c r="L32" t="s">
        <v>102</v>
      </c>
      <c r="M32" t="s">
        <v>102</v>
      </c>
      <c r="N32" t="s">
        <v>102</v>
      </c>
      <c r="O32" t="s">
        <v>102</v>
      </c>
      <c r="P32" t="s">
        <v>102</v>
      </c>
      <c r="Q32" t="s">
        <v>102</v>
      </c>
      <c r="R32" t="s">
        <v>102</v>
      </c>
      <c r="S32" t="s">
        <v>102</v>
      </c>
      <c r="T32" t="s">
        <v>102</v>
      </c>
      <c r="U32" s="26">
        <v>1.473E-4</v>
      </c>
      <c r="V32" t="s">
        <v>102</v>
      </c>
      <c r="W32" t="s">
        <v>102</v>
      </c>
      <c r="X32">
        <v>1.473E-4</v>
      </c>
    </row>
    <row r="33" spans="1:24" x14ac:dyDescent="0.35">
      <c r="A33" t="s">
        <v>2</v>
      </c>
      <c r="B33" t="s">
        <v>139</v>
      </c>
      <c r="J33" t="s">
        <v>102</v>
      </c>
      <c r="K33" t="s">
        <v>102</v>
      </c>
      <c r="L33" t="s">
        <v>102</v>
      </c>
      <c r="M33" t="s">
        <v>102</v>
      </c>
      <c r="N33" t="s">
        <v>102</v>
      </c>
      <c r="O33" t="s">
        <v>102</v>
      </c>
      <c r="P33" t="s">
        <v>102</v>
      </c>
      <c r="Q33" t="s">
        <v>102</v>
      </c>
      <c r="R33" t="s">
        <v>102</v>
      </c>
      <c r="S33" t="s">
        <v>102</v>
      </c>
      <c r="T33" t="s">
        <v>102</v>
      </c>
      <c r="U33" s="26">
        <v>1.473E-4</v>
      </c>
      <c r="V33" t="s">
        <v>102</v>
      </c>
      <c r="W33" t="s">
        <v>102</v>
      </c>
      <c r="X33">
        <v>1.473E-4</v>
      </c>
    </row>
    <row r="34" spans="1:24" x14ac:dyDescent="0.35">
      <c r="A34" t="s">
        <v>2</v>
      </c>
      <c r="B34" t="s">
        <v>140</v>
      </c>
      <c r="J34" t="s">
        <v>102</v>
      </c>
      <c r="K34" t="s">
        <v>102</v>
      </c>
      <c r="L34" t="s">
        <v>102</v>
      </c>
      <c r="M34" t="s">
        <v>102</v>
      </c>
      <c r="N34" t="s">
        <v>102</v>
      </c>
      <c r="O34" t="s">
        <v>102</v>
      </c>
      <c r="P34" t="s">
        <v>102</v>
      </c>
      <c r="Q34" t="s">
        <v>102</v>
      </c>
      <c r="R34" t="s">
        <v>102</v>
      </c>
      <c r="S34" t="s">
        <v>102</v>
      </c>
      <c r="T34" t="s">
        <v>102</v>
      </c>
      <c r="U34" s="26">
        <v>1.473E-4</v>
      </c>
      <c r="V34" t="s">
        <v>102</v>
      </c>
      <c r="W34" t="s">
        <v>102</v>
      </c>
      <c r="X34">
        <v>1.473E-4</v>
      </c>
    </row>
    <row r="35" spans="1:24" x14ac:dyDescent="0.35">
      <c r="A35" t="s">
        <v>2</v>
      </c>
      <c r="B35" t="s">
        <v>141</v>
      </c>
      <c r="J35" t="s">
        <v>102</v>
      </c>
      <c r="K35" t="s">
        <v>102</v>
      </c>
      <c r="L35" t="s">
        <v>102</v>
      </c>
      <c r="M35" t="s">
        <v>102</v>
      </c>
      <c r="N35" t="s">
        <v>102</v>
      </c>
      <c r="O35" t="s">
        <v>102</v>
      </c>
      <c r="P35" t="s">
        <v>102</v>
      </c>
      <c r="Q35" s="26">
        <v>1.204E-2</v>
      </c>
      <c r="R35" t="s">
        <v>102</v>
      </c>
      <c r="S35" t="s">
        <v>102</v>
      </c>
      <c r="T35" s="26">
        <v>5.6260000000000001E-4</v>
      </c>
      <c r="U35" s="26">
        <v>8.432E-4</v>
      </c>
      <c r="V35" t="s">
        <v>102</v>
      </c>
      <c r="W35" s="26">
        <v>1.9349999999999999E-5</v>
      </c>
      <c r="X35">
        <v>1.346515E-2</v>
      </c>
    </row>
    <row r="36" spans="1:24" x14ac:dyDescent="0.35">
      <c r="A36" t="s">
        <v>2</v>
      </c>
      <c r="B36" t="s">
        <v>141</v>
      </c>
      <c r="C36" t="s">
        <v>142</v>
      </c>
      <c r="J36" t="s">
        <v>102</v>
      </c>
      <c r="K36" t="s">
        <v>102</v>
      </c>
      <c r="L36" t="s">
        <v>102</v>
      </c>
      <c r="M36" t="s">
        <v>102</v>
      </c>
      <c r="N36" t="s">
        <v>102</v>
      </c>
      <c r="O36" t="s">
        <v>102</v>
      </c>
      <c r="P36" t="s">
        <v>102</v>
      </c>
      <c r="Q36" s="26">
        <v>4.8979999999999996E-3</v>
      </c>
      <c r="R36" t="s">
        <v>102</v>
      </c>
      <c r="S36" t="s">
        <v>102</v>
      </c>
      <c r="T36" s="26">
        <v>5.6209999999999995E-4</v>
      </c>
      <c r="U36" s="26">
        <v>8.432E-4</v>
      </c>
      <c r="V36" t="s">
        <v>102</v>
      </c>
      <c r="W36" s="26">
        <v>1.9199999999999999E-5</v>
      </c>
      <c r="X36">
        <v>6.3225E-3</v>
      </c>
    </row>
    <row r="37" spans="1:24" x14ac:dyDescent="0.35">
      <c r="A37" t="s">
        <v>2</v>
      </c>
      <c r="B37" t="s">
        <v>143</v>
      </c>
      <c r="J37" t="s">
        <v>102</v>
      </c>
      <c r="K37" t="s">
        <v>102</v>
      </c>
      <c r="L37" t="s">
        <v>102</v>
      </c>
      <c r="M37" t="s">
        <v>102</v>
      </c>
      <c r="N37" t="s">
        <v>102</v>
      </c>
      <c r="O37" t="s">
        <v>102</v>
      </c>
      <c r="P37" t="s">
        <v>102</v>
      </c>
      <c r="Q37" s="26">
        <v>1.205E-2</v>
      </c>
      <c r="R37" t="s">
        <v>102</v>
      </c>
      <c r="S37" t="s">
        <v>102</v>
      </c>
      <c r="T37" s="26">
        <v>5.6539999999999997E-4</v>
      </c>
      <c r="U37" s="26">
        <v>8.3770000000000003E-4</v>
      </c>
      <c r="V37" t="s">
        <v>102</v>
      </c>
      <c r="W37" s="26">
        <v>2.1080000000000001E-5</v>
      </c>
      <c r="X37">
        <v>1.3474180000000001E-2</v>
      </c>
    </row>
    <row r="38" spans="1:24" x14ac:dyDescent="0.35">
      <c r="A38" t="s">
        <v>2</v>
      </c>
      <c r="B38" t="s">
        <v>143</v>
      </c>
      <c r="C38" t="s">
        <v>142</v>
      </c>
      <c r="J38" t="s">
        <v>102</v>
      </c>
      <c r="K38" t="s">
        <v>102</v>
      </c>
      <c r="L38" t="s">
        <v>102</v>
      </c>
      <c r="M38" t="s">
        <v>102</v>
      </c>
      <c r="N38" t="s">
        <v>102</v>
      </c>
      <c r="O38" t="s">
        <v>102</v>
      </c>
      <c r="P38" t="s">
        <v>102</v>
      </c>
      <c r="Q38" s="26">
        <v>4.8919999999999996E-3</v>
      </c>
      <c r="R38" t="s">
        <v>102</v>
      </c>
      <c r="S38" t="s">
        <v>102</v>
      </c>
      <c r="T38" s="26">
        <v>5.6490000000000002E-4</v>
      </c>
      <c r="U38" s="26">
        <v>8.3770000000000003E-4</v>
      </c>
      <c r="V38" t="s">
        <v>102</v>
      </c>
      <c r="W38" s="26">
        <v>2.0440000000000001E-5</v>
      </c>
      <c r="X38">
        <v>6.3150400000000001E-3</v>
      </c>
    </row>
    <row r="39" spans="1:24" x14ac:dyDescent="0.35">
      <c r="A39" t="s">
        <v>2</v>
      </c>
      <c r="B39" t="s">
        <v>144</v>
      </c>
      <c r="J39" t="s">
        <v>102</v>
      </c>
      <c r="K39" t="s">
        <v>102</v>
      </c>
      <c r="L39" t="s">
        <v>102</v>
      </c>
      <c r="M39" t="s">
        <v>102</v>
      </c>
      <c r="N39" t="s">
        <v>102</v>
      </c>
      <c r="O39" t="s">
        <v>102</v>
      </c>
      <c r="P39" t="s">
        <v>102</v>
      </c>
      <c r="Q39" t="s">
        <v>102</v>
      </c>
      <c r="R39" t="s">
        <v>102</v>
      </c>
      <c r="S39" t="s">
        <v>102</v>
      </c>
      <c r="T39" t="s">
        <v>102</v>
      </c>
      <c r="U39" s="26">
        <v>2.4459999999999998E-3</v>
      </c>
      <c r="V39" t="s">
        <v>102</v>
      </c>
      <c r="W39" t="s">
        <v>102</v>
      </c>
      <c r="X39">
        <v>2.4459999999999998E-3</v>
      </c>
    </row>
    <row r="40" spans="1:24" x14ac:dyDescent="0.35">
      <c r="A40" t="s">
        <v>2</v>
      </c>
      <c r="B40" t="s">
        <v>145</v>
      </c>
      <c r="J40" t="s">
        <v>102</v>
      </c>
      <c r="K40" s="26">
        <v>2.9010000000000001E-2</v>
      </c>
      <c r="L40" t="s">
        <v>102</v>
      </c>
      <c r="M40" t="s">
        <v>102</v>
      </c>
      <c r="N40" t="s">
        <v>102</v>
      </c>
      <c r="O40" t="s">
        <v>102</v>
      </c>
      <c r="P40" t="s">
        <v>102</v>
      </c>
      <c r="Q40" s="26">
        <v>7.0010000000000004E-6</v>
      </c>
      <c r="R40" s="26">
        <v>7.1500000000000002E-6</v>
      </c>
      <c r="S40" t="s">
        <v>102</v>
      </c>
      <c r="T40" s="26">
        <v>3.4010000000000003E-4</v>
      </c>
      <c r="U40" s="26">
        <v>0.28899999999999998</v>
      </c>
      <c r="V40" t="s">
        <v>102</v>
      </c>
      <c r="W40" s="26">
        <v>1.8239999999999999E-2</v>
      </c>
      <c r="X40">
        <v>0.33660425100000002</v>
      </c>
    </row>
    <row r="41" spans="1:24" x14ac:dyDescent="0.35">
      <c r="A41" t="s">
        <v>2</v>
      </c>
      <c r="B41" t="s">
        <v>145</v>
      </c>
      <c r="C41" t="s">
        <v>146</v>
      </c>
      <c r="J41" t="s">
        <v>102</v>
      </c>
      <c r="K41" s="26">
        <v>2.9010000000000001E-2</v>
      </c>
      <c r="L41" t="s">
        <v>102</v>
      </c>
      <c r="M41" t="s">
        <v>102</v>
      </c>
      <c r="N41" t="s">
        <v>102</v>
      </c>
      <c r="O41" t="s">
        <v>102</v>
      </c>
      <c r="P41" t="s">
        <v>102</v>
      </c>
      <c r="Q41" t="s">
        <v>102</v>
      </c>
      <c r="R41" t="s">
        <v>102</v>
      </c>
      <c r="S41" t="s">
        <v>102</v>
      </c>
      <c r="T41" s="26">
        <v>6.4280000000000001E-6</v>
      </c>
      <c r="U41" s="26">
        <v>5.4169999999999999E-4</v>
      </c>
      <c r="V41" t="s">
        <v>102</v>
      </c>
      <c r="W41" s="26">
        <v>1.821E-2</v>
      </c>
      <c r="X41">
        <v>4.7768128E-2</v>
      </c>
    </row>
    <row r="42" spans="1:24" x14ac:dyDescent="0.35">
      <c r="A42" t="s">
        <v>2</v>
      </c>
      <c r="B42" t="s">
        <v>145</v>
      </c>
      <c r="C42" t="s">
        <v>146</v>
      </c>
      <c r="D42" t="s">
        <v>147</v>
      </c>
      <c r="J42" t="s">
        <v>102</v>
      </c>
      <c r="K42" t="s">
        <v>102</v>
      </c>
      <c r="L42" t="s">
        <v>102</v>
      </c>
      <c r="M42" t="s">
        <v>102</v>
      </c>
      <c r="N42" t="s">
        <v>102</v>
      </c>
      <c r="O42" t="s">
        <v>102</v>
      </c>
      <c r="P42" t="s">
        <v>102</v>
      </c>
      <c r="Q42" t="s">
        <v>102</v>
      </c>
      <c r="R42" t="s">
        <v>102</v>
      </c>
      <c r="S42" t="s">
        <v>102</v>
      </c>
      <c r="T42" s="26">
        <v>6.5769999999999999E-9</v>
      </c>
      <c r="U42" s="26">
        <v>5.3990000000000003E-6</v>
      </c>
      <c r="V42" t="s">
        <v>102</v>
      </c>
      <c r="W42" s="26">
        <v>1.2179999999999999E-7</v>
      </c>
      <c r="X42" s="26">
        <v>5.5273770000000002E-6</v>
      </c>
    </row>
    <row r="43" spans="1:24" x14ac:dyDescent="0.35">
      <c r="A43" t="s">
        <v>2</v>
      </c>
      <c r="B43" t="s">
        <v>145</v>
      </c>
      <c r="C43" t="s">
        <v>146</v>
      </c>
      <c r="D43" t="s">
        <v>148</v>
      </c>
      <c r="J43" t="s">
        <v>102</v>
      </c>
      <c r="K43" t="s">
        <v>102</v>
      </c>
      <c r="L43" t="s">
        <v>102</v>
      </c>
      <c r="M43" t="s">
        <v>102</v>
      </c>
      <c r="N43" t="s">
        <v>102</v>
      </c>
      <c r="O43" t="s">
        <v>102</v>
      </c>
      <c r="P43" t="s">
        <v>102</v>
      </c>
      <c r="Q43" t="s">
        <v>102</v>
      </c>
      <c r="R43" t="s">
        <v>102</v>
      </c>
      <c r="S43" t="s">
        <v>102</v>
      </c>
      <c r="T43" s="26">
        <v>6.6080000000000003E-9</v>
      </c>
      <c r="U43" s="26">
        <v>5.3990000000000003E-6</v>
      </c>
      <c r="V43" t="s">
        <v>102</v>
      </c>
      <c r="W43" s="26">
        <v>1.2179999999999999E-7</v>
      </c>
      <c r="X43" s="26">
        <v>5.527408E-6</v>
      </c>
    </row>
    <row r="44" spans="1:24" x14ac:dyDescent="0.35">
      <c r="A44" t="s">
        <v>2</v>
      </c>
      <c r="B44" t="s">
        <v>145</v>
      </c>
      <c r="C44" t="s">
        <v>146</v>
      </c>
      <c r="D44" t="s">
        <v>149</v>
      </c>
      <c r="J44" t="s">
        <v>102</v>
      </c>
      <c r="K44" t="s">
        <v>102</v>
      </c>
      <c r="L44" t="s">
        <v>102</v>
      </c>
      <c r="M44" t="s">
        <v>102</v>
      </c>
      <c r="N44" t="s">
        <v>102</v>
      </c>
      <c r="O44" t="s">
        <v>102</v>
      </c>
      <c r="P44" t="s">
        <v>102</v>
      </c>
      <c r="Q44" t="s">
        <v>102</v>
      </c>
      <c r="R44" t="s">
        <v>102</v>
      </c>
      <c r="S44" t="s">
        <v>102</v>
      </c>
      <c r="T44" s="26">
        <v>-1.761E-7</v>
      </c>
      <c r="U44" s="26">
        <v>1.7699999999999999E-4</v>
      </c>
      <c r="V44" t="s">
        <v>102</v>
      </c>
      <c r="W44" s="26">
        <v>1.206E-3</v>
      </c>
      <c r="X44">
        <v>1.3828238999999999E-3</v>
      </c>
    </row>
    <row r="45" spans="1:24" x14ac:dyDescent="0.35">
      <c r="A45" t="s">
        <v>2</v>
      </c>
      <c r="B45" t="s">
        <v>145</v>
      </c>
      <c r="C45" t="s">
        <v>146</v>
      </c>
      <c r="D45" t="s">
        <v>150</v>
      </c>
      <c r="J45" t="s">
        <v>102</v>
      </c>
      <c r="K45" t="s">
        <v>102</v>
      </c>
      <c r="L45" t="s">
        <v>102</v>
      </c>
      <c r="M45" t="s">
        <v>102</v>
      </c>
      <c r="N45" t="s">
        <v>102</v>
      </c>
      <c r="O45" t="s">
        <v>102</v>
      </c>
      <c r="P45" t="s">
        <v>102</v>
      </c>
      <c r="Q45" t="s">
        <v>102</v>
      </c>
      <c r="R45" t="s">
        <v>102</v>
      </c>
      <c r="S45" t="s">
        <v>102</v>
      </c>
      <c r="T45" s="26">
        <v>-1.8129999999999999E-7</v>
      </c>
      <c r="U45" s="26">
        <v>1.7699999999999999E-4</v>
      </c>
      <c r="V45" t="s">
        <v>102</v>
      </c>
      <c r="W45" s="26">
        <v>1.206E-3</v>
      </c>
      <c r="X45">
        <v>1.3828187000000001E-3</v>
      </c>
    </row>
    <row r="46" spans="1:24" x14ac:dyDescent="0.35">
      <c r="A46" t="s">
        <v>2</v>
      </c>
      <c r="B46" t="s">
        <v>145</v>
      </c>
      <c r="C46" t="s">
        <v>146</v>
      </c>
      <c r="D46" t="s">
        <v>151</v>
      </c>
      <c r="J46" t="s">
        <v>102</v>
      </c>
      <c r="K46" t="s">
        <v>102</v>
      </c>
      <c r="L46" t="s">
        <v>102</v>
      </c>
      <c r="M46" t="s">
        <v>102</v>
      </c>
      <c r="N46" t="s">
        <v>102</v>
      </c>
      <c r="O46" t="s">
        <v>102</v>
      </c>
      <c r="P46" t="s">
        <v>102</v>
      </c>
      <c r="Q46" t="s">
        <v>102</v>
      </c>
      <c r="R46" t="s">
        <v>102</v>
      </c>
      <c r="S46" t="s">
        <v>102</v>
      </c>
      <c r="T46" s="26">
        <v>-1.835E-7</v>
      </c>
      <c r="U46" s="26">
        <v>1.7699999999999999E-4</v>
      </c>
      <c r="V46" t="s">
        <v>102</v>
      </c>
      <c r="W46" s="26">
        <v>1.206E-3</v>
      </c>
      <c r="X46">
        <v>1.3828165E-3</v>
      </c>
    </row>
    <row r="47" spans="1:24" x14ac:dyDescent="0.35">
      <c r="A47" t="s">
        <v>2</v>
      </c>
      <c r="B47" t="s">
        <v>145</v>
      </c>
      <c r="C47" t="s">
        <v>152</v>
      </c>
      <c r="J47" t="s">
        <v>102</v>
      </c>
      <c r="K47" t="s">
        <v>102</v>
      </c>
      <c r="L47" t="s">
        <v>102</v>
      </c>
      <c r="M47" t="s">
        <v>102</v>
      </c>
      <c r="N47" t="s">
        <v>102</v>
      </c>
      <c r="O47" t="s">
        <v>102</v>
      </c>
      <c r="P47" t="s">
        <v>102</v>
      </c>
      <c r="Q47" t="s">
        <v>102</v>
      </c>
      <c r="R47" t="s">
        <v>102</v>
      </c>
      <c r="S47" t="s">
        <v>102</v>
      </c>
      <c r="T47" t="s">
        <v>102</v>
      </c>
      <c r="U47" s="26">
        <v>1.473E-4</v>
      </c>
      <c r="V47" t="s">
        <v>102</v>
      </c>
      <c r="W47" t="s">
        <v>102</v>
      </c>
      <c r="X47" s="26">
        <v>1.473E-4</v>
      </c>
    </row>
    <row r="48" spans="1:24" x14ac:dyDescent="0.35">
      <c r="A48" t="s">
        <v>2</v>
      </c>
      <c r="B48" t="s">
        <v>145</v>
      </c>
      <c r="C48" t="s">
        <v>153</v>
      </c>
      <c r="J48" t="s">
        <v>102</v>
      </c>
      <c r="K48" t="s">
        <v>102</v>
      </c>
      <c r="L48" t="s">
        <v>102</v>
      </c>
      <c r="M48" t="s">
        <v>102</v>
      </c>
      <c r="N48" t="s">
        <v>102</v>
      </c>
      <c r="O48" t="s">
        <v>102</v>
      </c>
      <c r="P48" t="s">
        <v>102</v>
      </c>
      <c r="Q48" t="s">
        <v>102</v>
      </c>
      <c r="R48" t="s">
        <v>102</v>
      </c>
      <c r="S48" t="s">
        <v>102</v>
      </c>
      <c r="T48" t="s">
        <v>102</v>
      </c>
      <c r="U48" s="26">
        <v>9.5890000000000005E-5</v>
      </c>
      <c r="V48" t="s">
        <v>102</v>
      </c>
      <c r="W48" t="s">
        <v>102</v>
      </c>
      <c r="X48" s="26">
        <v>9.5890000000000005E-5</v>
      </c>
    </row>
    <row r="49" spans="1:24" x14ac:dyDescent="0.35">
      <c r="A49" t="s">
        <v>2</v>
      </c>
      <c r="B49" t="s">
        <v>145</v>
      </c>
      <c r="C49" t="s">
        <v>154</v>
      </c>
      <c r="J49" t="s">
        <v>102</v>
      </c>
      <c r="K49" t="s">
        <v>102</v>
      </c>
      <c r="L49" t="s">
        <v>102</v>
      </c>
      <c r="M49" t="s">
        <v>102</v>
      </c>
      <c r="N49" t="s">
        <v>102</v>
      </c>
      <c r="O49" t="s">
        <v>102</v>
      </c>
      <c r="P49" t="s">
        <v>102</v>
      </c>
      <c r="Q49" t="s">
        <v>102</v>
      </c>
      <c r="R49" t="s">
        <v>102</v>
      </c>
      <c r="S49" t="s">
        <v>102</v>
      </c>
      <c r="T49" t="s">
        <v>102</v>
      </c>
      <c r="U49" s="26">
        <v>9.8200000000000002E-5</v>
      </c>
      <c r="V49" t="s">
        <v>102</v>
      </c>
      <c r="W49" t="s">
        <v>102</v>
      </c>
      <c r="X49" s="26">
        <v>9.8200000000000002E-5</v>
      </c>
    </row>
    <row r="50" spans="1:24" x14ac:dyDescent="0.35">
      <c r="A50" t="s">
        <v>2</v>
      </c>
      <c r="B50" t="s">
        <v>145</v>
      </c>
      <c r="C50" t="s">
        <v>155</v>
      </c>
      <c r="J50" t="s">
        <v>102</v>
      </c>
      <c r="K50" t="s">
        <v>102</v>
      </c>
      <c r="L50" t="s">
        <v>102</v>
      </c>
      <c r="M50" t="s">
        <v>102</v>
      </c>
      <c r="N50" t="s">
        <v>102</v>
      </c>
      <c r="O50" t="s">
        <v>102</v>
      </c>
      <c r="P50" t="s">
        <v>102</v>
      </c>
      <c r="Q50" t="s">
        <v>102</v>
      </c>
      <c r="R50" t="s">
        <v>102</v>
      </c>
      <c r="S50" t="s">
        <v>102</v>
      </c>
      <c r="T50" t="s">
        <v>102</v>
      </c>
      <c r="U50" s="26">
        <v>1.473E-4</v>
      </c>
      <c r="V50" t="s">
        <v>102</v>
      </c>
      <c r="W50" t="s">
        <v>102</v>
      </c>
      <c r="X50" s="26">
        <v>1.473E-4</v>
      </c>
    </row>
    <row r="51" spans="1:24" x14ac:dyDescent="0.35">
      <c r="A51" t="s">
        <v>2</v>
      </c>
      <c r="B51" t="s">
        <v>145</v>
      </c>
      <c r="C51" t="s">
        <v>156</v>
      </c>
      <c r="J51" t="s">
        <v>102</v>
      </c>
      <c r="K51" t="s">
        <v>102</v>
      </c>
      <c r="L51" t="s">
        <v>102</v>
      </c>
      <c r="M51" t="s">
        <v>102</v>
      </c>
      <c r="N51" t="s">
        <v>102</v>
      </c>
      <c r="O51" t="s">
        <v>102</v>
      </c>
      <c r="P51" t="s">
        <v>102</v>
      </c>
      <c r="Q51" t="s">
        <v>102</v>
      </c>
      <c r="R51" t="s">
        <v>102</v>
      </c>
      <c r="S51" t="s">
        <v>102</v>
      </c>
      <c r="T51" t="s">
        <v>102</v>
      </c>
      <c r="U51" s="26">
        <v>6.476E-3</v>
      </c>
      <c r="V51" t="s">
        <v>102</v>
      </c>
      <c r="W51" t="s">
        <v>102</v>
      </c>
      <c r="X51">
        <v>6.476E-3</v>
      </c>
    </row>
    <row r="52" spans="1:24" x14ac:dyDescent="0.35">
      <c r="A52" t="s">
        <v>2</v>
      </c>
      <c r="B52" t="s">
        <v>145</v>
      </c>
      <c r="C52" t="s">
        <v>157</v>
      </c>
      <c r="J52" t="s">
        <v>102</v>
      </c>
      <c r="K52" t="s">
        <v>102</v>
      </c>
      <c r="L52" t="s">
        <v>102</v>
      </c>
      <c r="M52" t="s">
        <v>102</v>
      </c>
      <c r="N52" t="s">
        <v>102</v>
      </c>
      <c r="O52" t="s">
        <v>102</v>
      </c>
      <c r="P52" t="s">
        <v>102</v>
      </c>
      <c r="Q52" t="s">
        <v>102</v>
      </c>
      <c r="R52" t="s">
        <v>102</v>
      </c>
      <c r="S52" t="s">
        <v>102</v>
      </c>
      <c r="T52" t="s">
        <v>102</v>
      </c>
      <c r="U52" s="26">
        <v>7.8309999999999994E-3</v>
      </c>
      <c r="V52" t="s">
        <v>102</v>
      </c>
      <c r="W52" t="s">
        <v>102</v>
      </c>
      <c r="X52">
        <v>7.8309999999999994E-3</v>
      </c>
    </row>
    <row r="53" spans="1:24" x14ac:dyDescent="0.35">
      <c r="A53" t="s">
        <v>2</v>
      </c>
      <c r="B53" t="s">
        <v>145</v>
      </c>
      <c r="C53" t="s">
        <v>158</v>
      </c>
      <c r="J53" t="s">
        <v>102</v>
      </c>
      <c r="K53" t="s">
        <v>102</v>
      </c>
      <c r="L53" t="s">
        <v>102</v>
      </c>
      <c r="M53" t="s">
        <v>102</v>
      </c>
      <c r="N53" t="s">
        <v>102</v>
      </c>
      <c r="O53" t="s">
        <v>102</v>
      </c>
      <c r="P53" t="s">
        <v>102</v>
      </c>
      <c r="Q53" s="26" t="s">
        <v>102</v>
      </c>
      <c r="R53" t="s">
        <v>102</v>
      </c>
      <c r="S53" t="s">
        <v>102</v>
      </c>
      <c r="T53" s="26" t="s">
        <v>102</v>
      </c>
      <c r="U53" s="26">
        <v>6.2119999999999996E-3</v>
      </c>
      <c r="V53" t="s">
        <v>102</v>
      </c>
      <c r="W53" s="26" t="s">
        <v>102</v>
      </c>
      <c r="X53">
        <v>6.2119999999999996E-3</v>
      </c>
    </row>
    <row r="54" spans="1:24" x14ac:dyDescent="0.35">
      <c r="A54" t="s">
        <v>2</v>
      </c>
      <c r="B54" t="s">
        <v>145</v>
      </c>
      <c r="C54" t="s">
        <v>159</v>
      </c>
      <c r="J54" t="s">
        <v>102</v>
      </c>
      <c r="K54" t="s">
        <v>102</v>
      </c>
      <c r="L54" t="s">
        <v>102</v>
      </c>
      <c r="M54" t="s">
        <v>102</v>
      </c>
      <c r="N54" t="s">
        <v>102</v>
      </c>
      <c r="O54" t="s">
        <v>102</v>
      </c>
      <c r="P54" t="s">
        <v>102</v>
      </c>
      <c r="Q54" s="26" t="s">
        <v>102</v>
      </c>
      <c r="R54" t="s">
        <v>102</v>
      </c>
      <c r="S54" t="s">
        <v>102</v>
      </c>
      <c r="T54" s="26" t="s">
        <v>102</v>
      </c>
      <c r="U54" s="26">
        <v>7.0930000000000003E-3</v>
      </c>
      <c r="V54" t="s">
        <v>102</v>
      </c>
      <c r="W54" s="26" t="s">
        <v>102</v>
      </c>
      <c r="X54">
        <v>7.0930000000000003E-3</v>
      </c>
    </row>
    <row r="55" spans="1:24" x14ac:dyDescent="0.35">
      <c r="A55" t="s">
        <v>2</v>
      </c>
      <c r="B55" t="s">
        <v>145</v>
      </c>
      <c r="C55" t="s">
        <v>160</v>
      </c>
      <c r="J55" t="s">
        <v>102</v>
      </c>
      <c r="K55" t="s">
        <v>102</v>
      </c>
      <c r="L55" t="s">
        <v>102</v>
      </c>
      <c r="M55" t="s">
        <v>102</v>
      </c>
      <c r="N55" t="s">
        <v>102</v>
      </c>
      <c r="O55" t="s">
        <v>102</v>
      </c>
      <c r="P55" t="s">
        <v>102</v>
      </c>
      <c r="Q55" s="26" t="s">
        <v>102</v>
      </c>
      <c r="R55" t="s">
        <v>102</v>
      </c>
      <c r="S55" t="s">
        <v>102</v>
      </c>
      <c r="T55" s="26" t="s">
        <v>102</v>
      </c>
      <c r="U55" s="26">
        <v>1.473E-4</v>
      </c>
      <c r="V55" t="s">
        <v>102</v>
      </c>
      <c r="W55" s="26" t="s">
        <v>102</v>
      </c>
      <c r="X55" s="26">
        <v>1.473E-4</v>
      </c>
    </row>
    <row r="56" spans="1:24" x14ac:dyDescent="0.35">
      <c r="A56" t="s">
        <v>2</v>
      </c>
      <c r="B56" t="s">
        <v>145</v>
      </c>
      <c r="C56" t="s">
        <v>161</v>
      </c>
      <c r="J56" t="s">
        <v>102</v>
      </c>
      <c r="K56" t="s">
        <v>102</v>
      </c>
      <c r="L56" t="s">
        <v>102</v>
      </c>
      <c r="M56" t="s">
        <v>102</v>
      </c>
      <c r="N56" t="s">
        <v>102</v>
      </c>
      <c r="O56" t="s">
        <v>102</v>
      </c>
      <c r="P56" t="s">
        <v>102</v>
      </c>
      <c r="Q56" s="26" t="s">
        <v>102</v>
      </c>
      <c r="R56" t="s">
        <v>102</v>
      </c>
      <c r="S56" t="s">
        <v>102</v>
      </c>
      <c r="T56" s="26" t="s">
        <v>102</v>
      </c>
      <c r="U56" s="26">
        <v>6.7510000000000001E-3</v>
      </c>
      <c r="V56" t="s">
        <v>102</v>
      </c>
      <c r="W56" s="26" t="s">
        <v>102</v>
      </c>
      <c r="X56">
        <v>6.7510000000000001E-3</v>
      </c>
    </row>
    <row r="57" spans="1:24" x14ac:dyDescent="0.35">
      <c r="A57" t="s">
        <v>2</v>
      </c>
      <c r="B57" t="s">
        <v>145</v>
      </c>
      <c r="C57" t="s">
        <v>162</v>
      </c>
      <c r="J57" t="s">
        <v>102</v>
      </c>
      <c r="K57" t="s">
        <v>102</v>
      </c>
      <c r="L57" t="s">
        <v>102</v>
      </c>
      <c r="M57" t="s">
        <v>102</v>
      </c>
      <c r="N57" t="s">
        <v>102</v>
      </c>
      <c r="O57" t="s">
        <v>102</v>
      </c>
      <c r="P57" t="s">
        <v>102</v>
      </c>
      <c r="Q57" t="s">
        <v>102</v>
      </c>
      <c r="R57" t="s">
        <v>102</v>
      </c>
      <c r="S57" t="s">
        <v>102</v>
      </c>
      <c r="T57" t="s">
        <v>102</v>
      </c>
      <c r="U57" s="26">
        <v>1.473E-4</v>
      </c>
      <c r="V57" t="s">
        <v>102</v>
      </c>
      <c r="W57" t="s">
        <v>102</v>
      </c>
      <c r="X57" s="26">
        <v>1.473E-4</v>
      </c>
    </row>
    <row r="58" spans="1:24" x14ac:dyDescent="0.35">
      <c r="A58" t="s">
        <v>2</v>
      </c>
      <c r="B58" t="s">
        <v>145</v>
      </c>
      <c r="C58" t="s">
        <v>163</v>
      </c>
      <c r="J58" t="s">
        <v>102</v>
      </c>
      <c r="K58" t="s">
        <v>102</v>
      </c>
      <c r="L58" t="s">
        <v>102</v>
      </c>
      <c r="M58" t="s">
        <v>102</v>
      </c>
      <c r="N58" t="s">
        <v>102</v>
      </c>
      <c r="O58" t="s">
        <v>102</v>
      </c>
      <c r="P58" t="s">
        <v>102</v>
      </c>
      <c r="Q58" s="26" t="s">
        <v>102</v>
      </c>
      <c r="R58" s="26" t="s">
        <v>102</v>
      </c>
      <c r="S58" t="s">
        <v>102</v>
      </c>
      <c r="T58" s="26" t="s">
        <v>102</v>
      </c>
      <c r="U58" s="26">
        <v>6.3720000000000001E-3</v>
      </c>
      <c r="V58" t="s">
        <v>102</v>
      </c>
      <c r="W58" s="26" t="s">
        <v>102</v>
      </c>
      <c r="X58">
        <v>6.3720000000000001E-3</v>
      </c>
    </row>
    <row r="59" spans="1:24" x14ac:dyDescent="0.35">
      <c r="A59" t="s">
        <v>2</v>
      </c>
      <c r="B59" t="s">
        <v>145</v>
      </c>
      <c r="C59" t="s">
        <v>164</v>
      </c>
      <c r="J59" t="s">
        <v>102</v>
      </c>
      <c r="K59" t="s">
        <v>102</v>
      </c>
      <c r="L59" t="s">
        <v>102</v>
      </c>
      <c r="M59" t="s">
        <v>102</v>
      </c>
      <c r="N59" t="s">
        <v>102</v>
      </c>
      <c r="O59" t="s">
        <v>102</v>
      </c>
      <c r="P59" t="s">
        <v>102</v>
      </c>
      <c r="Q59" t="s">
        <v>102</v>
      </c>
      <c r="R59" t="s">
        <v>102</v>
      </c>
      <c r="S59" t="s">
        <v>102</v>
      </c>
      <c r="T59" s="26" t="s">
        <v>102</v>
      </c>
      <c r="U59" s="26">
        <v>6.4250000000000002E-3</v>
      </c>
      <c r="V59" t="s">
        <v>102</v>
      </c>
      <c r="W59" s="26" t="s">
        <v>102</v>
      </c>
      <c r="X59">
        <v>6.4250000000000002E-3</v>
      </c>
    </row>
    <row r="60" spans="1:24" x14ac:dyDescent="0.35">
      <c r="A60" t="s">
        <v>2</v>
      </c>
      <c r="B60" t="s">
        <v>145</v>
      </c>
      <c r="C60" t="s">
        <v>165</v>
      </c>
      <c r="J60" t="s">
        <v>102</v>
      </c>
      <c r="K60" t="s">
        <v>102</v>
      </c>
      <c r="L60" t="s">
        <v>102</v>
      </c>
      <c r="M60" t="s">
        <v>102</v>
      </c>
      <c r="N60" t="s">
        <v>102</v>
      </c>
      <c r="O60" t="s">
        <v>102</v>
      </c>
      <c r="P60" t="s">
        <v>102</v>
      </c>
      <c r="Q60" t="s">
        <v>102</v>
      </c>
      <c r="R60" t="s">
        <v>102</v>
      </c>
      <c r="S60" t="s">
        <v>102</v>
      </c>
      <c r="T60" s="26" t="s">
        <v>102</v>
      </c>
      <c r="U60" s="26">
        <v>6.6709999999999998E-3</v>
      </c>
      <c r="V60" t="s">
        <v>102</v>
      </c>
      <c r="W60" s="26" t="s">
        <v>102</v>
      </c>
      <c r="X60">
        <v>6.6709999999999998E-3</v>
      </c>
    </row>
    <row r="61" spans="1:24" x14ac:dyDescent="0.35">
      <c r="A61" t="s">
        <v>2</v>
      </c>
      <c r="B61" t="s">
        <v>145</v>
      </c>
      <c r="C61" t="s">
        <v>166</v>
      </c>
      <c r="J61" t="s">
        <v>102</v>
      </c>
      <c r="K61" t="s">
        <v>102</v>
      </c>
      <c r="L61" t="s">
        <v>102</v>
      </c>
      <c r="M61" t="s">
        <v>102</v>
      </c>
      <c r="N61" t="s">
        <v>102</v>
      </c>
      <c r="O61" t="s">
        <v>102</v>
      </c>
      <c r="P61" t="s">
        <v>102</v>
      </c>
      <c r="Q61" t="s">
        <v>102</v>
      </c>
      <c r="R61" t="s">
        <v>102</v>
      </c>
      <c r="S61" t="s">
        <v>102</v>
      </c>
      <c r="T61" s="26" t="s">
        <v>102</v>
      </c>
      <c r="U61" s="26">
        <v>6.3210000000000002E-3</v>
      </c>
      <c r="V61" t="s">
        <v>102</v>
      </c>
      <c r="W61" s="26" t="s">
        <v>102</v>
      </c>
      <c r="X61">
        <v>6.3210000000000002E-3</v>
      </c>
    </row>
    <row r="62" spans="1:24" x14ac:dyDescent="0.35">
      <c r="A62" t="s">
        <v>2</v>
      </c>
      <c r="B62" t="s">
        <v>145</v>
      </c>
      <c r="C62" t="s">
        <v>167</v>
      </c>
      <c r="J62" t="s">
        <v>102</v>
      </c>
      <c r="K62" t="s">
        <v>102</v>
      </c>
      <c r="L62" t="s">
        <v>102</v>
      </c>
      <c r="M62" t="s">
        <v>102</v>
      </c>
      <c r="N62" t="s">
        <v>102</v>
      </c>
      <c r="O62" t="s">
        <v>102</v>
      </c>
      <c r="P62" t="s">
        <v>102</v>
      </c>
      <c r="Q62" t="s">
        <v>102</v>
      </c>
      <c r="R62" t="s">
        <v>102</v>
      </c>
      <c r="S62" t="s">
        <v>102</v>
      </c>
      <c r="T62" s="26" t="s">
        <v>102</v>
      </c>
      <c r="U62" s="26">
        <v>6.9629999999999996E-3</v>
      </c>
      <c r="V62" t="s">
        <v>102</v>
      </c>
      <c r="W62" s="26" t="s">
        <v>102</v>
      </c>
      <c r="X62">
        <v>6.9629999999999996E-3</v>
      </c>
    </row>
    <row r="63" spans="1:24" x14ac:dyDescent="0.35">
      <c r="A63" t="s">
        <v>2</v>
      </c>
      <c r="B63" t="s">
        <v>145</v>
      </c>
      <c r="C63" t="s">
        <v>168</v>
      </c>
      <c r="J63" t="s">
        <v>102</v>
      </c>
      <c r="K63" t="s">
        <v>102</v>
      </c>
      <c r="L63" t="s">
        <v>102</v>
      </c>
      <c r="M63" t="s">
        <v>102</v>
      </c>
      <c r="N63" t="s">
        <v>102</v>
      </c>
      <c r="O63" t="s">
        <v>102</v>
      </c>
      <c r="P63" t="s">
        <v>102</v>
      </c>
      <c r="Q63" t="s">
        <v>102</v>
      </c>
      <c r="R63" t="s">
        <v>102</v>
      </c>
      <c r="S63" t="s">
        <v>102</v>
      </c>
      <c r="T63" s="26" t="s">
        <v>102</v>
      </c>
      <c r="U63" s="26">
        <v>7.4180000000000001E-3</v>
      </c>
      <c r="V63" t="s">
        <v>102</v>
      </c>
      <c r="W63" s="26" t="s">
        <v>102</v>
      </c>
      <c r="X63">
        <v>7.4180000000000001E-3</v>
      </c>
    </row>
    <row r="64" spans="1:24" x14ac:dyDescent="0.35">
      <c r="A64" t="s">
        <v>2</v>
      </c>
      <c r="B64" t="s">
        <v>145</v>
      </c>
      <c r="C64" t="s">
        <v>169</v>
      </c>
      <c r="J64" t="s">
        <v>102</v>
      </c>
      <c r="K64" t="s">
        <v>102</v>
      </c>
      <c r="L64" t="s">
        <v>102</v>
      </c>
      <c r="M64" t="s">
        <v>102</v>
      </c>
      <c r="N64" t="s">
        <v>102</v>
      </c>
      <c r="O64" t="s">
        <v>102</v>
      </c>
      <c r="P64" t="s">
        <v>102</v>
      </c>
      <c r="Q64" t="s">
        <v>102</v>
      </c>
      <c r="R64" t="s">
        <v>102</v>
      </c>
      <c r="S64" t="s">
        <v>102</v>
      </c>
      <c r="T64" s="26" t="s">
        <v>102</v>
      </c>
      <c r="U64" s="26" t="s">
        <v>170</v>
      </c>
      <c r="V64" t="s">
        <v>102</v>
      </c>
      <c r="W64" s="26" t="s">
        <v>102</v>
      </c>
      <c r="X64">
        <v>0</v>
      </c>
    </row>
    <row r="65" spans="1:24" x14ac:dyDescent="0.35">
      <c r="A65" t="s">
        <v>2</v>
      </c>
      <c r="B65" t="s">
        <v>145</v>
      </c>
      <c r="C65" t="s">
        <v>171</v>
      </c>
      <c r="J65" t="s">
        <v>102</v>
      </c>
      <c r="K65" t="s">
        <v>102</v>
      </c>
      <c r="L65" t="s">
        <v>102</v>
      </c>
      <c r="M65" t="s">
        <v>102</v>
      </c>
      <c r="N65" t="s">
        <v>102</v>
      </c>
      <c r="O65" t="s">
        <v>102</v>
      </c>
      <c r="P65" t="s">
        <v>102</v>
      </c>
      <c r="Q65" t="s">
        <v>102</v>
      </c>
      <c r="R65" t="s">
        <v>102</v>
      </c>
      <c r="S65" t="s">
        <v>102</v>
      </c>
      <c r="T65" t="s">
        <v>102</v>
      </c>
      <c r="U65" s="26">
        <v>8.7510000000000001E-3</v>
      </c>
      <c r="V65" t="s">
        <v>102</v>
      </c>
      <c r="W65" t="s">
        <v>102</v>
      </c>
      <c r="X65">
        <v>8.7510000000000001E-3</v>
      </c>
    </row>
    <row r="66" spans="1:24" x14ac:dyDescent="0.35">
      <c r="A66" t="s">
        <v>2</v>
      </c>
      <c r="B66" t="s">
        <v>145</v>
      </c>
      <c r="C66" t="s">
        <v>172</v>
      </c>
      <c r="J66" t="s">
        <v>102</v>
      </c>
      <c r="K66" t="s">
        <v>102</v>
      </c>
      <c r="L66" t="s">
        <v>102</v>
      </c>
      <c r="M66" t="s">
        <v>102</v>
      </c>
      <c r="N66" t="s">
        <v>102</v>
      </c>
      <c r="O66" t="s">
        <v>102</v>
      </c>
      <c r="P66" t="s">
        <v>102</v>
      </c>
      <c r="Q66" t="s">
        <v>102</v>
      </c>
      <c r="R66" t="s">
        <v>102</v>
      </c>
      <c r="S66" t="s">
        <v>102</v>
      </c>
      <c r="T66" t="s">
        <v>102</v>
      </c>
      <c r="U66" s="26">
        <v>6.3660000000000001E-3</v>
      </c>
      <c r="V66" t="s">
        <v>102</v>
      </c>
      <c r="W66" t="s">
        <v>102</v>
      </c>
      <c r="X66">
        <v>6.3660000000000001E-3</v>
      </c>
    </row>
    <row r="67" spans="1:24" x14ac:dyDescent="0.35">
      <c r="A67" t="s">
        <v>2</v>
      </c>
      <c r="B67" t="s">
        <v>145</v>
      </c>
      <c r="C67" t="s">
        <v>173</v>
      </c>
      <c r="J67" t="s">
        <v>102</v>
      </c>
      <c r="K67" t="s">
        <v>102</v>
      </c>
      <c r="L67" t="s">
        <v>102</v>
      </c>
      <c r="M67" t="s">
        <v>102</v>
      </c>
      <c r="N67" t="s">
        <v>102</v>
      </c>
      <c r="O67" t="s">
        <v>102</v>
      </c>
      <c r="P67" t="s">
        <v>102</v>
      </c>
      <c r="Q67" t="s">
        <v>102</v>
      </c>
      <c r="R67" t="s">
        <v>102</v>
      </c>
      <c r="S67" t="s">
        <v>102</v>
      </c>
      <c r="T67" t="s">
        <v>102</v>
      </c>
      <c r="U67" s="26">
        <v>6.6100000000000004E-3</v>
      </c>
      <c r="V67" t="s">
        <v>102</v>
      </c>
      <c r="W67" t="s">
        <v>102</v>
      </c>
      <c r="X67">
        <v>6.6100000000000004E-3</v>
      </c>
    </row>
    <row r="68" spans="1:24" x14ac:dyDescent="0.35">
      <c r="A68" t="s">
        <v>2</v>
      </c>
      <c r="B68" t="s">
        <v>145</v>
      </c>
      <c r="C68" t="s">
        <v>174</v>
      </c>
      <c r="J68" t="s">
        <v>102</v>
      </c>
      <c r="K68" t="s">
        <v>102</v>
      </c>
      <c r="L68" t="s">
        <v>102</v>
      </c>
      <c r="M68" t="s">
        <v>102</v>
      </c>
      <c r="N68" t="s">
        <v>102</v>
      </c>
      <c r="O68" t="s">
        <v>102</v>
      </c>
      <c r="P68" t="s">
        <v>102</v>
      </c>
      <c r="Q68" t="s">
        <v>102</v>
      </c>
      <c r="R68" t="s">
        <v>102</v>
      </c>
      <c r="S68" t="s">
        <v>102</v>
      </c>
      <c r="T68" t="s">
        <v>102</v>
      </c>
      <c r="U68" s="26">
        <v>1.473E-4</v>
      </c>
      <c r="V68" t="s">
        <v>102</v>
      </c>
      <c r="W68" t="s">
        <v>102</v>
      </c>
      <c r="X68" s="26">
        <v>1.473E-4</v>
      </c>
    </row>
    <row r="69" spans="1:24" x14ac:dyDescent="0.35">
      <c r="A69" t="s">
        <v>2</v>
      </c>
      <c r="B69" t="s">
        <v>145</v>
      </c>
      <c r="C69" t="s">
        <v>175</v>
      </c>
      <c r="J69" t="s">
        <v>102</v>
      </c>
      <c r="K69" t="s">
        <v>102</v>
      </c>
      <c r="L69" t="s">
        <v>102</v>
      </c>
      <c r="M69" t="s">
        <v>102</v>
      </c>
      <c r="N69" t="s">
        <v>102</v>
      </c>
      <c r="O69" t="s">
        <v>102</v>
      </c>
      <c r="P69" t="s">
        <v>102</v>
      </c>
      <c r="Q69" t="s">
        <v>102</v>
      </c>
      <c r="R69" t="s">
        <v>102</v>
      </c>
      <c r="S69" t="s">
        <v>102</v>
      </c>
      <c r="T69" t="s">
        <v>102</v>
      </c>
      <c r="U69" s="26">
        <v>6.7590000000000003E-3</v>
      </c>
      <c r="V69" t="s">
        <v>102</v>
      </c>
      <c r="W69" t="s">
        <v>102</v>
      </c>
      <c r="X69">
        <v>6.7590000000000003E-3</v>
      </c>
    </row>
    <row r="70" spans="1:24" x14ac:dyDescent="0.35">
      <c r="A70" t="s">
        <v>2</v>
      </c>
      <c r="B70" t="s">
        <v>145</v>
      </c>
      <c r="C70" t="s">
        <v>176</v>
      </c>
      <c r="J70" t="s">
        <v>102</v>
      </c>
      <c r="K70" t="s">
        <v>102</v>
      </c>
      <c r="L70" t="s">
        <v>102</v>
      </c>
      <c r="M70" t="s">
        <v>102</v>
      </c>
      <c r="N70" t="s">
        <v>102</v>
      </c>
      <c r="O70" t="s">
        <v>102</v>
      </c>
      <c r="P70" t="s">
        <v>102</v>
      </c>
      <c r="Q70" t="s">
        <v>102</v>
      </c>
      <c r="R70" t="s">
        <v>102</v>
      </c>
      <c r="S70" t="s">
        <v>102</v>
      </c>
      <c r="T70" t="s">
        <v>102</v>
      </c>
      <c r="U70" s="26">
        <v>7.3829999999999998E-3</v>
      </c>
      <c r="V70" t="s">
        <v>102</v>
      </c>
      <c r="W70" t="s">
        <v>102</v>
      </c>
      <c r="X70">
        <v>7.3829999999999998E-3</v>
      </c>
    </row>
    <row r="71" spans="1:24" x14ac:dyDescent="0.35">
      <c r="A71" t="s">
        <v>2</v>
      </c>
      <c r="B71" t="s">
        <v>145</v>
      </c>
      <c r="C71" t="s">
        <v>177</v>
      </c>
      <c r="J71" t="s">
        <v>102</v>
      </c>
      <c r="K71" t="s">
        <v>102</v>
      </c>
      <c r="L71" t="s">
        <v>102</v>
      </c>
      <c r="M71" t="s">
        <v>102</v>
      </c>
      <c r="N71" t="s">
        <v>102</v>
      </c>
      <c r="O71" t="s">
        <v>102</v>
      </c>
      <c r="P71" t="s">
        <v>102</v>
      </c>
      <c r="Q71" t="s">
        <v>102</v>
      </c>
      <c r="R71" t="s">
        <v>102</v>
      </c>
      <c r="S71" t="s">
        <v>102</v>
      </c>
      <c r="T71" t="s">
        <v>102</v>
      </c>
      <c r="U71" s="26">
        <v>6.6559999999999996E-3</v>
      </c>
      <c r="V71" t="s">
        <v>102</v>
      </c>
      <c r="W71" t="s">
        <v>102</v>
      </c>
      <c r="X71">
        <v>6.6559999999999996E-3</v>
      </c>
    </row>
    <row r="72" spans="1:24" x14ac:dyDescent="0.35">
      <c r="A72" t="s">
        <v>2</v>
      </c>
      <c r="B72" t="s">
        <v>145</v>
      </c>
      <c r="C72" t="s">
        <v>178</v>
      </c>
      <c r="J72" t="s">
        <v>102</v>
      </c>
      <c r="K72" t="s">
        <v>102</v>
      </c>
      <c r="L72" t="s">
        <v>102</v>
      </c>
      <c r="M72" t="s">
        <v>102</v>
      </c>
      <c r="N72" t="s">
        <v>102</v>
      </c>
      <c r="O72" t="s">
        <v>102</v>
      </c>
      <c r="P72" t="s">
        <v>102</v>
      </c>
      <c r="Q72" t="s">
        <v>102</v>
      </c>
      <c r="R72" t="s">
        <v>102</v>
      </c>
      <c r="S72" t="s">
        <v>102</v>
      </c>
      <c r="T72" t="s">
        <v>102</v>
      </c>
      <c r="U72" s="26">
        <v>1.473E-4</v>
      </c>
      <c r="V72" t="s">
        <v>102</v>
      </c>
      <c r="W72" t="s">
        <v>102</v>
      </c>
      <c r="X72" s="26">
        <v>1.473E-4</v>
      </c>
    </row>
    <row r="73" spans="1:24" x14ac:dyDescent="0.35">
      <c r="A73" t="s">
        <v>2</v>
      </c>
      <c r="B73" t="s">
        <v>145</v>
      </c>
      <c r="C73" t="s">
        <v>179</v>
      </c>
      <c r="J73" t="s">
        <v>102</v>
      </c>
      <c r="K73" t="s">
        <v>102</v>
      </c>
      <c r="L73" t="s">
        <v>102</v>
      </c>
      <c r="M73" t="s">
        <v>102</v>
      </c>
      <c r="N73" t="s">
        <v>102</v>
      </c>
      <c r="O73" t="s">
        <v>102</v>
      </c>
      <c r="P73" t="s">
        <v>102</v>
      </c>
      <c r="Q73" t="s">
        <v>102</v>
      </c>
      <c r="R73" t="s">
        <v>102</v>
      </c>
      <c r="S73" t="s">
        <v>102</v>
      </c>
      <c r="T73" t="s">
        <v>102</v>
      </c>
      <c r="U73" s="26">
        <v>1.1349999999999999E-4</v>
      </c>
      <c r="V73" t="s">
        <v>102</v>
      </c>
      <c r="W73" t="s">
        <v>102</v>
      </c>
      <c r="X73" s="26">
        <v>1.1349999999999999E-4</v>
      </c>
    </row>
    <row r="74" spans="1:24" x14ac:dyDescent="0.35">
      <c r="A74" t="s">
        <v>2</v>
      </c>
      <c r="B74" t="s">
        <v>145</v>
      </c>
      <c r="C74" t="s">
        <v>180</v>
      </c>
      <c r="J74" t="s">
        <v>102</v>
      </c>
      <c r="K74" t="s">
        <v>102</v>
      </c>
      <c r="L74" t="s">
        <v>102</v>
      </c>
      <c r="M74" t="s">
        <v>102</v>
      </c>
      <c r="N74" t="s">
        <v>102</v>
      </c>
      <c r="O74" t="s">
        <v>102</v>
      </c>
      <c r="P74" t="s">
        <v>102</v>
      </c>
      <c r="Q74" t="s">
        <v>102</v>
      </c>
      <c r="R74" t="s">
        <v>102</v>
      </c>
      <c r="S74" t="s">
        <v>102</v>
      </c>
      <c r="T74" t="s">
        <v>102</v>
      </c>
      <c r="U74" s="26">
        <v>6.4749999999999999E-3</v>
      </c>
      <c r="V74" t="s">
        <v>102</v>
      </c>
      <c r="W74" t="s">
        <v>102</v>
      </c>
      <c r="X74">
        <v>6.4749999999999999E-3</v>
      </c>
    </row>
    <row r="75" spans="1:24" x14ac:dyDescent="0.35">
      <c r="A75" t="s">
        <v>2</v>
      </c>
      <c r="B75" t="s">
        <v>145</v>
      </c>
      <c r="C75" t="s">
        <v>181</v>
      </c>
      <c r="J75" t="s">
        <v>102</v>
      </c>
      <c r="K75" t="s">
        <v>102</v>
      </c>
      <c r="L75" t="s">
        <v>102</v>
      </c>
      <c r="M75" t="s">
        <v>102</v>
      </c>
      <c r="N75" t="s">
        <v>102</v>
      </c>
      <c r="O75" t="s">
        <v>102</v>
      </c>
      <c r="P75" t="s">
        <v>102</v>
      </c>
      <c r="Q75" t="s">
        <v>102</v>
      </c>
      <c r="R75" t="s">
        <v>102</v>
      </c>
      <c r="S75" t="s">
        <v>102</v>
      </c>
      <c r="T75" t="s">
        <v>102</v>
      </c>
      <c r="U75" s="26">
        <v>6.2919999999999998E-3</v>
      </c>
      <c r="V75" t="s">
        <v>102</v>
      </c>
      <c r="W75" t="s">
        <v>102</v>
      </c>
      <c r="X75">
        <v>6.2919999999999998E-3</v>
      </c>
    </row>
    <row r="76" spans="1:24" x14ac:dyDescent="0.35">
      <c r="A76" t="s">
        <v>2</v>
      </c>
      <c r="B76" t="s">
        <v>145</v>
      </c>
      <c r="C76" t="s">
        <v>182</v>
      </c>
      <c r="J76" t="s">
        <v>102</v>
      </c>
      <c r="K76" t="s">
        <v>102</v>
      </c>
      <c r="L76" t="s">
        <v>102</v>
      </c>
      <c r="M76" t="s">
        <v>102</v>
      </c>
      <c r="N76" t="s">
        <v>102</v>
      </c>
      <c r="O76" t="s">
        <v>102</v>
      </c>
      <c r="P76" t="s">
        <v>102</v>
      </c>
      <c r="Q76" t="s">
        <v>102</v>
      </c>
      <c r="R76" t="s">
        <v>102</v>
      </c>
      <c r="S76" t="s">
        <v>102</v>
      </c>
      <c r="T76" t="s">
        <v>102</v>
      </c>
      <c r="U76" s="26">
        <v>9.4359999999999998E-5</v>
      </c>
      <c r="V76" t="s">
        <v>102</v>
      </c>
      <c r="W76" t="s">
        <v>102</v>
      </c>
      <c r="X76" s="26">
        <v>9.4359999999999998E-5</v>
      </c>
    </row>
    <row r="77" spans="1:24" x14ac:dyDescent="0.35">
      <c r="A77" t="s">
        <v>2</v>
      </c>
      <c r="B77" t="s">
        <v>145</v>
      </c>
      <c r="C77" t="s">
        <v>183</v>
      </c>
      <c r="J77" t="s">
        <v>102</v>
      </c>
      <c r="K77" t="s">
        <v>102</v>
      </c>
      <c r="L77" t="s">
        <v>102</v>
      </c>
      <c r="M77" t="s">
        <v>102</v>
      </c>
      <c r="N77" t="s">
        <v>102</v>
      </c>
      <c r="O77" t="s">
        <v>102</v>
      </c>
      <c r="P77" t="s">
        <v>102</v>
      </c>
      <c r="Q77" t="s">
        <v>102</v>
      </c>
      <c r="R77" t="s">
        <v>102</v>
      </c>
      <c r="S77" t="s">
        <v>102</v>
      </c>
      <c r="T77" t="s">
        <v>102</v>
      </c>
      <c r="U77" s="26">
        <v>1.473E-4</v>
      </c>
      <c r="V77" t="s">
        <v>102</v>
      </c>
      <c r="W77" t="s">
        <v>102</v>
      </c>
      <c r="X77" s="26">
        <v>1.473E-4</v>
      </c>
    </row>
    <row r="78" spans="1:24" x14ac:dyDescent="0.35">
      <c r="A78" t="s">
        <v>2</v>
      </c>
      <c r="B78" t="s">
        <v>145</v>
      </c>
      <c r="C78" t="s">
        <v>184</v>
      </c>
      <c r="J78" t="s">
        <v>102</v>
      </c>
      <c r="K78" t="s">
        <v>102</v>
      </c>
      <c r="L78" t="s">
        <v>102</v>
      </c>
      <c r="M78" t="s">
        <v>102</v>
      </c>
      <c r="N78" t="s">
        <v>102</v>
      </c>
      <c r="O78" t="s">
        <v>102</v>
      </c>
      <c r="P78" t="s">
        <v>102</v>
      </c>
      <c r="Q78" t="s">
        <v>102</v>
      </c>
      <c r="R78" t="s">
        <v>102</v>
      </c>
      <c r="S78" t="s">
        <v>102</v>
      </c>
      <c r="T78" t="s">
        <v>102</v>
      </c>
      <c r="U78" s="26">
        <v>1.473E-4</v>
      </c>
      <c r="V78" t="s">
        <v>102</v>
      </c>
      <c r="W78" t="s">
        <v>102</v>
      </c>
      <c r="X78" s="26">
        <v>1.473E-4</v>
      </c>
    </row>
    <row r="79" spans="1:24" x14ac:dyDescent="0.35">
      <c r="A79" t="s">
        <v>2</v>
      </c>
      <c r="B79" t="s">
        <v>145</v>
      </c>
      <c r="C79" t="s">
        <v>185</v>
      </c>
      <c r="J79" t="s">
        <v>102</v>
      </c>
      <c r="K79" t="s">
        <v>102</v>
      </c>
      <c r="L79" t="s">
        <v>102</v>
      </c>
      <c r="M79" t="s">
        <v>102</v>
      </c>
      <c r="N79" t="s">
        <v>102</v>
      </c>
      <c r="O79" t="s">
        <v>102</v>
      </c>
      <c r="P79" t="s">
        <v>102</v>
      </c>
      <c r="Q79" t="s">
        <v>102</v>
      </c>
      <c r="R79" t="s">
        <v>102</v>
      </c>
      <c r="S79" t="s">
        <v>102</v>
      </c>
      <c r="T79" t="s">
        <v>102</v>
      </c>
      <c r="U79" s="26">
        <v>1.473E-4</v>
      </c>
      <c r="V79" t="s">
        <v>102</v>
      </c>
      <c r="W79" t="s">
        <v>102</v>
      </c>
      <c r="X79" s="26">
        <v>1.473E-4</v>
      </c>
    </row>
    <row r="80" spans="1:24" x14ac:dyDescent="0.35">
      <c r="A80" t="s">
        <v>2</v>
      </c>
      <c r="B80" t="s">
        <v>145</v>
      </c>
      <c r="C80" t="s">
        <v>186</v>
      </c>
      <c r="J80" t="s">
        <v>102</v>
      </c>
      <c r="K80" t="s">
        <v>102</v>
      </c>
      <c r="L80" t="s">
        <v>102</v>
      </c>
      <c r="M80" t="s">
        <v>102</v>
      </c>
      <c r="N80" t="s">
        <v>102</v>
      </c>
      <c r="O80" t="s">
        <v>102</v>
      </c>
      <c r="P80" t="s">
        <v>102</v>
      </c>
      <c r="Q80" t="s">
        <v>102</v>
      </c>
      <c r="R80" t="s">
        <v>102</v>
      </c>
      <c r="S80" t="s">
        <v>102</v>
      </c>
      <c r="T80" t="s">
        <v>102</v>
      </c>
      <c r="U80" s="26">
        <v>1.473E-4</v>
      </c>
      <c r="V80" t="s">
        <v>102</v>
      </c>
      <c r="W80" t="s">
        <v>102</v>
      </c>
      <c r="X80" s="26">
        <v>1.473E-4</v>
      </c>
    </row>
    <row r="81" spans="1:24" x14ac:dyDescent="0.35">
      <c r="A81" t="s">
        <v>2</v>
      </c>
      <c r="B81" t="s">
        <v>145</v>
      </c>
      <c r="C81" t="s">
        <v>187</v>
      </c>
      <c r="J81" t="s">
        <v>102</v>
      </c>
      <c r="K81" t="s">
        <v>102</v>
      </c>
      <c r="L81" t="s">
        <v>102</v>
      </c>
      <c r="M81" t="s">
        <v>102</v>
      </c>
      <c r="N81" t="s">
        <v>102</v>
      </c>
      <c r="O81" t="s">
        <v>102</v>
      </c>
      <c r="P81" t="s">
        <v>102</v>
      </c>
      <c r="Q81" t="s">
        <v>102</v>
      </c>
      <c r="R81" t="s">
        <v>102</v>
      </c>
      <c r="S81" t="s">
        <v>102</v>
      </c>
      <c r="T81" t="s">
        <v>102</v>
      </c>
      <c r="U81" s="26">
        <v>1.473E-4</v>
      </c>
      <c r="V81" t="s">
        <v>102</v>
      </c>
      <c r="W81" t="s">
        <v>102</v>
      </c>
      <c r="X81" s="26">
        <v>1.473E-4</v>
      </c>
    </row>
    <row r="82" spans="1:24" x14ac:dyDescent="0.35">
      <c r="A82" t="s">
        <v>2</v>
      </c>
      <c r="B82" t="s">
        <v>145</v>
      </c>
      <c r="C82" t="s">
        <v>188</v>
      </c>
      <c r="J82" t="s">
        <v>102</v>
      </c>
      <c r="K82" t="s">
        <v>102</v>
      </c>
      <c r="L82" t="s">
        <v>102</v>
      </c>
      <c r="M82" t="s">
        <v>102</v>
      </c>
      <c r="N82" t="s">
        <v>102</v>
      </c>
      <c r="O82" t="s">
        <v>102</v>
      </c>
      <c r="P82" t="s">
        <v>102</v>
      </c>
      <c r="Q82" t="s">
        <v>102</v>
      </c>
      <c r="R82" t="s">
        <v>102</v>
      </c>
      <c r="S82" t="s">
        <v>102</v>
      </c>
      <c r="T82" t="s">
        <v>102</v>
      </c>
      <c r="U82" s="26">
        <v>1.473E-4</v>
      </c>
      <c r="V82" t="s">
        <v>102</v>
      </c>
      <c r="W82" t="s">
        <v>102</v>
      </c>
      <c r="X82" s="26">
        <v>1.473E-4</v>
      </c>
    </row>
    <row r="83" spans="1:24" x14ac:dyDescent="0.35">
      <c r="A83" t="s">
        <v>2</v>
      </c>
      <c r="B83" t="s">
        <v>145</v>
      </c>
      <c r="C83" t="s">
        <v>189</v>
      </c>
      <c r="J83" t="s">
        <v>102</v>
      </c>
      <c r="K83" t="s">
        <v>102</v>
      </c>
      <c r="L83" t="s">
        <v>102</v>
      </c>
      <c r="M83" t="s">
        <v>102</v>
      </c>
      <c r="N83" t="s">
        <v>102</v>
      </c>
      <c r="O83" t="s">
        <v>102</v>
      </c>
      <c r="P83" t="s">
        <v>102</v>
      </c>
      <c r="Q83" t="s">
        <v>102</v>
      </c>
      <c r="R83" t="s">
        <v>102</v>
      </c>
      <c r="S83" t="s">
        <v>102</v>
      </c>
      <c r="T83" t="s">
        <v>102</v>
      </c>
      <c r="U83" s="26">
        <v>1.473E-4</v>
      </c>
      <c r="V83" t="s">
        <v>102</v>
      </c>
      <c r="W83" t="s">
        <v>102</v>
      </c>
      <c r="X83" s="26">
        <v>1.473E-4</v>
      </c>
    </row>
    <row r="84" spans="1:24" x14ac:dyDescent="0.35">
      <c r="A84" t="s">
        <v>2</v>
      </c>
      <c r="B84" t="s">
        <v>145</v>
      </c>
      <c r="C84" t="s">
        <v>190</v>
      </c>
      <c r="J84" t="s">
        <v>102</v>
      </c>
      <c r="K84" t="s">
        <v>102</v>
      </c>
      <c r="L84" t="s">
        <v>102</v>
      </c>
      <c r="M84" t="s">
        <v>102</v>
      </c>
      <c r="N84" t="s">
        <v>102</v>
      </c>
      <c r="O84" t="s">
        <v>102</v>
      </c>
      <c r="P84" t="s">
        <v>102</v>
      </c>
      <c r="Q84" t="s">
        <v>102</v>
      </c>
      <c r="R84" t="s">
        <v>102</v>
      </c>
      <c r="S84" t="s">
        <v>102</v>
      </c>
      <c r="T84" t="s">
        <v>102</v>
      </c>
      <c r="U84" s="26">
        <v>8.182E-3</v>
      </c>
      <c r="V84" t="s">
        <v>102</v>
      </c>
      <c r="W84" t="s">
        <v>102</v>
      </c>
      <c r="X84">
        <v>8.182E-3</v>
      </c>
    </row>
    <row r="85" spans="1:24" x14ac:dyDescent="0.35">
      <c r="A85" t="s">
        <v>2</v>
      </c>
      <c r="B85" t="s">
        <v>145</v>
      </c>
      <c r="C85" t="s">
        <v>191</v>
      </c>
      <c r="J85" t="s">
        <v>102</v>
      </c>
      <c r="K85" t="s">
        <v>102</v>
      </c>
      <c r="L85" t="s">
        <v>102</v>
      </c>
      <c r="M85" t="s">
        <v>102</v>
      </c>
      <c r="N85" t="s">
        <v>102</v>
      </c>
      <c r="O85" t="s">
        <v>102</v>
      </c>
      <c r="P85" t="s">
        <v>102</v>
      </c>
      <c r="Q85" t="s">
        <v>102</v>
      </c>
      <c r="R85" t="s">
        <v>102</v>
      </c>
      <c r="S85" t="s">
        <v>102</v>
      </c>
      <c r="T85" t="s">
        <v>102</v>
      </c>
      <c r="U85" s="26">
        <v>6.4640000000000001E-3</v>
      </c>
      <c r="V85" t="s">
        <v>102</v>
      </c>
      <c r="W85" t="s">
        <v>102</v>
      </c>
      <c r="X85">
        <v>6.4640000000000001E-3</v>
      </c>
    </row>
    <row r="86" spans="1:24" x14ac:dyDescent="0.35">
      <c r="A86" t="s">
        <v>2</v>
      </c>
      <c r="B86" t="s">
        <v>145</v>
      </c>
      <c r="C86" t="s">
        <v>192</v>
      </c>
      <c r="J86" t="s">
        <v>102</v>
      </c>
      <c r="K86" t="s">
        <v>102</v>
      </c>
      <c r="L86" t="s">
        <v>102</v>
      </c>
      <c r="M86" t="s">
        <v>102</v>
      </c>
      <c r="N86" t="s">
        <v>102</v>
      </c>
      <c r="O86" t="s">
        <v>102</v>
      </c>
      <c r="P86" t="s">
        <v>102</v>
      </c>
      <c r="Q86" t="s">
        <v>102</v>
      </c>
      <c r="R86" t="s">
        <v>102</v>
      </c>
      <c r="S86" t="s">
        <v>102</v>
      </c>
      <c r="T86" t="s">
        <v>102</v>
      </c>
      <c r="U86" s="26">
        <v>6.5050000000000004E-3</v>
      </c>
      <c r="V86" t="s">
        <v>102</v>
      </c>
      <c r="W86" t="s">
        <v>102</v>
      </c>
      <c r="X86">
        <v>6.5050000000000004E-3</v>
      </c>
    </row>
    <row r="87" spans="1:24" x14ac:dyDescent="0.35">
      <c r="A87" t="s">
        <v>2</v>
      </c>
      <c r="B87" t="s">
        <v>145</v>
      </c>
      <c r="C87" t="s">
        <v>193</v>
      </c>
      <c r="J87" t="s">
        <v>102</v>
      </c>
      <c r="K87" t="s">
        <v>102</v>
      </c>
      <c r="L87" t="s">
        <v>102</v>
      </c>
      <c r="M87" t="s">
        <v>102</v>
      </c>
      <c r="N87" t="s">
        <v>102</v>
      </c>
      <c r="O87" t="s">
        <v>102</v>
      </c>
      <c r="P87" t="s">
        <v>102</v>
      </c>
      <c r="Q87" t="s">
        <v>102</v>
      </c>
      <c r="R87" t="s">
        <v>102</v>
      </c>
      <c r="S87" t="s">
        <v>102</v>
      </c>
      <c r="T87" t="s">
        <v>102</v>
      </c>
      <c r="U87" s="26">
        <v>7.8399999999999997E-3</v>
      </c>
      <c r="V87" t="s">
        <v>102</v>
      </c>
      <c r="W87" t="s">
        <v>102</v>
      </c>
      <c r="X87">
        <v>7.8399999999999997E-3</v>
      </c>
    </row>
    <row r="88" spans="1:24" x14ac:dyDescent="0.35">
      <c r="A88" t="s">
        <v>2</v>
      </c>
      <c r="B88" t="s">
        <v>145</v>
      </c>
      <c r="C88" t="s">
        <v>194</v>
      </c>
      <c r="J88" t="s">
        <v>102</v>
      </c>
      <c r="K88" t="s">
        <v>102</v>
      </c>
      <c r="L88" t="s">
        <v>102</v>
      </c>
      <c r="M88" t="s">
        <v>102</v>
      </c>
      <c r="N88" t="s">
        <v>102</v>
      </c>
      <c r="O88" t="s">
        <v>102</v>
      </c>
      <c r="P88" t="s">
        <v>102</v>
      </c>
      <c r="Q88" t="s">
        <v>102</v>
      </c>
      <c r="R88" t="s">
        <v>102</v>
      </c>
      <c r="S88" t="s">
        <v>102</v>
      </c>
      <c r="T88" t="s">
        <v>102</v>
      </c>
      <c r="U88" s="26">
        <v>1.473E-4</v>
      </c>
      <c r="V88" t="s">
        <v>102</v>
      </c>
      <c r="W88" t="s">
        <v>102</v>
      </c>
      <c r="X88" s="26">
        <v>1.473E-4</v>
      </c>
    </row>
    <row r="89" spans="1:24" x14ac:dyDescent="0.35">
      <c r="A89" t="s">
        <v>2</v>
      </c>
      <c r="B89" t="s">
        <v>145</v>
      </c>
      <c r="C89" t="s">
        <v>195</v>
      </c>
      <c r="J89" t="s">
        <v>102</v>
      </c>
      <c r="K89" t="s">
        <v>102</v>
      </c>
      <c r="L89" t="s">
        <v>102</v>
      </c>
      <c r="M89" t="s">
        <v>102</v>
      </c>
      <c r="N89" t="s">
        <v>102</v>
      </c>
      <c r="O89" t="s">
        <v>102</v>
      </c>
      <c r="P89" t="s">
        <v>102</v>
      </c>
      <c r="Q89" t="s">
        <v>102</v>
      </c>
      <c r="R89" t="s">
        <v>102</v>
      </c>
      <c r="S89" t="s">
        <v>102</v>
      </c>
      <c r="T89" t="s">
        <v>102</v>
      </c>
      <c r="U89" s="26">
        <v>9.4480000000000003E-5</v>
      </c>
      <c r="V89" t="s">
        <v>102</v>
      </c>
      <c r="W89" t="s">
        <v>102</v>
      </c>
      <c r="X89" s="26">
        <v>9.4480000000000003E-5</v>
      </c>
    </row>
    <row r="90" spans="1:24" x14ac:dyDescent="0.35">
      <c r="A90" t="s">
        <v>2</v>
      </c>
      <c r="B90" t="s">
        <v>145</v>
      </c>
      <c r="C90" t="s">
        <v>196</v>
      </c>
      <c r="J90" t="s">
        <v>102</v>
      </c>
      <c r="K90" t="s">
        <v>102</v>
      </c>
      <c r="L90" t="s">
        <v>102</v>
      </c>
      <c r="M90" t="s">
        <v>102</v>
      </c>
      <c r="N90" t="s">
        <v>102</v>
      </c>
      <c r="O90" t="s">
        <v>102</v>
      </c>
      <c r="P90" t="s">
        <v>102</v>
      </c>
      <c r="Q90" t="s">
        <v>102</v>
      </c>
      <c r="R90" t="s">
        <v>102</v>
      </c>
      <c r="S90" t="s">
        <v>102</v>
      </c>
      <c r="T90" t="s">
        <v>102</v>
      </c>
      <c r="U90" s="26">
        <v>9.4519999999999996E-5</v>
      </c>
      <c r="V90" t="s">
        <v>102</v>
      </c>
      <c r="W90" t="s">
        <v>102</v>
      </c>
      <c r="X90" s="26">
        <v>9.4519999999999996E-5</v>
      </c>
    </row>
    <row r="91" spans="1:24" x14ac:dyDescent="0.35">
      <c r="A91" t="s">
        <v>2</v>
      </c>
      <c r="B91" t="s">
        <v>145</v>
      </c>
      <c r="C91" t="s">
        <v>197</v>
      </c>
      <c r="J91" t="s">
        <v>102</v>
      </c>
      <c r="K91" t="s">
        <v>102</v>
      </c>
      <c r="L91" t="s">
        <v>102</v>
      </c>
      <c r="M91" t="s">
        <v>102</v>
      </c>
      <c r="N91" t="s">
        <v>102</v>
      </c>
      <c r="O91" t="s">
        <v>102</v>
      </c>
      <c r="P91" t="s">
        <v>102</v>
      </c>
      <c r="Q91" t="s">
        <v>102</v>
      </c>
      <c r="R91" t="s">
        <v>102</v>
      </c>
      <c r="S91" t="s">
        <v>102</v>
      </c>
      <c r="T91" t="s">
        <v>102</v>
      </c>
      <c r="U91" s="26">
        <v>9.5320000000000002E-5</v>
      </c>
      <c r="V91" t="s">
        <v>102</v>
      </c>
      <c r="W91" t="s">
        <v>102</v>
      </c>
      <c r="X91" s="26">
        <v>9.5320000000000002E-5</v>
      </c>
    </row>
    <row r="92" spans="1:24" x14ac:dyDescent="0.35">
      <c r="A92" t="s">
        <v>2</v>
      </c>
      <c r="B92" t="s">
        <v>145</v>
      </c>
      <c r="C92" t="s">
        <v>198</v>
      </c>
      <c r="J92" t="s">
        <v>102</v>
      </c>
      <c r="K92" t="s">
        <v>102</v>
      </c>
      <c r="L92" t="s">
        <v>102</v>
      </c>
      <c r="M92" t="s">
        <v>102</v>
      </c>
      <c r="N92" t="s">
        <v>102</v>
      </c>
      <c r="O92" t="s">
        <v>102</v>
      </c>
      <c r="P92" t="s">
        <v>102</v>
      </c>
      <c r="Q92" t="s">
        <v>102</v>
      </c>
      <c r="R92" t="s">
        <v>102</v>
      </c>
      <c r="S92" t="s">
        <v>102</v>
      </c>
      <c r="T92" t="s">
        <v>102</v>
      </c>
      <c r="U92" s="26">
        <v>1.473E-4</v>
      </c>
      <c r="V92" t="s">
        <v>102</v>
      </c>
      <c r="W92" t="s">
        <v>102</v>
      </c>
      <c r="X92" s="26">
        <v>1.473E-4</v>
      </c>
    </row>
    <row r="93" spans="1:24" x14ac:dyDescent="0.35">
      <c r="A93" t="s">
        <v>2</v>
      </c>
      <c r="B93" t="s">
        <v>145</v>
      </c>
      <c r="C93" t="s">
        <v>199</v>
      </c>
      <c r="J93" t="s">
        <v>102</v>
      </c>
      <c r="K93" t="s">
        <v>102</v>
      </c>
      <c r="L93" t="s">
        <v>102</v>
      </c>
      <c r="M93" t="s">
        <v>102</v>
      </c>
      <c r="N93" t="s">
        <v>102</v>
      </c>
      <c r="O93" t="s">
        <v>102</v>
      </c>
      <c r="P93" t="s">
        <v>102</v>
      </c>
      <c r="Q93" t="s">
        <v>102</v>
      </c>
      <c r="R93" t="s">
        <v>102</v>
      </c>
      <c r="S93" t="s">
        <v>102</v>
      </c>
      <c r="T93" t="s">
        <v>102</v>
      </c>
      <c r="U93" s="26">
        <v>6.313E-3</v>
      </c>
      <c r="V93" t="s">
        <v>102</v>
      </c>
      <c r="W93" t="s">
        <v>102</v>
      </c>
      <c r="X93">
        <v>6.313E-3</v>
      </c>
    </row>
    <row r="94" spans="1:24" x14ac:dyDescent="0.35">
      <c r="A94" t="s">
        <v>2</v>
      </c>
      <c r="B94" t="s">
        <v>145</v>
      </c>
      <c r="C94" t="s">
        <v>200</v>
      </c>
      <c r="J94" t="s">
        <v>102</v>
      </c>
      <c r="K94" t="s">
        <v>102</v>
      </c>
      <c r="L94" t="s">
        <v>102</v>
      </c>
      <c r="M94" t="s">
        <v>102</v>
      </c>
      <c r="N94" t="s">
        <v>102</v>
      </c>
      <c r="O94" t="s">
        <v>102</v>
      </c>
      <c r="P94" t="s">
        <v>102</v>
      </c>
      <c r="Q94" t="s">
        <v>102</v>
      </c>
      <c r="R94" t="s">
        <v>102</v>
      </c>
      <c r="S94" t="s">
        <v>102</v>
      </c>
      <c r="T94" t="s">
        <v>102</v>
      </c>
      <c r="U94" s="26">
        <v>1.473E-4</v>
      </c>
      <c r="V94" t="s">
        <v>102</v>
      </c>
      <c r="W94" t="s">
        <v>102</v>
      </c>
      <c r="X94" s="26">
        <v>1.473E-4</v>
      </c>
    </row>
    <row r="95" spans="1:24" x14ac:dyDescent="0.35">
      <c r="A95" t="s">
        <v>2</v>
      </c>
      <c r="B95" t="s">
        <v>145</v>
      </c>
      <c r="C95" t="s">
        <v>201</v>
      </c>
      <c r="J95" t="s">
        <v>102</v>
      </c>
      <c r="K95" t="s">
        <v>102</v>
      </c>
      <c r="L95" t="s">
        <v>102</v>
      </c>
      <c r="M95" t="s">
        <v>102</v>
      </c>
      <c r="N95" t="s">
        <v>102</v>
      </c>
      <c r="O95" t="s">
        <v>102</v>
      </c>
      <c r="P95" t="s">
        <v>102</v>
      </c>
      <c r="Q95" t="s">
        <v>102</v>
      </c>
      <c r="R95" t="s">
        <v>102</v>
      </c>
      <c r="S95" t="s">
        <v>102</v>
      </c>
      <c r="T95" t="s">
        <v>102</v>
      </c>
      <c r="U95" s="26" t="s">
        <v>102</v>
      </c>
      <c r="V95" t="s">
        <v>102</v>
      </c>
      <c r="W95" t="s">
        <v>102</v>
      </c>
      <c r="X95">
        <v>0</v>
      </c>
    </row>
    <row r="96" spans="1:24" x14ac:dyDescent="0.35">
      <c r="A96" t="s">
        <v>2</v>
      </c>
      <c r="B96" t="s">
        <v>145</v>
      </c>
      <c r="C96" t="s">
        <v>202</v>
      </c>
      <c r="J96" t="s">
        <v>102</v>
      </c>
      <c r="K96" t="s">
        <v>102</v>
      </c>
      <c r="L96" t="s">
        <v>102</v>
      </c>
      <c r="M96" t="s">
        <v>102</v>
      </c>
      <c r="N96" t="s">
        <v>102</v>
      </c>
      <c r="O96" t="s">
        <v>102</v>
      </c>
      <c r="P96" t="s">
        <v>102</v>
      </c>
      <c r="Q96" s="26">
        <v>6.7619999999999998E-7</v>
      </c>
      <c r="R96" t="s">
        <v>102</v>
      </c>
      <c r="S96" t="s">
        <v>102</v>
      </c>
      <c r="T96" t="s">
        <v>102</v>
      </c>
      <c r="U96" s="26" t="s">
        <v>102</v>
      </c>
      <c r="V96" t="s">
        <v>102</v>
      </c>
      <c r="W96" t="s">
        <v>102</v>
      </c>
      <c r="X96" s="26">
        <v>6.7619999999999998E-7</v>
      </c>
    </row>
    <row r="97" spans="1:24" x14ac:dyDescent="0.35">
      <c r="A97" t="s">
        <v>2</v>
      </c>
      <c r="B97" t="s">
        <v>145</v>
      </c>
      <c r="C97" t="s">
        <v>203</v>
      </c>
      <c r="J97" t="s">
        <v>102</v>
      </c>
      <c r="K97" t="s">
        <v>102</v>
      </c>
      <c r="L97" t="s">
        <v>102</v>
      </c>
      <c r="M97" t="s">
        <v>102</v>
      </c>
      <c r="N97" t="s">
        <v>102</v>
      </c>
      <c r="O97" t="s">
        <v>102</v>
      </c>
      <c r="P97" t="s">
        <v>102</v>
      </c>
      <c r="Q97" t="s">
        <v>102</v>
      </c>
      <c r="R97" t="s">
        <v>102</v>
      </c>
      <c r="S97" t="s">
        <v>102</v>
      </c>
      <c r="T97" t="s">
        <v>102</v>
      </c>
      <c r="U97" s="26">
        <v>6.7130000000000002E-3</v>
      </c>
      <c r="V97" t="s">
        <v>102</v>
      </c>
      <c r="W97" t="s">
        <v>102</v>
      </c>
      <c r="X97">
        <v>6.7130000000000002E-3</v>
      </c>
    </row>
    <row r="98" spans="1:24" x14ac:dyDescent="0.35">
      <c r="A98" t="s">
        <v>2</v>
      </c>
      <c r="B98" t="s">
        <v>145</v>
      </c>
      <c r="C98" t="s">
        <v>204</v>
      </c>
      <c r="J98" t="s">
        <v>102</v>
      </c>
      <c r="K98" t="s">
        <v>102</v>
      </c>
      <c r="L98" t="s">
        <v>102</v>
      </c>
      <c r="M98" t="s">
        <v>102</v>
      </c>
      <c r="N98" t="s">
        <v>102</v>
      </c>
      <c r="O98" t="s">
        <v>102</v>
      </c>
      <c r="P98" t="s">
        <v>102</v>
      </c>
      <c r="Q98" t="s">
        <v>102</v>
      </c>
      <c r="R98" t="s">
        <v>102</v>
      </c>
      <c r="S98" t="s">
        <v>102</v>
      </c>
      <c r="T98" t="s">
        <v>102</v>
      </c>
      <c r="U98" s="26">
        <v>1.473E-4</v>
      </c>
      <c r="V98" t="s">
        <v>102</v>
      </c>
      <c r="W98" t="s">
        <v>102</v>
      </c>
      <c r="X98" s="26">
        <v>1.473E-4</v>
      </c>
    </row>
    <row r="99" spans="1:24" x14ac:dyDescent="0.35">
      <c r="A99" t="s">
        <v>2</v>
      </c>
      <c r="B99" t="s">
        <v>145</v>
      </c>
      <c r="C99" t="s">
        <v>205</v>
      </c>
      <c r="J99" t="s">
        <v>102</v>
      </c>
      <c r="K99" t="s">
        <v>102</v>
      </c>
      <c r="L99" t="s">
        <v>102</v>
      </c>
      <c r="M99" t="s">
        <v>102</v>
      </c>
      <c r="N99" t="s">
        <v>102</v>
      </c>
      <c r="O99" t="s">
        <v>102</v>
      </c>
      <c r="P99" t="s">
        <v>102</v>
      </c>
      <c r="Q99" s="26">
        <v>1.7230000000000001E-6</v>
      </c>
      <c r="R99" t="s">
        <v>102</v>
      </c>
      <c r="S99" t="s">
        <v>102</v>
      </c>
      <c r="T99" t="s">
        <v>102</v>
      </c>
      <c r="U99" s="26" t="s">
        <v>102</v>
      </c>
      <c r="V99" t="s">
        <v>102</v>
      </c>
      <c r="W99" t="s">
        <v>102</v>
      </c>
      <c r="X99" s="26">
        <v>1.7230000000000001E-6</v>
      </c>
    </row>
    <row r="100" spans="1:24" x14ac:dyDescent="0.35">
      <c r="A100" t="s">
        <v>2</v>
      </c>
      <c r="B100" t="s">
        <v>145</v>
      </c>
      <c r="C100" t="s">
        <v>206</v>
      </c>
      <c r="J100" t="s">
        <v>102</v>
      </c>
      <c r="K100" t="s">
        <v>102</v>
      </c>
      <c r="L100" t="s">
        <v>102</v>
      </c>
      <c r="M100" t="s">
        <v>102</v>
      </c>
      <c r="N100" t="s">
        <v>102</v>
      </c>
      <c r="O100" t="s">
        <v>102</v>
      </c>
      <c r="P100" t="s">
        <v>102</v>
      </c>
      <c r="Q100" t="s">
        <v>102</v>
      </c>
      <c r="R100" t="s">
        <v>102</v>
      </c>
      <c r="S100" t="s">
        <v>102</v>
      </c>
      <c r="T100" t="s">
        <v>102</v>
      </c>
      <c r="U100" s="26">
        <v>1.473E-4</v>
      </c>
      <c r="V100" t="s">
        <v>102</v>
      </c>
      <c r="W100" t="s">
        <v>102</v>
      </c>
      <c r="X100" s="26">
        <v>1.473E-4</v>
      </c>
    </row>
    <row r="101" spans="1:24" x14ac:dyDescent="0.35">
      <c r="A101" t="s">
        <v>2</v>
      </c>
      <c r="B101" t="s">
        <v>145</v>
      </c>
      <c r="C101" t="s">
        <v>207</v>
      </c>
      <c r="J101" t="s">
        <v>102</v>
      </c>
      <c r="K101" t="s">
        <v>102</v>
      </c>
      <c r="L101" t="s">
        <v>102</v>
      </c>
      <c r="M101" t="s">
        <v>102</v>
      </c>
      <c r="N101" t="s">
        <v>102</v>
      </c>
      <c r="O101" t="s">
        <v>102</v>
      </c>
      <c r="P101" t="s">
        <v>102</v>
      </c>
      <c r="Q101" t="s">
        <v>102</v>
      </c>
      <c r="R101" t="s">
        <v>102</v>
      </c>
      <c r="S101" t="s">
        <v>102</v>
      </c>
      <c r="T101" t="s">
        <v>102</v>
      </c>
      <c r="U101" s="26">
        <v>5.5760000000000002E-3</v>
      </c>
      <c r="V101" t="s">
        <v>102</v>
      </c>
      <c r="W101" t="s">
        <v>102</v>
      </c>
      <c r="X101">
        <v>5.5760000000000002E-3</v>
      </c>
    </row>
    <row r="102" spans="1:24" x14ac:dyDescent="0.35">
      <c r="A102" t="s">
        <v>2</v>
      </c>
      <c r="B102" t="s">
        <v>145</v>
      </c>
      <c r="C102" t="s">
        <v>208</v>
      </c>
      <c r="J102" t="s">
        <v>102</v>
      </c>
      <c r="K102" t="s">
        <v>102</v>
      </c>
      <c r="L102" t="s">
        <v>102</v>
      </c>
      <c r="M102" t="s">
        <v>102</v>
      </c>
      <c r="N102" t="s">
        <v>102</v>
      </c>
      <c r="O102" t="s">
        <v>102</v>
      </c>
      <c r="P102" t="s">
        <v>102</v>
      </c>
      <c r="Q102" t="s">
        <v>102</v>
      </c>
      <c r="R102" t="s">
        <v>102</v>
      </c>
      <c r="S102" t="s">
        <v>102</v>
      </c>
      <c r="T102" t="s">
        <v>102</v>
      </c>
      <c r="U102" s="26">
        <v>1.473E-4</v>
      </c>
      <c r="V102" t="s">
        <v>102</v>
      </c>
      <c r="W102" t="s">
        <v>102</v>
      </c>
      <c r="X102" s="26">
        <v>1.473E-4</v>
      </c>
    </row>
    <row r="103" spans="1:24" x14ac:dyDescent="0.35">
      <c r="A103" t="s">
        <v>2</v>
      </c>
      <c r="B103" t="s">
        <v>145</v>
      </c>
      <c r="C103" t="s">
        <v>132</v>
      </c>
      <c r="J103" t="s">
        <v>102</v>
      </c>
      <c r="K103" t="s">
        <v>102</v>
      </c>
      <c r="L103" t="s">
        <v>102</v>
      </c>
      <c r="M103" t="s">
        <v>102</v>
      </c>
      <c r="N103" t="s">
        <v>102</v>
      </c>
      <c r="O103" t="s">
        <v>102</v>
      </c>
      <c r="P103" t="s">
        <v>102</v>
      </c>
      <c r="Q103" t="s">
        <v>102</v>
      </c>
      <c r="R103" t="s">
        <v>102</v>
      </c>
      <c r="S103" t="s">
        <v>102</v>
      </c>
      <c r="T103" t="s">
        <v>102</v>
      </c>
      <c r="U103" s="26">
        <v>1.473E-4</v>
      </c>
      <c r="V103" t="s">
        <v>102</v>
      </c>
      <c r="W103" t="s">
        <v>102</v>
      </c>
      <c r="X103" s="26">
        <v>1.473E-4</v>
      </c>
    </row>
    <row r="104" spans="1:24" x14ac:dyDescent="0.35">
      <c r="A104" t="s">
        <v>2</v>
      </c>
      <c r="B104" t="s">
        <v>145</v>
      </c>
      <c r="C104" t="s">
        <v>209</v>
      </c>
      <c r="J104" t="s">
        <v>102</v>
      </c>
      <c r="K104" t="s">
        <v>102</v>
      </c>
      <c r="L104" t="s">
        <v>102</v>
      </c>
      <c r="M104" t="s">
        <v>102</v>
      </c>
      <c r="N104" t="s">
        <v>102</v>
      </c>
      <c r="O104" t="s">
        <v>102</v>
      </c>
      <c r="P104" t="s">
        <v>102</v>
      </c>
      <c r="Q104" t="s">
        <v>102</v>
      </c>
      <c r="R104" t="s">
        <v>102</v>
      </c>
      <c r="S104" t="s">
        <v>102</v>
      </c>
      <c r="T104" t="s">
        <v>102</v>
      </c>
      <c r="U104" s="26">
        <v>9.7590000000000006E-5</v>
      </c>
      <c r="V104" t="s">
        <v>102</v>
      </c>
      <c r="W104" t="s">
        <v>102</v>
      </c>
      <c r="X104" s="26">
        <v>9.7590000000000006E-5</v>
      </c>
    </row>
    <row r="105" spans="1:24" x14ac:dyDescent="0.35">
      <c r="A105" t="s">
        <v>2</v>
      </c>
      <c r="B105" t="s">
        <v>145</v>
      </c>
      <c r="C105" t="s">
        <v>210</v>
      </c>
      <c r="J105" t="s">
        <v>102</v>
      </c>
      <c r="K105" t="s">
        <v>102</v>
      </c>
      <c r="L105" t="s">
        <v>102</v>
      </c>
      <c r="M105" t="s">
        <v>102</v>
      </c>
      <c r="N105" t="s">
        <v>102</v>
      </c>
      <c r="O105" t="s">
        <v>102</v>
      </c>
      <c r="P105" t="s">
        <v>102</v>
      </c>
      <c r="Q105" s="26">
        <v>8.7410000000000003E-7</v>
      </c>
      <c r="R105" t="s">
        <v>102</v>
      </c>
      <c r="S105" t="s">
        <v>102</v>
      </c>
      <c r="T105" t="s">
        <v>102</v>
      </c>
      <c r="U105" s="26" t="s">
        <v>102</v>
      </c>
      <c r="V105" t="s">
        <v>102</v>
      </c>
      <c r="W105" t="s">
        <v>102</v>
      </c>
      <c r="X105" s="26">
        <v>8.7410000000000003E-7</v>
      </c>
    </row>
    <row r="106" spans="1:24" x14ac:dyDescent="0.35">
      <c r="A106" t="s">
        <v>2</v>
      </c>
      <c r="B106" t="s">
        <v>145</v>
      </c>
      <c r="C106" t="s">
        <v>211</v>
      </c>
      <c r="J106" t="s">
        <v>102</v>
      </c>
      <c r="K106" t="s">
        <v>102</v>
      </c>
      <c r="L106" t="s">
        <v>102</v>
      </c>
      <c r="M106" t="s">
        <v>102</v>
      </c>
      <c r="N106" t="s">
        <v>102</v>
      </c>
      <c r="O106" t="s">
        <v>102</v>
      </c>
      <c r="P106" t="s">
        <v>102</v>
      </c>
      <c r="Q106" t="s">
        <v>102</v>
      </c>
      <c r="R106" t="s">
        <v>102</v>
      </c>
      <c r="S106" t="s">
        <v>102</v>
      </c>
      <c r="T106" t="s">
        <v>102</v>
      </c>
      <c r="U106" s="26">
        <v>1.473E-4</v>
      </c>
      <c r="V106" t="s">
        <v>102</v>
      </c>
      <c r="W106" t="s">
        <v>102</v>
      </c>
      <c r="X106" s="26">
        <v>1.473E-4</v>
      </c>
    </row>
    <row r="107" spans="1:24" x14ac:dyDescent="0.35">
      <c r="A107" t="s">
        <v>2</v>
      </c>
      <c r="B107" t="s">
        <v>145</v>
      </c>
      <c r="C107" t="s">
        <v>212</v>
      </c>
      <c r="J107" t="s">
        <v>102</v>
      </c>
      <c r="K107" t="s">
        <v>102</v>
      </c>
      <c r="L107" t="s">
        <v>102</v>
      </c>
      <c r="M107" t="s">
        <v>102</v>
      </c>
      <c r="N107" t="s">
        <v>102</v>
      </c>
      <c r="O107" t="s">
        <v>102</v>
      </c>
      <c r="P107" t="s">
        <v>102</v>
      </c>
      <c r="Q107" t="s">
        <v>102</v>
      </c>
      <c r="R107" t="s">
        <v>102</v>
      </c>
      <c r="S107" t="s">
        <v>102</v>
      </c>
      <c r="T107" t="s">
        <v>102</v>
      </c>
      <c r="U107" s="26">
        <v>6.398E-3</v>
      </c>
      <c r="V107" t="s">
        <v>102</v>
      </c>
      <c r="W107" t="s">
        <v>102</v>
      </c>
      <c r="X107">
        <v>6.398E-3</v>
      </c>
    </row>
    <row r="108" spans="1:24" x14ac:dyDescent="0.35">
      <c r="A108" t="s">
        <v>2</v>
      </c>
      <c r="B108" t="s">
        <v>145</v>
      </c>
      <c r="C108" t="s">
        <v>213</v>
      </c>
      <c r="J108" t="s">
        <v>102</v>
      </c>
      <c r="K108" t="s">
        <v>102</v>
      </c>
      <c r="L108" t="s">
        <v>102</v>
      </c>
      <c r="M108" t="s">
        <v>102</v>
      </c>
      <c r="N108" t="s">
        <v>102</v>
      </c>
      <c r="O108" t="s">
        <v>102</v>
      </c>
      <c r="P108" t="s">
        <v>102</v>
      </c>
      <c r="Q108" t="s">
        <v>102</v>
      </c>
      <c r="R108" t="s">
        <v>102</v>
      </c>
      <c r="S108" t="s">
        <v>102</v>
      </c>
      <c r="T108" t="s">
        <v>102</v>
      </c>
      <c r="U108" s="26">
        <v>1.165E-4</v>
      </c>
      <c r="V108" t="s">
        <v>102</v>
      </c>
      <c r="W108" t="s">
        <v>102</v>
      </c>
      <c r="X108" s="26">
        <v>1.165E-4</v>
      </c>
    </row>
    <row r="109" spans="1:24" x14ac:dyDescent="0.35">
      <c r="A109" t="s">
        <v>2</v>
      </c>
      <c r="B109" t="s">
        <v>145</v>
      </c>
      <c r="C109" t="s">
        <v>214</v>
      </c>
      <c r="J109" t="s">
        <v>102</v>
      </c>
      <c r="K109" t="s">
        <v>102</v>
      </c>
      <c r="L109" t="s">
        <v>102</v>
      </c>
      <c r="M109" t="s">
        <v>102</v>
      </c>
      <c r="N109" t="s">
        <v>102</v>
      </c>
      <c r="O109" t="s">
        <v>102</v>
      </c>
      <c r="P109" t="s">
        <v>102</v>
      </c>
      <c r="Q109" t="s">
        <v>102</v>
      </c>
      <c r="R109" t="s">
        <v>102</v>
      </c>
      <c r="S109" t="s">
        <v>102</v>
      </c>
      <c r="T109" t="s">
        <v>102</v>
      </c>
      <c r="U109" s="26">
        <v>8.5900000000000001E-5</v>
      </c>
      <c r="V109" t="s">
        <v>102</v>
      </c>
      <c r="W109" t="s">
        <v>102</v>
      </c>
      <c r="X109" s="26">
        <v>8.5900000000000001E-5</v>
      </c>
    </row>
    <row r="110" spans="1:24" x14ac:dyDescent="0.35">
      <c r="A110" t="s">
        <v>2</v>
      </c>
      <c r="B110" t="s">
        <v>145</v>
      </c>
      <c r="C110" t="s">
        <v>215</v>
      </c>
      <c r="J110" t="s">
        <v>102</v>
      </c>
      <c r="K110" t="s">
        <v>102</v>
      </c>
      <c r="L110" t="s">
        <v>102</v>
      </c>
      <c r="M110" t="s">
        <v>102</v>
      </c>
      <c r="N110" t="s">
        <v>102</v>
      </c>
      <c r="O110" t="s">
        <v>102</v>
      </c>
      <c r="P110" t="s">
        <v>102</v>
      </c>
      <c r="Q110" t="s">
        <v>102</v>
      </c>
      <c r="R110" t="s">
        <v>102</v>
      </c>
      <c r="S110" t="s">
        <v>102</v>
      </c>
      <c r="T110" t="s">
        <v>102</v>
      </c>
      <c r="U110" s="26">
        <v>9.1489999999999991E-3</v>
      </c>
      <c r="V110" t="s">
        <v>102</v>
      </c>
      <c r="W110" t="s">
        <v>102</v>
      </c>
      <c r="X110">
        <v>9.1489999999999991E-3</v>
      </c>
    </row>
    <row r="111" spans="1:24" x14ac:dyDescent="0.35">
      <c r="A111" t="s">
        <v>2</v>
      </c>
      <c r="B111" t="s">
        <v>145</v>
      </c>
      <c r="C111" t="s">
        <v>216</v>
      </c>
      <c r="J111" t="s">
        <v>102</v>
      </c>
      <c r="K111" t="s">
        <v>102</v>
      </c>
      <c r="L111" t="s">
        <v>102</v>
      </c>
      <c r="M111" t="s">
        <v>102</v>
      </c>
      <c r="N111" t="s">
        <v>102</v>
      </c>
      <c r="O111" t="s">
        <v>102</v>
      </c>
      <c r="P111" t="s">
        <v>102</v>
      </c>
      <c r="Q111" t="s">
        <v>102</v>
      </c>
      <c r="R111" t="s">
        <v>102</v>
      </c>
      <c r="S111" t="s">
        <v>102</v>
      </c>
      <c r="T111" t="s">
        <v>102</v>
      </c>
      <c r="U111" s="26">
        <v>1.473E-4</v>
      </c>
      <c r="V111" t="s">
        <v>102</v>
      </c>
      <c r="W111" t="s">
        <v>102</v>
      </c>
      <c r="X111" s="26">
        <v>1.473E-4</v>
      </c>
    </row>
    <row r="112" spans="1:24" x14ac:dyDescent="0.35">
      <c r="A112" t="s">
        <v>2</v>
      </c>
      <c r="B112" t="s">
        <v>145</v>
      </c>
      <c r="C112" t="s">
        <v>217</v>
      </c>
      <c r="J112" t="s">
        <v>102</v>
      </c>
      <c r="K112" t="s">
        <v>102</v>
      </c>
      <c r="L112" t="s">
        <v>102</v>
      </c>
      <c r="M112" t="s">
        <v>102</v>
      </c>
      <c r="N112" t="s">
        <v>102</v>
      </c>
      <c r="O112" t="s">
        <v>102</v>
      </c>
      <c r="P112" t="s">
        <v>102</v>
      </c>
      <c r="Q112" t="s">
        <v>102</v>
      </c>
      <c r="R112" t="s">
        <v>102</v>
      </c>
      <c r="S112" t="s">
        <v>102</v>
      </c>
      <c r="T112" t="s">
        <v>102</v>
      </c>
      <c r="U112" s="26">
        <v>1.473E-4</v>
      </c>
      <c r="V112" t="s">
        <v>102</v>
      </c>
      <c r="W112" t="s">
        <v>102</v>
      </c>
      <c r="X112" s="26">
        <v>1.473E-4</v>
      </c>
    </row>
    <row r="113" spans="1:24" x14ac:dyDescent="0.35">
      <c r="A113" t="s">
        <v>2</v>
      </c>
      <c r="B113" t="s">
        <v>145</v>
      </c>
      <c r="C113" t="s">
        <v>218</v>
      </c>
      <c r="J113" t="s">
        <v>102</v>
      </c>
      <c r="K113" t="s">
        <v>102</v>
      </c>
      <c r="L113" t="s">
        <v>102</v>
      </c>
      <c r="M113" t="s">
        <v>102</v>
      </c>
      <c r="N113" t="s">
        <v>102</v>
      </c>
      <c r="O113" t="s">
        <v>102</v>
      </c>
      <c r="P113" t="s">
        <v>102</v>
      </c>
      <c r="Q113" t="s">
        <v>102</v>
      </c>
      <c r="R113" t="s">
        <v>102</v>
      </c>
      <c r="S113" t="s">
        <v>102</v>
      </c>
      <c r="T113" t="s">
        <v>102</v>
      </c>
      <c r="U113" s="26">
        <v>7.7260000000000002E-4</v>
      </c>
      <c r="V113" t="s">
        <v>102</v>
      </c>
      <c r="W113" t="s">
        <v>102</v>
      </c>
      <c r="X113">
        <v>7.7260000000000002E-4</v>
      </c>
    </row>
    <row r="114" spans="1:24" x14ac:dyDescent="0.35">
      <c r="A114" t="s">
        <v>2</v>
      </c>
      <c r="B114" t="s">
        <v>145</v>
      </c>
      <c r="C114" t="s">
        <v>219</v>
      </c>
      <c r="J114" t="s">
        <v>102</v>
      </c>
      <c r="K114" t="s">
        <v>102</v>
      </c>
      <c r="L114" t="s">
        <v>102</v>
      </c>
      <c r="M114" t="s">
        <v>102</v>
      </c>
      <c r="N114" t="s">
        <v>102</v>
      </c>
      <c r="O114" t="s">
        <v>102</v>
      </c>
      <c r="P114" t="s">
        <v>102</v>
      </c>
      <c r="Q114" s="26" t="s">
        <v>102</v>
      </c>
      <c r="R114" t="s">
        <v>102</v>
      </c>
      <c r="S114" t="s">
        <v>102</v>
      </c>
      <c r="T114" t="s">
        <v>102</v>
      </c>
      <c r="U114" s="26">
        <v>1.1809999999999999E-2</v>
      </c>
      <c r="V114" t="s">
        <v>102</v>
      </c>
      <c r="W114" t="s">
        <v>102</v>
      </c>
      <c r="X114">
        <v>1.1809999999999999E-2</v>
      </c>
    </row>
    <row r="115" spans="1:24" x14ac:dyDescent="0.35">
      <c r="A115" t="s">
        <v>2</v>
      </c>
      <c r="B115" t="s">
        <v>145</v>
      </c>
      <c r="C115" t="s">
        <v>220</v>
      </c>
      <c r="J115" t="s">
        <v>102</v>
      </c>
      <c r="K115" t="s">
        <v>102</v>
      </c>
      <c r="L115" t="s">
        <v>102</v>
      </c>
      <c r="M115" t="s">
        <v>102</v>
      </c>
      <c r="N115" t="s">
        <v>102</v>
      </c>
      <c r="O115" t="s">
        <v>102</v>
      </c>
      <c r="P115" t="s">
        <v>102</v>
      </c>
      <c r="Q115" t="s">
        <v>102</v>
      </c>
      <c r="R115" t="s">
        <v>102</v>
      </c>
      <c r="S115" t="s">
        <v>102</v>
      </c>
      <c r="T115" t="s">
        <v>102</v>
      </c>
      <c r="U115" s="26">
        <v>7.6079999999999995E-4</v>
      </c>
      <c r="V115" t="s">
        <v>102</v>
      </c>
      <c r="W115" t="s">
        <v>102</v>
      </c>
      <c r="X115">
        <v>7.6079999999999995E-4</v>
      </c>
    </row>
    <row r="116" spans="1:24" x14ac:dyDescent="0.35">
      <c r="A116" t="s">
        <v>2</v>
      </c>
      <c r="B116" t="s">
        <v>145</v>
      </c>
      <c r="C116" t="s">
        <v>221</v>
      </c>
      <c r="J116" t="s">
        <v>102</v>
      </c>
      <c r="K116" t="s">
        <v>102</v>
      </c>
      <c r="L116" t="s">
        <v>102</v>
      </c>
      <c r="M116" t="s">
        <v>102</v>
      </c>
      <c r="N116" t="s">
        <v>102</v>
      </c>
      <c r="O116" t="s">
        <v>102</v>
      </c>
      <c r="P116" t="s">
        <v>102</v>
      </c>
      <c r="Q116" t="s">
        <v>102</v>
      </c>
      <c r="R116" t="s">
        <v>102</v>
      </c>
      <c r="S116" t="s">
        <v>102</v>
      </c>
      <c r="T116" t="s">
        <v>102</v>
      </c>
      <c r="U116" s="26" t="s">
        <v>102</v>
      </c>
      <c r="V116" t="s">
        <v>102</v>
      </c>
      <c r="W116" t="s">
        <v>102</v>
      </c>
      <c r="X116">
        <v>0</v>
      </c>
    </row>
    <row r="117" spans="1:24" x14ac:dyDescent="0.35">
      <c r="A117" t="s">
        <v>2</v>
      </c>
      <c r="B117" t="s">
        <v>145</v>
      </c>
      <c r="C117" t="s">
        <v>222</v>
      </c>
      <c r="J117" t="s">
        <v>102</v>
      </c>
      <c r="K117" t="s">
        <v>102</v>
      </c>
      <c r="L117" t="s">
        <v>102</v>
      </c>
      <c r="M117" t="s">
        <v>102</v>
      </c>
      <c r="N117" t="s">
        <v>102</v>
      </c>
      <c r="O117" t="s">
        <v>102</v>
      </c>
      <c r="P117" t="s">
        <v>102</v>
      </c>
      <c r="Q117" s="26" t="s">
        <v>102</v>
      </c>
      <c r="R117" t="s">
        <v>102</v>
      </c>
      <c r="S117" t="s">
        <v>102</v>
      </c>
      <c r="T117" t="s">
        <v>102</v>
      </c>
      <c r="U117" s="26">
        <v>1.473E-4</v>
      </c>
      <c r="V117" t="s">
        <v>102</v>
      </c>
      <c r="W117" t="s">
        <v>102</v>
      </c>
      <c r="X117" s="26">
        <v>1.473E-4</v>
      </c>
    </row>
    <row r="118" spans="1:24" x14ac:dyDescent="0.35">
      <c r="A118" t="s">
        <v>2</v>
      </c>
      <c r="B118" t="s">
        <v>145</v>
      </c>
      <c r="C118" t="s">
        <v>223</v>
      </c>
      <c r="J118" t="s">
        <v>102</v>
      </c>
      <c r="K118" t="s">
        <v>102</v>
      </c>
      <c r="L118" t="s">
        <v>102</v>
      </c>
      <c r="M118" t="s">
        <v>102</v>
      </c>
      <c r="N118" t="s">
        <v>102</v>
      </c>
      <c r="O118" t="s">
        <v>102</v>
      </c>
      <c r="P118" t="s">
        <v>102</v>
      </c>
      <c r="Q118" t="s">
        <v>102</v>
      </c>
      <c r="R118" t="s">
        <v>102</v>
      </c>
      <c r="S118" t="s">
        <v>102</v>
      </c>
      <c r="T118" t="s">
        <v>102</v>
      </c>
      <c r="U118" s="26">
        <v>6.2179999999999996E-3</v>
      </c>
      <c r="V118" t="s">
        <v>102</v>
      </c>
      <c r="W118" t="s">
        <v>102</v>
      </c>
      <c r="X118">
        <v>6.2179999999999996E-3</v>
      </c>
    </row>
    <row r="119" spans="1:24" x14ac:dyDescent="0.35">
      <c r="A119" t="s">
        <v>2</v>
      </c>
      <c r="B119" t="s">
        <v>145</v>
      </c>
      <c r="C119" t="s">
        <v>224</v>
      </c>
      <c r="J119" t="s">
        <v>102</v>
      </c>
      <c r="K119" t="s">
        <v>102</v>
      </c>
      <c r="L119" t="s">
        <v>102</v>
      </c>
      <c r="M119" t="s">
        <v>102</v>
      </c>
      <c r="N119" t="s">
        <v>102</v>
      </c>
      <c r="O119" t="s">
        <v>102</v>
      </c>
      <c r="P119" t="s">
        <v>102</v>
      </c>
      <c r="Q119" t="s">
        <v>102</v>
      </c>
      <c r="R119" t="s">
        <v>102</v>
      </c>
      <c r="S119" t="s">
        <v>102</v>
      </c>
      <c r="T119" t="s">
        <v>102</v>
      </c>
      <c r="U119" s="26">
        <v>3.8449999999999999E-5</v>
      </c>
      <c r="V119" t="s">
        <v>102</v>
      </c>
      <c r="W119" t="s">
        <v>102</v>
      </c>
      <c r="X119" s="26">
        <v>3.8449999999999999E-5</v>
      </c>
    </row>
    <row r="120" spans="1:24" x14ac:dyDescent="0.35">
      <c r="A120" t="s">
        <v>2</v>
      </c>
      <c r="B120" t="s">
        <v>145</v>
      </c>
      <c r="C120" t="s">
        <v>225</v>
      </c>
      <c r="J120" t="s">
        <v>102</v>
      </c>
      <c r="K120" t="s">
        <v>102</v>
      </c>
      <c r="L120" t="s">
        <v>102</v>
      </c>
      <c r="M120" t="s">
        <v>102</v>
      </c>
      <c r="N120" t="s">
        <v>102</v>
      </c>
      <c r="O120" t="s">
        <v>102</v>
      </c>
      <c r="P120" t="s">
        <v>102</v>
      </c>
      <c r="Q120" t="s">
        <v>102</v>
      </c>
      <c r="R120" t="s">
        <v>102</v>
      </c>
      <c r="S120" t="s">
        <v>102</v>
      </c>
      <c r="T120" t="s">
        <v>102</v>
      </c>
      <c r="U120" s="26">
        <v>1.294E-2</v>
      </c>
      <c r="V120" t="s">
        <v>102</v>
      </c>
      <c r="W120" t="s">
        <v>102</v>
      </c>
      <c r="X120">
        <v>1.294E-2</v>
      </c>
    </row>
    <row r="121" spans="1:24" x14ac:dyDescent="0.35">
      <c r="A121" t="s">
        <v>2</v>
      </c>
      <c r="B121" t="s">
        <v>145</v>
      </c>
      <c r="C121" t="s">
        <v>226</v>
      </c>
      <c r="J121" t="s">
        <v>102</v>
      </c>
      <c r="K121" t="s">
        <v>102</v>
      </c>
      <c r="L121" t="s">
        <v>102</v>
      </c>
      <c r="M121" t="s">
        <v>102</v>
      </c>
      <c r="N121" t="s">
        <v>102</v>
      </c>
      <c r="O121" t="s">
        <v>102</v>
      </c>
      <c r="P121" t="s">
        <v>102</v>
      </c>
      <c r="Q121" t="s">
        <v>102</v>
      </c>
      <c r="R121" t="s">
        <v>102</v>
      </c>
      <c r="S121" t="s">
        <v>102</v>
      </c>
      <c r="T121" t="s">
        <v>102</v>
      </c>
      <c r="U121" s="26">
        <v>9.6690000000000005E-3</v>
      </c>
      <c r="V121" t="s">
        <v>102</v>
      </c>
      <c r="W121" t="s">
        <v>102</v>
      </c>
      <c r="X121">
        <v>9.6690000000000005E-3</v>
      </c>
    </row>
    <row r="122" spans="1:24" x14ac:dyDescent="0.35">
      <c r="A122" t="s">
        <v>2</v>
      </c>
      <c r="B122" t="s">
        <v>145</v>
      </c>
      <c r="C122" t="s">
        <v>227</v>
      </c>
      <c r="J122" t="s">
        <v>102</v>
      </c>
      <c r="K122" t="s">
        <v>102</v>
      </c>
      <c r="L122" t="s">
        <v>102</v>
      </c>
      <c r="M122" t="s">
        <v>102</v>
      </c>
      <c r="N122" t="s">
        <v>102</v>
      </c>
      <c r="O122" t="s">
        <v>102</v>
      </c>
      <c r="P122" t="s">
        <v>102</v>
      </c>
      <c r="Q122" t="s">
        <v>102</v>
      </c>
      <c r="R122" t="s">
        <v>102</v>
      </c>
      <c r="S122" t="s">
        <v>102</v>
      </c>
      <c r="T122" t="s">
        <v>102</v>
      </c>
      <c r="U122" s="26">
        <v>1.473E-4</v>
      </c>
      <c r="V122" t="s">
        <v>102</v>
      </c>
      <c r="W122" t="s">
        <v>102</v>
      </c>
      <c r="X122" s="26">
        <v>1.473E-4</v>
      </c>
    </row>
    <row r="123" spans="1:24" x14ac:dyDescent="0.35">
      <c r="A123" t="s">
        <v>2</v>
      </c>
      <c r="B123" t="s">
        <v>145</v>
      </c>
      <c r="C123" t="s">
        <v>228</v>
      </c>
      <c r="J123" t="s">
        <v>102</v>
      </c>
      <c r="K123" t="s">
        <v>102</v>
      </c>
      <c r="L123" t="s">
        <v>102</v>
      </c>
      <c r="M123" t="s">
        <v>102</v>
      </c>
      <c r="N123" t="s">
        <v>102</v>
      </c>
      <c r="O123" t="s">
        <v>102</v>
      </c>
      <c r="P123" t="s">
        <v>102</v>
      </c>
      <c r="Q123" s="26" t="s">
        <v>102</v>
      </c>
      <c r="R123" t="s">
        <v>102</v>
      </c>
      <c r="S123" t="s">
        <v>102</v>
      </c>
      <c r="T123" t="s">
        <v>102</v>
      </c>
      <c r="U123" s="26">
        <v>1.473E-4</v>
      </c>
      <c r="V123" t="s">
        <v>102</v>
      </c>
      <c r="W123" t="s">
        <v>102</v>
      </c>
      <c r="X123" s="26">
        <v>1.473E-4</v>
      </c>
    </row>
    <row r="124" spans="1:24" x14ac:dyDescent="0.35">
      <c r="A124" t="s">
        <v>2</v>
      </c>
      <c r="B124" t="s">
        <v>145</v>
      </c>
      <c r="C124" t="s">
        <v>229</v>
      </c>
      <c r="J124" t="s">
        <v>102</v>
      </c>
      <c r="K124" t="s">
        <v>102</v>
      </c>
      <c r="L124" t="s">
        <v>102</v>
      </c>
      <c r="M124" t="s">
        <v>102</v>
      </c>
      <c r="N124" t="s">
        <v>102</v>
      </c>
      <c r="O124" t="s">
        <v>102</v>
      </c>
      <c r="P124" t="s">
        <v>102</v>
      </c>
      <c r="Q124" t="s">
        <v>102</v>
      </c>
      <c r="R124" t="s">
        <v>102</v>
      </c>
      <c r="S124" t="s">
        <v>102</v>
      </c>
      <c r="T124" t="s">
        <v>102</v>
      </c>
      <c r="U124" s="26">
        <v>1.473E-4</v>
      </c>
      <c r="V124" t="s">
        <v>102</v>
      </c>
      <c r="W124" t="s">
        <v>102</v>
      </c>
      <c r="X124" s="26">
        <v>1.473E-4</v>
      </c>
    </row>
    <row r="125" spans="1:24" x14ac:dyDescent="0.35">
      <c r="A125" t="s">
        <v>2</v>
      </c>
      <c r="B125" t="s">
        <v>145</v>
      </c>
      <c r="C125" t="s">
        <v>230</v>
      </c>
      <c r="J125" t="s">
        <v>102</v>
      </c>
      <c r="K125" t="s">
        <v>102</v>
      </c>
      <c r="L125" t="s">
        <v>102</v>
      </c>
      <c r="M125" t="s">
        <v>102</v>
      </c>
      <c r="N125" t="s">
        <v>102</v>
      </c>
      <c r="O125" t="s">
        <v>102</v>
      </c>
      <c r="P125" t="s">
        <v>102</v>
      </c>
      <c r="Q125" t="s">
        <v>102</v>
      </c>
      <c r="R125" t="s">
        <v>102</v>
      </c>
      <c r="S125" t="s">
        <v>102</v>
      </c>
      <c r="T125" t="s">
        <v>102</v>
      </c>
      <c r="U125" s="26" t="s">
        <v>102</v>
      </c>
      <c r="V125" t="s">
        <v>102</v>
      </c>
      <c r="W125" t="s">
        <v>102</v>
      </c>
      <c r="X125">
        <v>0</v>
      </c>
    </row>
    <row r="126" spans="1:24" x14ac:dyDescent="0.35">
      <c r="A126" t="s">
        <v>2</v>
      </c>
      <c r="B126" t="s">
        <v>145</v>
      </c>
      <c r="C126" t="s">
        <v>231</v>
      </c>
      <c r="J126" t="s">
        <v>102</v>
      </c>
      <c r="K126" t="s">
        <v>102</v>
      </c>
      <c r="L126" t="s">
        <v>102</v>
      </c>
      <c r="M126" t="s">
        <v>102</v>
      </c>
      <c r="N126" t="s">
        <v>102</v>
      </c>
      <c r="O126" t="s">
        <v>102</v>
      </c>
      <c r="P126" t="s">
        <v>102</v>
      </c>
      <c r="Q126" t="s">
        <v>102</v>
      </c>
      <c r="R126" t="s">
        <v>102</v>
      </c>
      <c r="S126" t="s">
        <v>102</v>
      </c>
      <c r="T126" t="s">
        <v>102</v>
      </c>
      <c r="U126" s="26">
        <v>2.6480000000000002E-3</v>
      </c>
      <c r="V126" t="s">
        <v>102</v>
      </c>
      <c r="W126" t="s">
        <v>102</v>
      </c>
      <c r="X126">
        <v>2.6480000000000002E-3</v>
      </c>
    </row>
    <row r="127" spans="1:24" x14ac:dyDescent="0.35">
      <c r="A127" t="s">
        <v>2</v>
      </c>
      <c r="B127" t="s">
        <v>145</v>
      </c>
      <c r="C127" t="s">
        <v>232</v>
      </c>
      <c r="J127" t="s">
        <v>102</v>
      </c>
      <c r="K127" t="s">
        <v>102</v>
      </c>
      <c r="L127" t="s">
        <v>102</v>
      </c>
      <c r="M127" t="s">
        <v>102</v>
      </c>
      <c r="N127" t="s">
        <v>102</v>
      </c>
      <c r="O127" t="s">
        <v>102</v>
      </c>
      <c r="P127" t="s">
        <v>102</v>
      </c>
      <c r="Q127" t="s">
        <v>102</v>
      </c>
      <c r="R127" t="s">
        <v>102</v>
      </c>
      <c r="S127" t="s">
        <v>102</v>
      </c>
      <c r="T127" t="s">
        <v>102</v>
      </c>
      <c r="U127" s="26">
        <v>6.5129999999999997E-3</v>
      </c>
      <c r="V127" t="s">
        <v>102</v>
      </c>
      <c r="W127" t="s">
        <v>102</v>
      </c>
      <c r="X127">
        <v>6.5129999999999997E-3</v>
      </c>
    </row>
    <row r="128" spans="1:24" x14ac:dyDescent="0.35">
      <c r="A128" t="s">
        <v>2</v>
      </c>
      <c r="B128" t="s">
        <v>145</v>
      </c>
      <c r="C128" t="s">
        <v>233</v>
      </c>
      <c r="J128" t="s">
        <v>102</v>
      </c>
      <c r="K128" t="s">
        <v>102</v>
      </c>
      <c r="L128" t="s">
        <v>102</v>
      </c>
      <c r="M128" t="s">
        <v>102</v>
      </c>
      <c r="N128" t="s">
        <v>102</v>
      </c>
      <c r="O128" t="s">
        <v>102</v>
      </c>
      <c r="P128" t="s">
        <v>102</v>
      </c>
      <c r="Q128" t="s">
        <v>102</v>
      </c>
      <c r="R128" t="s">
        <v>102</v>
      </c>
      <c r="S128" t="s">
        <v>102</v>
      </c>
      <c r="T128" t="s">
        <v>102</v>
      </c>
      <c r="U128" s="26">
        <v>6.8180000000000003E-3</v>
      </c>
      <c r="V128" t="s">
        <v>102</v>
      </c>
      <c r="W128" t="s">
        <v>102</v>
      </c>
      <c r="X128">
        <v>6.8180000000000003E-3</v>
      </c>
    </row>
    <row r="129" spans="1:24" x14ac:dyDescent="0.35">
      <c r="A129" t="s">
        <v>2</v>
      </c>
      <c r="B129" t="s">
        <v>145</v>
      </c>
      <c r="C129" t="s">
        <v>234</v>
      </c>
      <c r="J129" t="s">
        <v>102</v>
      </c>
      <c r="K129" t="s">
        <v>102</v>
      </c>
      <c r="L129" t="s">
        <v>102</v>
      </c>
      <c r="M129" t="s">
        <v>102</v>
      </c>
      <c r="N129" t="s">
        <v>102</v>
      </c>
      <c r="O129" t="s">
        <v>102</v>
      </c>
      <c r="P129" t="s">
        <v>102</v>
      </c>
      <c r="Q129" t="s">
        <v>102</v>
      </c>
      <c r="R129" t="s">
        <v>102</v>
      </c>
      <c r="S129" t="s">
        <v>102</v>
      </c>
      <c r="T129" t="s">
        <v>102</v>
      </c>
      <c r="U129" s="26">
        <v>8.6110000000000006E-3</v>
      </c>
      <c r="V129" t="s">
        <v>102</v>
      </c>
      <c r="W129" t="s">
        <v>102</v>
      </c>
      <c r="X129">
        <v>8.6110000000000006E-3</v>
      </c>
    </row>
    <row r="130" spans="1:24" x14ac:dyDescent="0.35">
      <c r="A130" t="s">
        <v>2</v>
      </c>
      <c r="B130" t="s">
        <v>145</v>
      </c>
      <c r="C130" t="s">
        <v>235</v>
      </c>
      <c r="J130" t="s">
        <v>102</v>
      </c>
      <c r="K130" t="s">
        <v>102</v>
      </c>
      <c r="L130" t="s">
        <v>102</v>
      </c>
      <c r="M130" t="s">
        <v>102</v>
      </c>
      <c r="N130" t="s">
        <v>102</v>
      </c>
      <c r="O130" t="s">
        <v>102</v>
      </c>
      <c r="P130" t="s">
        <v>102</v>
      </c>
      <c r="Q130" t="s">
        <v>102</v>
      </c>
      <c r="R130" t="s">
        <v>102</v>
      </c>
      <c r="S130" t="s">
        <v>102</v>
      </c>
      <c r="T130" t="s">
        <v>102</v>
      </c>
      <c r="U130" s="26">
        <v>7.7669999999999996E-4</v>
      </c>
      <c r="V130" t="s">
        <v>102</v>
      </c>
      <c r="W130" t="s">
        <v>102</v>
      </c>
      <c r="X130">
        <v>7.7669999999999996E-4</v>
      </c>
    </row>
    <row r="131" spans="1:24" x14ac:dyDescent="0.35">
      <c r="A131" t="s">
        <v>2</v>
      </c>
      <c r="B131" t="s">
        <v>145</v>
      </c>
      <c r="C131" t="s">
        <v>236</v>
      </c>
      <c r="J131" t="s">
        <v>102</v>
      </c>
      <c r="K131" t="s">
        <v>102</v>
      </c>
      <c r="L131" t="s">
        <v>102</v>
      </c>
      <c r="M131" t="s">
        <v>102</v>
      </c>
      <c r="N131" t="s">
        <v>102</v>
      </c>
      <c r="O131" t="s">
        <v>102</v>
      </c>
      <c r="P131" t="s">
        <v>102</v>
      </c>
      <c r="Q131" t="s">
        <v>102</v>
      </c>
      <c r="R131" t="s">
        <v>102</v>
      </c>
      <c r="S131" t="s">
        <v>102</v>
      </c>
      <c r="T131" t="s">
        <v>102</v>
      </c>
      <c r="U131" s="26">
        <v>8.4489999999999999E-3</v>
      </c>
      <c r="V131" t="s">
        <v>102</v>
      </c>
      <c r="W131" t="s">
        <v>102</v>
      </c>
      <c r="X131">
        <v>8.4489999999999999E-3</v>
      </c>
    </row>
    <row r="132" spans="1:24" x14ac:dyDescent="0.35">
      <c r="A132" t="s">
        <v>2</v>
      </c>
      <c r="B132" t="s">
        <v>145</v>
      </c>
      <c r="C132" t="s">
        <v>237</v>
      </c>
      <c r="J132" t="s">
        <v>102</v>
      </c>
      <c r="K132" t="s">
        <v>102</v>
      </c>
      <c r="L132" t="s">
        <v>102</v>
      </c>
      <c r="M132" t="s">
        <v>102</v>
      </c>
      <c r="N132" t="s">
        <v>102</v>
      </c>
      <c r="O132" t="s">
        <v>102</v>
      </c>
      <c r="P132" t="s">
        <v>102</v>
      </c>
      <c r="Q132" t="s">
        <v>102</v>
      </c>
      <c r="R132" t="s">
        <v>102</v>
      </c>
      <c r="S132" t="s">
        <v>102</v>
      </c>
      <c r="T132" t="s">
        <v>102</v>
      </c>
      <c r="U132" s="26">
        <v>1.473E-4</v>
      </c>
      <c r="V132" t="s">
        <v>102</v>
      </c>
      <c r="W132" t="s">
        <v>102</v>
      </c>
      <c r="X132" s="26">
        <v>1.473E-4</v>
      </c>
    </row>
    <row r="133" spans="1:24" x14ac:dyDescent="0.35">
      <c r="A133" t="s">
        <v>2</v>
      </c>
      <c r="B133" t="s">
        <v>145</v>
      </c>
      <c r="C133" t="s">
        <v>238</v>
      </c>
      <c r="J133" t="s">
        <v>102</v>
      </c>
      <c r="K133" t="s">
        <v>102</v>
      </c>
      <c r="L133" t="s">
        <v>102</v>
      </c>
      <c r="M133" t="s">
        <v>102</v>
      </c>
      <c r="N133" t="s">
        <v>102</v>
      </c>
      <c r="O133" t="s">
        <v>102</v>
      </c>
      <c r="P133" t="s">
        <v>102</v>
      </c>
      <c r="Q133" t="s">
        <v>102</v>
      </c>
      <c r="R133" t="s">
        <v>102</v>
      </c>
      <c r="S133" t="s">
        <v>102</v>
      </c>
      <c r="T133" t="s">
        <v>102</v>
      </c>
      <c r="U133" s="26">
        <v>1.473E-4</v>
      </c>
      <c r="V133" t="s">
        <v>102</v>
      </c>
      <c r="W133" t="s">
        <v>102</v>
      </c>
      <c r="X133" s="26">
        <v>1.473E-4</v>
      </c>
    </row>
    <row r="134" spans="1:24" x14ac:dyDescent="0.35">
      <c r="A134" t="s">
        <v>2</v>
      </c>
      <c r="B134" t="s">
        <v>145</v>
      </c>
      <c r="C134" t="s">
        <v>239</v>
      </c>
      <c r="J134" t="s">
        <v>102</v>
      </c>
      <c r="K134" t="s">
        <v>102</v>
      </c>
      <c r="L134" t="s">
        <v>102</v>
      </c>
      <c r="M134" t="s">
        <v>102</v>
      </c>
      <c r="N134" t="s">
        <v>102</v>
      </c>
      <c r="O134" t="s">
        <v>102</v>
      </c>
      <c r="P134" t="s">
        <v>102</v>
      </c>
      <c r="Q134" t="s">
        <v>102</v>
      </c>
      <c r="R134" t="s">
        <v>102</v>
      </c>
      <c r="S134" t="s">
        <v>102</v>
      </c>
      <c r="T134" t="s">
        <v>102</v>
      </c>
      <c r="U134" s="26">
        <v>7.6210000000000004E-4</v>
      </c>
      <c r="V134" t="s">
        <v>102</v>
      </c>
      <c r="W134" t="s">
        <v>102</v>
      </c>
      <c r="X134">
        <v>7.6210000000000004E-4</v>
      </c>
    </row>
    <row r="135" spans="1:24" x14ac:dyDescent="0.35">
      <c r="A135" t="s">
        <v>2</v>
      </c>
      <c r="B135" t="s">
        <v>145</v>
      </c>
      <c r="C135" t="s">
        <v>240</v>
      </c>
      <c r="J135" t="s">
        <v>102</v>
      </c>
      <c r="K135" t="s">
        <v>102</v>
      </c>
      <c r="L135" t="s">
        <v>102</v>
      </c>
      <c r="M135" t="s">
        <v>102</v>
      </c>
      <c r="N135" t="s">
        <v>102</v>
      </c>
      <c r="O135" t="s">
        <v>102</v>
      </c>
      <c r="P135" t="s">
        <v>102</v>
      </c>
      <c r="Q135" s="26">
        <v>3.0019999999999998E-6</v>
      </c>
      <c r="R135" t="s">
        <v>102</v>
      </c>
      <c r="S135" t="s">
        <v>102</v>
      </c>
      <c r="T135" t="s">
        <v>102</v>
      </c>
      <c r="U135" s="26" t="s">
        <v>102</v>
      </c>
      <c r="V135" t="s">
        <v>102</v>
      </c>
      <c r="W135" t="s">
        <v>102</v>
      </c>
      <c r="X135" s="26">
        <v>3.0019999999999998E-6</v>
      </c>
    </row>
    <row r="136" spans="1:24" x14ac:dyDescent="0.35">
      <c r="A136" t="s">
        <v>2</v>
      </c>
      <c r="B136" t="s">
        <v>145</v>
      </c>
      <c r="C136" t="s">
        <v>241</v>
      </c>
      <c r="J136" t="s">
        <v>102</v>
      </c>
      <c r="K136" t="s">
        <v>102</v>
      </c>
      <c r="L136" t="s">
        <v>102</v>
      </c>
      <c r="M136" t="s">
        <v>102</v>
      </c>
      <c r="N136" t="s">
        <v>102</v>
      </c>
      <c r="O136" t="s">
        <v>102</v>
      </c>
      <c r="P136" t="s">
        <v>102</v>
      </c>
      <c r="Q136" t="s">
        <v>102</v>
      </c>
      <c r="R136" t="s">
        <v>102</v>
      </c>
      <c r="S136" t="s">
        <v>102</v>
      </c>
      <c r="T136" t="s">
        <v>102</v>
      </c>
      <c r="U136" s="26" t="s">
        <v>102</v>
      </c>
      <c r="V136" t="s">
        <v>102</v>
      </c>
      <c r="W136" t="s">
        <v>102</v>
      </c>
      <c r="X136">
        <v>0</v>
      </c>
    </row>
    <row r="137" spans="1:24" x14ac:dyDescent="0.35">
      <c r="A137" t="s">
        <v>2</v>
      </c>
      <c r="B137" t="s">
        <v>242</v>
      </c>
      <c r="J137" t="s">
        <v>102</v>
      </c>
      <c r="K137" s="26">
        <v>0.1109</v>
      </c>
      <c r="L137" t="s">
        <v>102</v>
      </c>
      <c r="M137" t="s">
        <v>102</v>
      </c>
      <c r="N137" t="s">
        <v>102</v>
      </c>
      <c r="O137" t="s">
        <v>102</v>
      </c>
      <c r="P137" t="s">
        <v>102</v>
      </c>
      <c r="Q137" s="26">
        <v>6.9380000000000003E-6</v>
      </c>
      <c r="R137">
        <v>0</v>
      </c>
      <c r="S137" t="s">
        <v>102</v>
      </c>
      <c r="T137" s="26">
        <v>3.0110000000000001E-5</v>
      </c>
      <c r="U137" s="26">
        <v>0.24640000000000001</v>
      </c>
      <c r="V137" t="s">
        <v>102</v>
      </c>
      <c r="W137" s="26">
        <v>7.3770000000000002E-2</v>
      </c>
      <c r="X137">
        <v>0.43110704799999999</v>
      </c>
    </row>
    <row r="138" spans="1:24" x14ac:dyDescent="0.35">
      <c r="A138" t="s">
        <v>2</v>
      </c>
      <c r="B138" t="s">
        <v>242</v>
      </c>
      <c r="C138" t="s">
        <v>146</v>
      </c>
      <c r="J138" t="s">
        <v>102</v>
      </c>
      <c r="K138" s="26">
        <v>0.1109</v>
      </c>
      <c r="L138" t="s">
        <v>102</v>
      </c>
      <c r="M138" t="s">
        <v>102</v>
      </c>
      <c r="N138" t="s">
        <v>102</v>
      </c>
      <c r="O138" t="s">
        <v>102</v>
      </c>
      <c r="P138" t="s">
        <v>102</v>
      </c>
      <c r="Q138" t="s">
        <v>102</v>
      </c>
      <c r="R138" t="s">
        <v>102</v>
      </c>
      <c r="S138" t="s">
        <v>102</v>
      </c>
      <c r="T138" s="26">
        <v>2.9980000000000001E-5</v>
      </c>
      <c r="U138" s="26">
        <v>2.183E-3</v>
      </c>
      <c r="V138" t="s">
        <v>102</v>
      </c>
      <c r="W138" s="26">
        <v>7.3770000000000002E-2</v>
      </c>
      <c r="X138">
        <v>0.18688298</v>
      </c>
    </row>
    <row r="139" spans="1:24" x14ac:dyDescent="0.35">
      <c r="A139" t="s">
        <v>2</v>
      </c>
      <c r="B139" t="s">
        <v>242</v>
      </c>
      <c r="C139" t="s">
        <v>146</v>
      </c>
      <c r="D139" t="s">
        <v>147</v>
      </c>
      <c r="J139" t="s">
        <v>102</v>
      </c>
      <c r="K139" t="s">
        <v>102</v>
      </c>
      <c r="L139" t="s">
        <v>102</v>
      </c>
      <c r="M139" t="s">
        <v>102</v>
      </c>
      <c r="N139" t="s">
        <v>102</v>
      </c>
      <c r="O139" t="s">
        <v>102</v>
      </c>
      <c r="P139" t="s">
        <v>102</v>
      </c>
      <c r="Q139" t="s">
        <v>102</v>
      </c>
      <c r="R139" t="s">
        <v>102</v>
      </c>
      <c r="S139" t="s">
        <v>102</v>
      </c>
      <c r="T139" s="26">
        <v>3.542E-9</v>
      </c>
      <c r="U139" s="26">
        <v>2.1420000000000002E-5</v>
      </c>
      <c r="V139" t="s">
        <v>102</v>
      </c>
      <c r="W139" s="26">
        <v>2.5520000000000001E-7</v>
      </c>
      <c r="X139" s="26">
        <v>2.1678742000000001E-5</v>
      </c>
    </row>
    <row r="140" spans="1:24" x14ac:dyDescent="0.35">
      <c r="A140" t="s">
        <v>2</v>
      </c>
      <c r="B140" t="s">
        <v>242</v>
      </c>
      <c r="C140" t="s">
        <v>146</v>
      </c>
      <c r="D140" t="s">
        <v>148</v>
      </c>
      <c r="J140" t="s">
        <v>102</v>
      </c>
      <c r="K140" t="s">
        <v>102</v>
      </c>
      <c r="L140" t="s">
        <v>102</v>
      </c>
      <c r="M140" t="s">
        <v>102</v>
      </c>
      <c r="N140" t="s">
        <v>102</v>
      </c>
      <c r="O140" t="s">
        <v>102</v>
      </c>
      <c r="P140" t="s">
        <v>102</v>
      </c>
      <c r="Q140" t="s">
        <v>102</v>
      </c>
      <c r="R140" t="s">
        <v>102</v>
      </c>
      <c r="S140" t="s">
        <v>102</v>
      </c>
      <c r="T140" s="26">
        <v>3.6509999999999999E-9</v>
      </c>
      <c r="U140" s="26">
        <v>2.1420000000000002E-5</v>
      </c>
      <c r="V140" t="s">
        <v>102</v>
      </c>
      <c r="W140" s="26">
        <v>2.5530000000000002E-7</v>
      </c>
      <c r="X140" s="26">
        <v>2.1678951E-5</v>
      </c>
    </row>
    <row r="141" spans="1:24" x14ac:dyDescent="0.35">
      <c r="A141" t="s">
        <v>2</v>
      </c>
      <c r="B141" t="s">
        <v>242</v>
      </c>
      <c r="C141" t="s">
        <v>146</v>
      </c>
      <c r="D141" t="s">
        <v>149</v>
      </c>
      <c r="J141" t="s">
        <v>102</v>
      </c>
      <c r="K141" t="s">
        <v>102</v>
      </c>
      <c r="L141" t="s">
        <v>102</v>
      </c>
      <c r="M141" t="s">
        <v>102</v>
      </c>
      <c r="N141" t="s">
        <v>102</v>
      </c>
      <c r="O141" t="s">
        <v>102</v>
      </c>
      <c r="P141" t="s">
        <v>102</v>
      </c>
      <c r="Q141" t="s">
        <v>102</v>
      </c>
      <c r="R141" t="s">
        <v>102</v>
      </c>
      <c r="S141" t="s">
        <v>102</v>
      </c>
      <c r="T141" s="26">
        <v>2.3700000000000002E-6</v>
      </c>
      <c r="U141" s="26">
        <v>7.136E-4</v>
      </c>
      <c r="V141" t="s">
        <v>102</v>
      </c>
      <c r="W141" s="26">
        <v>4.816E-3</v>
      </c>
      <c r="X141">
        <v>5.5319699999999998E-3</v>
      </c>
    </row>
    <row r="142" spans="1:24" x14ac:dyDescent="0.35">
      <c r="A142" t="s">
        <v>2</v>
      </c>
      <c r="B142" t="s">
        <v>242</v>
      </c>
      <c r="C142" t="s">
        <v>146</v>
      </c>
      <c r="D142" t="s">
        <v>150</v>
      </c>
      <c r="J142" t="s">
        <v>102</v>
      </c>
      <c r="K142" t="s">
        <v>102</v>
      </c>
      <c r="L142" t="s">
        <v>102</v>
      </c>
      <c r="M142" t="s">
        <v>102</v>
      </c>
      <c r="N142" t="s">
        <v>102</v>
      </c>
      <c r="O142" t="s">
        <v>102</v>
      </c>
      <c r="P142" t="s">
        <v>102</v>
      </c>
      <c r="Q142" t="s">
        <v>102</v>
      </c>
      <c r="R142" t="s">
        <v>102</v>
      </c>
      <c r="S142" t="s">
        <v>102</v>
      </c>
      <c r="T142" s="26">
        <v>2.351E-6</v>
      </c>
      <c r="U142" s="26">
        <v>7.136E-4</v>
      </c>
      <c r="V142" t="s">
        <v>102</v>
      </c>
      <c r="W142" s="26">
        <v>4.8170000000000001E-3</v>
      </c>
      <c r="X142">
        <v>5.5329510000000004E-3</v>
      </c>
    </row>
    <row r="143" spans="1:24" x14ac:dyDescent="0.35">
      <c r="A143" t="s">
        <v>2</v>
      </c>
      <c r="B143" t="s">
        <v>242</v>
      </c>
      <c r="C143" t="s">
        <v>146</v>
      </c>
      <c r="D143" t="s">
        <v>151</v>
      </c>
      <c r="J143" t="s">
        <v>102</v>
      </c>
      <c r="K143" t="s">
        <v>102</v>
      </c>
      <c r="L143" t="s">
        <v>102</v>
      </c>
      <c r="M143" t="s">
        <v>102</v>
      </c>
      <c r="N143" t="s">
        <v>102</v>
      </c>
      <c r="O143" t="s">
        <v>102</v>
      </c>
      <c r="P143" t="s">
        <v>102</v>
      </c>
      <c r="Q143" t="s">
        <v>102</v>
      </c>
      <c r="R143" t="s">
        <v>102</v>
      </c>
      <c r="S143" t="s">
        <v>102</v>
      </c>
      <c r="T143" s="26">
        <v>2.2979999999999999E-6</v>
      </c>
      <c r="U143" s="26">
        <v>7.1350000000000005E-4</v>
      </c>
      <c r="V143" t="s">
        <v>102</v>
      </c>
      <c r="W143" s="26">
        <v>4.8190000000000004E-3</v>
      </c>
      <c r="X143">
        <v>5.5347979999999996E-3</v>
      </c>
    </row>
    <row r="144" spans="1:24" x14ac:dyDescent="0.35">
      <c r="A144" t="s">
        <v>2</v>
      </c>
      <c r="B144" t="s">
        <v>242</v>
      </c>
      <c r="C144" t="s">
        <v>205</v>
      </c>
      <c r="J144" t="s">
        <v>102</v>
      </c>
      <c r="K144" t="s">
        <v>102</v>
      </c>
      <c r="L144" t="s">
        <v>102</v>
      </c>
      <c r="M144" t="s">
        <v>102</v>
      </c>
      <c r="N144" t="s">
        <v>102</v>
      </c>
      <c r="O144" t="s">
        <v>102</v>
      </c>
      <c r="P144" t="s">
        <v>102</v>
      </c>
      <c r="Q144" s="26">
        <v>6.9380000000000003E-6</v>
      </c>
      <c r="R144" t="s">
        <v>102</v>
      </c>
      <c r="S144" t="s">
        <v>102</v>
      </c>
      <c r="T144" t="s">
        <v>102</v>
      </c>
      <c r="U144" s="26" t="s">
        <v>102</v>
      </c>
      <c r="V144" t="s">
        <v>102</v>
      </c>
      <c r="W144" t="s">
        <v>102</v>
      </c>
      <c r="X144" s="26">
        <v>6.9380000000000003E-6</v>
      </c>
    </row>
    <row r="145" spans="1:24" x14ac:dyDescent="0.35">
      <c r="A145" t="s">
        <v>2</v>
      </c>
      <c r="B145" t="s">
        <v>242</v>
      </c>
      <c r="C145" t="s">
        <v>243</v>
      </c>
      <c r="J145" t="s">
        <v>102</v>
      </c>
      <c r="K145" t="s">
        <v>102</v>
      </c>
      <c r="L145" t="s">
        <v>102</v>
      </c>
      <c r="M145" t="s">
        <v>102</v>
      </c>
      <c r="N145" t="s">
        <v>102</v>
      </c>
      <c r="O145" t="s">
        <v>102</v>
      </c>
      <c r="P145" t="s">
        <v>102</v>
      </c>
      <c r="Q145" t="s">
        <v>102</v>
      </c>
      <c r="R145" t="s">
        <v>102</v>
      </c>
      <c r="S145" t="s">
        <v>102</v>
      </c>
      <c r="T145" t="s">
        <v>102</v>
      </c>
      <c r="U145" s="26">
        <v>5.6389999999999999E-3</v>
      </c>
      <c r="V145" t="s">
        <v>102</v>
      </c>
      <c r="W145" t="s">
        <v>102</v>
      </c>
      <c r="X145">
        <v>5.6389999999999999E-3</v>
      </c>
    </row>
    <row r="146" spans="1:24" x14ac:dyDescent="0.35">
      <c r="A146" t="s">
        <v>2</v>
      </c>
      <c r="B146" t="s">
        <v>242</v>
      </c>
      <c r="C146" t="s">
        <v>244</v>
      </c>
      <c r="J146" t="s">
        <v>102</v>
      </c>
      <c r="K146" t="s">
        <v>102</v>
      </c>
      <c r="L146" t="s">
        <v>102</v>
      </c>
      <c r="M146" t="s">
        <v>102</v>
      </c>
      <c r="N146" t="s">
        <v>102</v>
      </c>
      <c r="O146" t="s">
        <v>102</v>
      </c>
      <c r="P146" t="s">
        <v>102</v>
      </c>
      <c r="Q146" t="s">
        <v>102</v>
      </c>
      <c r="R146" t="s">
        <v>102</v>
      </c>
      <c r="S146" t="s">
        <v>102</v>
      </c>
      <c r="T146" t="s">
        <v>102</v>
      </c>
      <c r="U146" s="26">
        <v>5.6540000000000002E-3</v>
      </c>
      <c r="V146" t="s">
        <v>102</v>
      </c>
      <c r="W146" t="s">
        <v>102</v>
      </c>
      <c r="X146">
        <v>5.6540000000000002E-3</v>
      </c>
    </row>
    <row r="147" spans="1:24" x14ac:dyDescent="0.35">
      <c r="A147" t="s">
        <v>2</v>
      </c>
      <c r="B147" t="s">
        <v>242</v>
      </c>
      <c r="C147" t="s">
        <v>245</v>
      </c>
      <c r="J147" t="s">
        <v>102</v>
      </c>
      <c r="K147" t="s">
        <v>102</v>
      </c>
      <c r="L147" t="s">
        <v>102</v>
      </c>
      <c r="M147" t="s">
        <v>102</v>
      </c>
      <c r="N147" t="s">
        <v>102</v>
      </c>
      <c r="O147" t="s">
        <v>102</v>
      </c>
      <c r="P147" t="s">
        <v>102</v>
      </c>
      <c r="Q147" t="s">
        <v>102</v>
      </c>
      <c r="R147" t="s">
        <v>102</v>
      </c>
      <c r="S147" t="s">
        <v>102</v>
      </c>
      <c r="T147" t="s">
        <v>102</v>
      </c>
      <c r="U147" s="26">
        <v>5.8320000000000004E-3</v>
      </c>
      <c r="V147" t="s">
        <v>102</v>
      </c>
      <c r="W147" t="s">
        <v>102</v>
      </c>
      <c r="X147">
        <v>5.8320000000000004E-3</v>
      </c>
    </row>
    <row r="148" spans="1:24" x14ac:dyDescent="0.35">
      <c r="A148" t="s">
        <v>2</v>
      </c>
      <c r="B148" t="s">
        <v>242</v>
      </c>
      <c r="C148" t="s">
        <v>246</v>
      </c>
      <c r="J148" t="s">
        <v>102</v>
      </c>
      <c r="K148" t="s">
        <v>102</v>
      </c>
      <c r="L148" t="s">
        <v>102</v>
      </c>
      <c r="M148" t="s">
        <v>102</v>
      </c>
      <c r="N148" t="s">
        <v>102</v>
      </c>
      <c r="O148" t="s">
        <v>102</v>
      </c>
      <c r="P148" t="s">
        <v>102</v>
      </c>
      <c r="Q148" t="s">
        <v>102</v>
      </c>
      <c r="R148" t="s">
        <v>102</v>
      </c>
      <c r="S148" t="s">
        <v>102</v>
      </c>
      <c r="T148" t="s">
        <v>102</v>
      </c>
      <c r="U148" s="26">
        <v>5.4900000000000001E-3</v>
      </c>
      <c r="V148" t="s">
        <v>102</v>
      </c>
      <c r="W148" t="s">
        <v>102</v>
      </c>
      <c r="X148">
        <v>5.4900000000000001E-3</v>
      </c>
    </row>
    <row r="149" spans="1:24" x14ac:dyDescent="0.35">
      <c r="A149" t="s">
        <v>2</v>
      </c>
      <c r="B149" t="s">
        <v>242</v>
      </c>
      <c r="C149" t="s">
        <v>247</v>
      </c>
      <c r="J149" t="s">
        <v>102</v>
      </c>
      <c r="K149" t="s">
        <v>102</v>
      </c>
      <c r="L149" t="s">
        <v>102</v>
      </c>
      <c r="M149" t="s">
        <v>102</v>
      </c>
      <c r="N149" t="s">
        <v>102</v>
      </c>
      <c r="O149" t="s">
        <v>102</v>
      </c>
      <c r="P149" t="s">
        <v>102</v>
      </c>
      <c r="Q149" t="s">
        <v>102</v>
      </c>
      <c r="R149" t="s">
        <v>102</v>
      </c>
      <c r="S149" t="s">
        <v>102</v>
      </c>
      <c r="T149" t="s">
        <v>102</v>
      </c>
      <c r="U149" s="26">
        <v>5.829E-3</v>
      </c>
      <c r="V149" t="s">
        <v>102</v>
      </c>
      <c r="W149" t="s">
        <v>102</v>
      </c>
      <c r="X149">
        <v>5.829E-3</v>
      </c>
    </row>
    <row r="150" spans="1:24" x14ac:dyDescent="0.35">
      <c r="A150" t="s">
        <v>2</v>
      </c>
      <c r="B150" t="s">
        <v>242</v>
      </c>
      <c r="C150" t="s">
        <v>248</v>
      </c>
      <c r="J150" t="s">
        <v>102</v>
      </c>
      <c r="K150" t="s">
        <v>102</v>
      </c>
      <c r="L150" t="s">
        <v>102</v>
      </c>
      <c r="M150" t="s">
        <v>102</v>
      </c>
      <c r="N150" t="s">
        <v>102</v>
      </c>
      <c r="O150" t="s">
        <v>102</v>
      </c>
      <c r="P150" t="s">
        <v>102</v>
      </c>
      <c r="Q150" t="s">
        <v>102</v>
      </c>
      <c r="R150" t="s">
        <v>102</v>
      </c>
      <c r="S150" t="s">
        <v>102</v>
      </c>
      <c r="T150" t="s">
        <v>102</v>
      </c>
      <c r="U150" s="26">
        <v>5.9239999999999996E-3</v>
      </c>
      <c r="V150" t="s">
        <v>102</v>
      </c>
      <c r="W150" t="s">
        <v>102</v>
      </c>
      <c r="X150">
        <v>5.9239999999999996E-3</v>
      </c>
    </row>
    <row r="151" spans="1:24" x14ac:dyDescent="0.35">
      <c r="A151" t="s">
        <v>2</v>
      </c>
      <c r="B151" t="s">
        <v>242</v>
      </c>
      <c r="C151" t="s">
        <v>249</v>
      </c>
      <c r="J151" t="s">
        <v>102</v>
      </c>
      <c r="K151" t="s">
        <v>102</v>
      </c>
      <c r="L151" t="s">
        <v>102</v>
      </c>
      <c r="M151" t="s">
        <v>102</v>
      </c>
      <c r="N151" t="s">
        <v>102</v>
      </c>
      <c r="O151" t="s">
        <v>102</v>
      </c>
      <c r="P151" t="s">
        <v>102</v>
      </c>
      <c r="Q151" t="s">
        <v>102</v>
      </c>
      <c r="R151" t="s">
        <v>102</v>
      </c>
      <c r="S151" t="s">
        <v>102</v>
      </c>
      <c r="T151" t="s">
        <v>102</v>
      </c>
      <c r="U151" s="26">
        <v>5.8909999999999995E-4</v>
      </c>
      <c r="V151" t="s">
        <v>102</v>
      </c>
      <c r="W151" t="s">
        <v>102</v>
      </c>
      <c r="X151">
        <v>5.8909999999999995E-4</v>
      </c>
    </row>
    <row r="152" spans="1:24" x14ac:dyDescent="0.35">
      <c r="A152" t="s">
        <v>2</v>
      </c>
      <c r="B152" t="s">
        <v>242</v>
      </c>
      <c r="C152" t="s">
        <v>250</v>
      </c>
      <c r="J152" t="s">
        <v>102</v>
      </c>
      <c r="K152" t="s">
        <v>102</v>
      </c>
      <c r="L152" t="s">
        <v>102</v>
      </c>
      <c r="M152" t="s">
        <v>102</v>
      </c>
      <c r="N152" t="s">
        <v>102</v>
      </c>
      <c r="O152" t="s">
        <v>102</v>
      </c>
      <c r="P152" t="s">
        <v>102</v>
      </c>
      <c r="Q152" t="s">
        <v>102</v>
      </c>
      <c r="R152" t="s">
        <v>102</v>
      </c>
      <c r="S152" t="s">
        <v>102</v>
      </c>
      <c r="T152" t="s">
        <v>102</v>
      </c>
      <c r="U152" s="26">
        <v>5.6639999999999998E-3</v>
      </c>
      <c r="V152" t="s">
        <v>102</v>
      </c>
      <c r="W152" t="s">
        <v>102</v>
      </c>
      <c r="X152">
        <v>5.6639999999999998E-3</v>
      </c>
    </row>
    <row r="153" spans="1:24" x14ac:dyDescent="0.35">
      <c r="A153" t="s">
        <v>2</v>
      </c>
      <c r="B153" t="s">
        <v>242</v>
      </c>
      <c r="C153" t="s">
        <v>251</v>
      </c>
      <c r="J153" t="s">
        <v>102</v>
      </c>
      <c r="K153" t="s">
        <v>102</v>
      </c>
      <c r="L153" t="s">
        <v>102</v>
      </c>
      <c r="M153" t="s">
        <v>102</v>
      </c>
      <c r="N153" t="s">
        <v>102</v>
      </c>
      <c r="O153" t="s">
        <v>102</v>
      </c>
      <c r="P153" t="s">
        <v>102</v>
      </c>
      <c r="Q153" s="26" t="s">
        <v>102</v>
      </c>
      <c r="R153" t="s">
        <v>102</v>
      </c>
      <c r="S153" t="s">
        <v>102</v>
      </c>
      <c r="T153" t="s">
        <v>102</v>
      </c>
      <c r="U153" s="26">
        <v>5.8909999999999995E-4</v>
      </c>
      <c r="V153" t="s">
        <v>102</v>
      </c>
      <c r="W153" t="s">
        <v>102</v>
      </c>
      <c r="X153">
        <v>5.8909999999999995E-4</v>
      </c>
    </row>
    <row r="154" spans="1:24" x14ac:dyDescent="0.35">
      <c r="A154" t="s">
        <v>2</v>
      </c>
      <c r="B154" t="s">
        <v>242</v>
      </c>
      <c r="C154" t="s">
        <v>252</v>
      </c>
      <c r="J154" t="s">
        <v>102</v>
      </c>
      <c r="K154" t="s">
        <v>102</v>
      </c>
      <c r="L154" t="s">
        <v>102</v>
      </c>
      <c r="M154" t="s">
        <v>102</v>
      </c>
      <c r="N154" t="s">
        <v>102</v>
      </c>
      <c r="O154" t="s">
        <v>102</v>
      </c>
      <c r="P154" t="s">
        <v>102</v>
      </c>
      <c r="Q154" t="s">
        <v>102</v>
      </c>
      <c r="R154" t="s">
        <v>102</v>
      </c>
      <c r="S154" t="s">
        <v>102</v>
      </c>
      <c r="T154" t="s">
        <v>102</v>
      </c>
      <c r="U154" s="26">
        <v>5.5999999999999999E-3</v>
      </c>
      <c r="V154" t="s">
        <v>102</v>
      </c>
      <c r="W154" t="s">
        <v>102</v>
      </c>
      <c r="X154">
        <v>5.5999999999999999E-3</v>
      </c>
    </row>
    <row r="155" spans="1:24" x14ac:dyDescent="0.35">
      <c r="A155" t="s">
        <v>2</v>
      </c>
      <c r="B155" t="s">
        <v>242</v>
      </c>
      <c r="C155" t="s">
        <v>253</v>
      </c>
      <c r="J155" t="s">
        <v>102</v>
      </c>
      <c r="K155" t="s">
        <v>102</v>
      </c>
      <c r="L155" t="s">
        <v>102</v>
      </c>
      <c r="M155" t="s">
        <v>102</v>
      </c>
      <c r="N155" t="s">
        <v>102</v>
      </c>
      <c r="O155" t="s">
        <v>102</v>
      </c>
      <c r="P155" t="s">
        <v>102</v>
      </c>
      <c r="Q155" s="26" t="s">
        <v>102</v>
      </c>
      <c r="R155" t="s">
        <v>102</v>
      </c>
      <c r="S155" t="s">
        <v>102</v>
      </c>
      <c r="T155" s="26" t="s">
        <v>102</v>
      </c>
      <c r="U155" s="26">
        <v>5.7140000000000003E-3</v>
      </c>
      <c r="V155" t="s">
        <v>102</v>
      </c>
      <c r="W155" s="26" t="s">
        <v>102</v>
      </c>
      <c r="X155">
        <v>5.7140000000000003E-3</v>
      </c>
    </row>
    <row r="156" spans="1:24" x14ac:dyDescent="0.35">
      <c r="A156" t="s">
        <v>2</v>
      </c>
      <c r="B156" t="s">
        <v>242</v>
      </c>
      <c r="C156" t="s">
        <v>254</v>
      </c>
      <c r="J156" t="s">
        <v>102</v>
      </c>
      <c r="K156" t="s">
        <v>102</v>
      </c>
      <c r="L156" t="s">
        <v>102</v>
      </c>
      <c r="M156" t="s">
        <v>102</v>
      </c>
      <c r="N156" t="s">
        <v>102</v>
      </c>
      <c r="O156" t="s">
        <v>102</v>
      </c>
      <c r="P156" t="s">
        <v>102</v>
      </c>
      <c r="Q156" t="s">
        <v>102</v>
      </c>
      <c r="R156" t="s">
        <v>102</v>
      </c>
      <c r="S156" t="s">
        <v>102</v>
      </c>
      <c r="T156" s="26" t="s">
        <v>102</v>
      </c>
      <c r="U156" s="26">
        <v>5.4879999999999998E-3</v>
      </c>
      <c r="V156" t="s">
        <v>102</v>
      </c>
      <c r="W156" s="26" t="s">
        <v>102</v>
      </c>
      <c r="X156">
        <v>5.4879999999999998E-3</v>
      </c>
    </row>
    <row r="157" spans="1:24" x14ac:dyDescent="0.35">
      <c r="A157" t="s">
        <v>2</v>
      </c>
      <c r="B157" t="s">
        <v>242</v>
      </c>
      <c r="C157" t="s">
        <v>255</v>
      </c>
      <c r="J157" t="s">
        <v>102</v>
      </c>
      <c r="K157" t="s">
        <v>102</v>
      </c>
      <c r="L157" t="s">
        <v>102</v>
      </c>
      <c r="M157" t="s">
        <v>102</v>
      </c>
      <c r="N157" t="s">
        <v>102</v>
      </c>
      <c r="O157" t="s">
        <v>102</v>
      </c>
      <c r="P157" t="s">
        <v>102</v>
      </c>
      <c r="Q157" t="s">
        <v>102</v>
      </c>
      <c r="R157" t="s">
        <v>102</v>
      </c>
      <c r="S157" t="s">
        <v>102</v>
      </c>
      <c r="T157" s="26" t="s">
        <v>102</v>
      </c>
      <c r="U157" s="26">
        <v>5.7450000000000001E-3</v>
      </c>
      <c r="V157" t="s">
        <v>102</v>
      </c>
      <c r="W157" s="26" t="s">
        <v>102</v>
      </c>
      <c r="X157">
        <v>5.7450000000000001E-3</v>
      </c>
    </row>
    <row r="158" spans="1:24" x14ac:dyDescent="0.35">
      <c r="A158" t="s">
        <v>2</v>
      </c>
      <c r="B158" t="s">
        <v>242</v>
      </c>
      <c r="C158" t="s">
        <v>256</v>
      </c>
      <c r="J158" t="s">
        <v>102</v>
      </c>
      <c r="K158" t="s">
        <v>102</v>
      </c>
      <c r="L158" t="s">
        <v>102</v>
      </c>
      <c r="M158" t="s">
        <v>102</v>
      </c>
      <c r="N158" t="s">
        <v>102</v>
      </c>
      <c r="O158" t="s">
        <v>102</v>
      </c>
      <c r="P158" t="s">
        <v>102</v>
      </c>
      <c r="Q158" t="s">
        <v>102</v>
      </c>
      <c r="R158" t="s">
        <v>102</v>
      </c>
      <c r="S158" t="s">
        <v>102</v>
      </c>
      <c r="T158" s="26" t="s">
        <v>102</v>
      </c>
      <c r="U158" s="26">
        <v>5.8149999999999999E-3</v>
      </c>
      <c r="V158" t="s">
        <v>102</v>
      </c>
      <c r="W158" s="26" t="s">
        <v>102</v>
      </c>
      <c r="X158">
        <v>5.8149999999999999E-3</v>
      </c>
    </row>
    <row r="159" spans="1:24" x14ac:dyDescent="0.35">
      <c r="A159" t="s">
        <v>2</v>
      </c>
      <c r="B159" t="s">
        <v>242</v>
      </c>
      <c r="C159" t="s">
        <v>257</v>
      </c>
      <c r="J159" t="s">
        <v>102</v>
      </c>
      <c r="K159" t="s">
        <v>102</v>
      </c>
      <c r="L159" t="s">
        <v>102</v>
      </c>
      <c r="M159" t="s">
        <v>102</v>
      </c>
      <c r="N159" t="s">
        <v>102</v>
      </c>
      <c r="O159" t="s">
        <v>102</v>
      </c>
      <c r="P159" t="s">
        <v>102</v>
      </c>
      <c r="Q159" t="s">
        <v>102</v>
      </c>
      <c r="R159" t="s">
        <v>102</v>
      </c>
      <c r="S159" t="s">
        <v>102</v>
      </c>
      <c r="T159" s="26" t="s">
        <v>102</v>
      </c>
      <c r="U159" s="26">
        <v>5.7039999999999999E-3</v>
      </c>
      <c r="V159" t="s">
        <v>102</v>
      </c>
      <c r="W159" s="26" t="s">
        <v>102</v>
      </c>
      <c r="X159">
        <v>5.7039999999999999E-3</v>
      </c>
    </row>
    <row r="160" spans="1:24" x14ac:dyDescent="0.35">
      <c r="A160" t="s">
        <v>2</v>
      </c>
      <c r="B160" t="s">
        <v>242</v>
      </c>
      <c r="C160" t="s">
        <v>258</v>
      </c>
      <c r="J160" t="s">
        <v>102</v>
      </c>
      <c r="K160" t="s">
        <v>102</v>
      </c>
      <c r="L160" t="s">
        <v>102</v>
      </c>
      <c r="M160" t="s">
        <v>102</v>
      </c>
      <c r="N160" t="s">
        <v>102</v>
      </c>
      <c r="O160" t="s">
        <v>102</v>
      </c>
      <c r="P160" t="s">
        <v>102</v>
      </c>
      <c r="Q160" t="s">
        <v>102</v>
      </c>
      <c r="R160" t="s">
        <v>102</v>
      </c>
      <c r="S160" t="s">
        <v>102</v>
      </c>
      <c r="T160" s="26" t="s">
        <v>102</v>
      </c>
      <c r="U160" s="26">
        <v>5.738E-3</v>
      </c>
      <c r="V160" t="s">
        <v>102</v>
      </c>
      <c r="W160" s="26" t="s">
        <v>102</v>
      </c>
      <c r="X160">
        <v>5.738E-3</v>
      </c>
    </row>
    <row r="161" spans="1:24" x14ac:dyDescent="0.35">
      <c r="A161" t="s">
        <v>2</v>
      </c>
      <c r="B161" t="s">
        <v>242</v>
      </c>
      <c r="C161" t="s">
        <v>259</v>
      </c>
      <c r="J161" t="s">
        <v>102</v>
      </c>
      <c r="K161" t="s">
        <v>102</v>
      </c>
      <c r="L161" t="s">
        <v>102</v>
      </c>
      <c r="M161" t="s">
        <v>102</v>
      </c>
      <c r="N161" t="s">
        <v>102</v>
      </c>
      <c r="O161" t="s">
        <v>102</v>
      </c>
      <c r="P161" t="s">
        <v>102</v>
      </c>
      <c r="Q161" t="s">
        <v>102</v>
      </c>
      <c r="R161" t="s">
        <v>102</v>
      </c>
      <c r="S161" t="s">
        <v>102</v>
      </c>
      <c r="T161" s="26" t="s">
        <v>102</v>
      </c>
      <c r="U161" s="26">
        <v>5.7169999999999999E-3</v>
      </c>
      <c r="V161" t="s">
        <v>102</v>
      </c>
      <c r="W161" s="26" t="s">
        <v>102</v>
      </c>
      <c r="X161">
        <v>5.7169999999999999E-3</v>
      </c>
    </row>
    <row r="162" spans="1:24" x14ac:dyDescent="0.35">
      <c r="A162" t="s">
        <v>2</v>
      </c>
      <c r="B162" t="s">
        <v>242</v>
      </c>
      <c r="C162" t="s">
        <v>260</v>
      </c>
      <c r="J162" t="s">
        <v>102</v>
      </c>
      <c r="K162" t="s">
        <v>102</v>
      </c>
      <c r="L162" t="s">
        <v>102</v>
      </c>
      <c r="M162" t="s">
        <v>102</v>
      </c>
      <c r="N162" t="s">
        <v>102</v>
      </c>
      <c r="O162" t="s">
        <v>102</v>
      </c>
      <c r="P162" t="s">
        <v>102</v>
      </c>
      <c r="Q162" s="26" t="s">
        <v>102</v>
      </c>
      <c r="R162" t="s">
        <v>102</v>
      </c>
      <c r="S162" t="s">
        <v>102</v>
      </c>
      <c r="T162" t="s">
        <v>102</v>
      </c>
      <c r="U162" s="26">
        <v>5.8909999999999995E-4</v>
      </c>
      <c r="V162" t="s">
        <v>102</v>
      </c>
      <c r="W162" t="s">
        <v>102</v>
      </c>
      <c r="X162">
        <v>5.8909999999999995E-4</v>
      </c>
    </row>
    <row r="163" spans="1:24" x14ac:dyDescent="0.35">
      <c r="A163" t="s">
        <v>2</v>
      </c>
      <c r="B163" t="s">
        <v>242</v>
      </c>
      <c r="C163" t="s">
        <v>261</v>
      </c>
      <c r="J163" t="s">
        <v>102</v>
      </c>
      <c r="K163" t="s">
        <v>102</v>
      </c>
      <c r="L163" t="s">
        <v>102</v>
      </c>
      <c r="M163" t="s">
        <v>102</v>
      </c>
      <c r="N163" t="s">
        <v>102</v>
      </c>
      <c r="O163" t="s">
        <v>102</v>
      </c>
      <c r="P163" t="s">
        <v>102</v>
      </c>
      <c r="Q163" t="s">
        <v>102</v>
      </c>
      <c r="R163" t="s">
        <v>102</v>
      </c>
      <c r="S163" t="s">
        <v>102</v>
      </c>
      <c r="T163" t="s">
        <v>102</v>
      </c>
      <c r="U163" s="26">
        <v>5.8909999999999995E-4</v>
      </c>
      <c r="V163" t="s">
        <v>102</v>
      </c>
      <c r="W163" t="s">
        <v>102</v>
      </c>
      <c r="X163">
        <v>5.8909999999999995E-4</v>
      </c>
    </row>
    <row r="164" spans="1:24" x14ac:dyDescent="0.35">
      <c r="A164" t="s">
        <v>2</v>
      </c>
      <c r="B164" t="s">
        <v>242</v>
      </c>
      <c r="C164" t="s">
        <v>262</v>
      </c>
      <c r="J164" t="s">
        <v>102</v>
      </c>
      <c r="K164" t="s">
        <v>102</v>
      </c>
      <c r="L164" t="s">
        <v>102</v>
      </c>
      <c r="M164" t="s">
        <v>102</v>
      </c>
      <c r="N164" t="s">
        <v>102</v>
      </c>
      <c r="O164" t="s">
        <v>102</v>
      </c>
      <c r="P164" t="s">
        <v>102</v>
      </c>
      <c r="Q164" t="s">
        <v>102</v>
      </c>
      <c r="R164" t="s">
        <v>102</v>
      </c>
      <c r="S164" t="s">
        <v>102</v>
      </c>
      <c r="T164" t="s">
        <v>102</v>
      </c>
      <c r="U164" s="26">
        <v>5.8909999999999995E-4</v>
      </c>
      <c r="V164" t="s">
        <v>102</v>
      </c>
      <c r="W164" t="s">
        <v>102</v>
      </c>
      <c r="X164">
        <v>5.8909999999999995E-4</v>
      </c>
    </row>
    <row r="165" spans="1:24" x14ac:dyDescent="0.35">
      <c r="A165" t="s">
        <v>2</v>
      </c>
      <c r="B165" t="s">
        <v>242</v>
      </c>
      <c r="C165" t="s">
        <v>263</v>
      </c>
      <c r="J165" t="s">
        <v>102</v>
      </c>
      <c r="K165" t="s">
        <v>102</v>
      </c>
      <c r="L165" t="s">
        <v>102</v>
      </c>
      <c r="M165" t="s">
        <v>102</v>
      </c>
      <c r="N165" t="s">
        <v>102</v>
      </c>
      <c r="O165" t="s">
        <v>102</v>
      </c>
      <c r="P165" t="s">
        <v>102</v>
      </c>
      <c r="Q165" t="s">
        <v>102</v>
      </c>
      <c r="R165" t="s">
        <v>102</v>
      </c>
      <c r="S165" t="s">
        <v>102</v>
      </c>
      <c r="T165" t="s">
        <v>102</v>
      </c>
      <c r="U165" s="26">
        <v>5.8909999999999995E-4</v>
      </c>
      <c r="V165" t="s">
        <v>102</v>
      </c>
      <c r="W165" t="s">
        <v>102</v>
      </c>
      <c r="X165">
        <v>5.8909999999999995E-4</v>
      </c>
    </row>
    <row r="166" spans="1:24" x14ac:dyDescent="0.35">
      <c r="A166" t="s">
        <v>2</v>
      </c>
      <c r="B166" t="s">
        <v>242</v>
      </c>
      <c r="C166" t="s">
        <v>264</v>
      </c>
      <c r="J166" t="s">
        <v>102</v>
      </c>
      <c r="K166" t="s">
        <v>102</v>
      </c>
      <c r="L166" t="s">
        <v>102</v>
      </c>
      <c r="M166" t="s">
        <v>102</v>
      </c>
      <c r="N166" t="s">
        <v>102</v>
      </c>
      <c r="O166" t="s">
        <v>102</v>
      </c>
      <c r="P166" t="s">
        <v>102</v>
      </c>
      <c r="Q166" t="s">
        <v>102</v>
      </c>
      <c r="R166" t="s">
        <v>102</v>
      </c>
      <c r="S166" t="s">
        <v>102</v>
      </c>
      <c r="T166" t="s">
        <v>102</v>
      </c>
      <c r="U166" s="26">
        <v>3.7730000000000001E-4</v>
      </c>
      <c r="V166" t="s">
        <v>102</v>
      </c>
      <c r="W166" t="s">
        <v>102</v>
      </c>
      <c r="X166" s="26">
        <v>3.7730000000000001E-4</v>
      </c>
    </row>
    <row r="167" spans="1:24" x14ac:dyDescent="0.35">
      <c r="A167" t="s">
        <v>2</v>
      </c>
      <c r="B167" t="s">
        <v>242</v>
      </c>
      <c r="C167" t="s">
        <v>265</v>
      </c>
      <c r="J167" t="s">
        <v>102</v>
      </c>
      <c r="K167" t="s">
        <v>102</v>
      </c>
      <c r="L167" t="s">
        <v>102</v>
      </c>
      <c r="M167" t="s">
        <v>102</v>
      </c>
      <c r="N167" t="s">
        <v>102</v>
      </c>
      <c r="O167" t="s">
        <v>102</v>
      </c>
      <c r="P167" t="s">
        <v>102</v>
      </c>
      <c r="Q167" t="s">
        <v>102</v>
      </c>
      <c r="R167" t="s">
        <v>102</v>
      </c>
      <c r="S167" t="s">
        <v>102</v>
      </c>
      <c r="T167" t="s">
        <v>102</v>
      </c>
      <c r="U167" s="26">
        <v>3.7730000000000001E-4</v>
      </c>
      <c r="V167" t="s">
        <v>102</v>
      </c>
      <c r="W167" t="s">
        <v>102</v>
      </c>
      <c r="X167" s="26">
        <v>3.7730000000000001E-4</v>
      </c>
    </row>
    <row r="168" spans="1:24" x14ac:dyDescent="0.35">
      <c r="A168" t="s">
        <v>2</v>
      </c>
      <c r="B168" t="s">
        <v>242</v>
      </c>
      <c r="C168" t="s">
        <v>266</v>
      </c>
      <c r="J168" t="s">
        <v>102</v>
      </c>
      <c r="K168" t="s">
        <v>102</v>
      </c>
      <c r="L168" t="s">
        <v>102</v>
      </c>
      <c r="M168" t="s">
        <v>102</v>
      </c>
      <c r="N168" t="s">
        <v>102</v>
      </c>
      <c r="O168" t="s">
        <v>102</v>
      </c>
      <c r="P168" t="s">
        <v>102</v>
      </c>
      <c r="Q168" t="s">
        <v>102</v>
      </c>
      <c r="R168" t="s">
        <v>102</v>
      </c>
      <c r="S168" t="s">
        <v>102</v>
      </c>
      <c r="T168" t="s">
        <v>102</v>
      </c>
      <c r="U168" s="26">
        <v>3.7730000000000001E-4</v>
      </c>
      <c r="V168" t="s">
        <v>102</v>
      </c>
      <c r="W168" t="s">
        <v>102</v>
      </c>
      <c r="X168" s="26">
        <v>3.7730000000000001E-4</v>
      </c>
    </row>
    <row r="169" spans="1:24" x14ac:dyDescent="0.35">
      <c r="A169" t="s">
        <v>2</v>
      </c>
      <c r="B169" t="s">
        <v>242</v>
      </c>
      <c r="C169" t="s">
        <v>267</v>
      </c>
      <c r="J169" t="s">
        <v>102</v>
      </c>
      <c r="K169" t="s">
        <v>102</v>
      </c>
      <c r="L169" t="s">
        <v>102</v>
      </c>
      <c r="M169" t="s">
        <v>102</v>
      </c>
      <c r="N169" t="s">
        <v>102</v>
      </c>
      <c r="O169" t="s">
        <v>102</v>
      </c>
      <c r="P169" t="s">
        <v>102</v>
      </c>
      <c r="Q169" t="s">
        <v>102</v>
      </c>
      <c r="R169" t="s">
        <v>102</v>
      </c>
      <c r="S169" t="s">
        <v>102</v>
      </c>
      <c r="T169" t="s">
        <v>102</v>
      </c>
      <c r="U169" s="26">
        <v>5.8909999999999995E-4</v>
      </c>
      <c r="V169" t="s">
        <v>102</v>
      </c>
      <c r="W169" t="s">
        <v>102</v>
      </c>
      <c r="X169">
        <v>5.8909999999999995E-4</v>
      </c>
    </row>
    <row r="170" spans="1:24" x14ac:dyDescent="0.35">
      <c r="A170" t="s">
        <v>2</v>
      </c>
      <c r="B170" t="s">
        <v>242</v>
      </c>
      <c r="C170" t="s">
        <v>268</v>
      </c>
      <c r="J170" t="s">
        <v>102</v>
      </c>
      <c r="K170" t="s">
        <v>102</v>
      </c>
      <c r="L170" t="s">
        <v>102</v>
      </c>
      <c r="M170" t="s">
        <v>102</v>
      </c>
      <c r="N170" t="s">
        <v>102</v>
      </c>
      <c r="O170" t="s">
        <v>102</v>
      </c>
      <c r="P170" t="s">
        <v>102</v>
      </c>
      <c r="Q170" t="s">
        <v>102</v>
      </c>
      <c r="R170" t="s">
        <v>102</v>
      </c>
      <c r="S170" t="s">
        <v>102</v>
      </c>
      <c r="T170" t="s">
        <v>102</v>
      </c>
      <c r="U170" s="26">
        <v>5.6519999999999999E-3</v>
      </c>
      <c r="V170" t="s">
        <v>102</v>
      </c>
      <c r="W170" t="s">
        <v>102</v>
      </c>
      <c r="X170">
        <v>5.6519999999999999E-3</v>
      </c>
    </row>
    <row r="171" spans="1:24" x14ac:dyDescent="0.35">
      <c r="A171" t="s">
        <v>2</v>
      </c>
      <c r="B171" t="s">
        <v>242</v>
      </c>
      <c r="C171" t="s">
        <v>269</v>
      </c>
      <c r="J171" t="s">
        <v>102</v>
      </c>
      <c r="K171" t="s">
        <v>102</v>
      </c>
      <c r="L171" t="s">
        <v>102</v>
      </c>
      <c r="M171" t="s">
        <v>102</v>
      </c>
      <c r="N171" t="s">
        <v>102</v>
      </c>
      <c r="O171" t="s">
        <v>102</v>
      </c>
      <c r="P171" t="s">
        <v>102</v>
      </c>
      <c r="Q171" t="s">
        <v>102</v>
      </c>
      <c r="R171" t="s">
        <v>102</v>
      </c>
      <c r="S171" t="s">
        <v>102</v>
      </c>
      <c r="T171" t="s">
        <v>102</v>
      </c>
      <c r="U171" s="26" t="s">
        <v>170</v>
      </c>
      <c r="V171" t="s">
        <v>102</v>
      </c>
      <c r="W171" t="s">
        <v>102</v>
      </c>
      <c r="X171">
        <v>0</v>
      </c>
    </row>
    <row r="172" spans="1:24" x14ac:dyDescent="0.35">
      <c r="A172" t="s">
        <v>2</v>
      </c>
      <c r="B172" t="s">
        <v>242</v>
      </c>
      <c r="C172" t="s">
        <v>270</v>
      </c>
      <c r="J172" t="s">
        <v>102</v>
      </c>
      <c r="K172" t="s">
        <v>102</v>
      </c>
      <c r="L172" t="s">
        <v>102</v>
      </c>
      <c r="M172" t="s">
        <v>102</v>
      </c>
      <c r="N172" t="s">
        <v>102</v>
      </c>
      <c r="O172" t="s">
        <v>102</v>
      </c>
      <c r="P172" t="s">
        <v>102</v>
      </c>
      <c r="Q172" t="s">
        <v>102</v>
      </c>
      <c r="R172" t="s">
        <v>102</v>
      </c>
      <c r="S172" t="s">
        <v>102</v>
      </c>
      <c r="T172" t="s">
        <v>102</v>
      </c>
      <c r="U172" s="26">
        <v>5.8909999999999995E-4</v>
      </c>
      <c r="V172" t="s">
        <v>102</v>
      </c>
      <c r="W172" t="s">
        <v>102</v>
      </c>
      <c r="X172">
        <v>5.8909999999999995E-4</v>
      </c>
    </row>
    <row r="173" spans="1:24" x14ac:dyDescent="0.35">
      <c r="A173" t="s">
        <v>2</v>
      </c>
      <c r="B173" t="s">
        <v>242</v>
      </c>
      <c r="C173" t="s">
        <v>271</v>
      </c>
      <c r="J173" t="s">
        <v>102</v>
      </c>
      <c r="K173" t="s">
        <v>102</v>
      </c>
      <c r="L173" t="s">
        <v>102</v>
      </c>
      <c r="M173" t="s">
        <v>102</v>
      </c>
      <c r="N173" t="s">
        <v>102</v>
      </c>
      <c r="O173" t="s">
        <v>102</v>
      </c>
      <c r="P173" t="s">
        <v>102</v>
      </c>
      <c r="Q173" t="s">
        <v>102</v>
      </c>
      <c r="R173" t="s">
        <v>102</v>
      </c>
      <c r="S173" t="s">
        <v>102</v>
      </c>
      <c r="T173" t="s">
        <v>102</v>
      </c>
      <c r="U173" s="26">
        <v>5.8019999999999999E-3</v>
      </c>
      <c r="V173" t="s">
        <v>102</v>
      </c>
      <c r="W173" t="s">
        <v>102</v>
      </c>
      <c r="X173">
        <v>5.8019999999999999E-3</v>
      </c>
    </row>
    <row r="174" spans="1:24" x14ac:dyDescent="0.35">
      <c r="A174" t="s">
        <v>2</v>
      </c>
      <c r="B174" t="s">
        <v>242</v>
      </c>
      <c r="C174" t="s">
        <v>272</v>
      </c>
      <c r="J174" t="s">
        <v>102</v>
      </c>
      <c r="K174" t="s">
        <v>102</v>
      </c>
      <c r="L174" t="s">
        <v>102</v>
      </c>
      <c r="M174" t="s">
        <v>102</v>
      </c>
      <c r="N174" t="s">
        <v>102</v>
      </c>
      <c r="O174" t="s">
        <v>102</v>
      </c>
      <c r="P174" t="s">
        <v>102</v>
      </c>
      <c r="Q174" t="s">
        <v>102</v>
      </c>
      <c r="R174" t="s">
        <v>102</v>
      </c>
      <c r="S174" t="s">
        <v>102</v>
      </c>
      <c r="T174" t="s">
        <v>102</v>
      </c>
      <c r="U174" s="26">
        <v>5.7959999999999999E-3</v>
      </c>
      <c r="V174" t="s">
        <v>102</v>
      </c>
      <c r="W174" t="s">
        <v>102</v>
      </c>
      <c r="X174">
        <v>5.7959999999999999E-3</v>
      </c>
    </row>
    <row r="175" spans="1:24" x14ac:dyDescent="0.35">
      <c r="A175" t="s">
        <v>2</v>
      </c>
      <c r="B175" t="s">
        <v>242</v>
      </c>
      <c r="C175" t="s">
        <v>273</v>
      </c>
      <c r="J175" t="s">
        <v>102</v>
      </c>
      <c r="K175" t="s">
        <v>102</v>
      </c>
      <c r="L175" t="s">
        <v>102</v>
      </c>
      <c r="M175" t="s">
        <v>102</v>
      </c>
      <c r="N175" t="s">
        <v>102</v>
      </c>
      <c r="O175" t="s">
        <v>102</v>
      </c>
      <c r="P175" t="s">
        <v>102</v>
      </c>
      <c r="Q175" t="s">
        <v>102</v>
      </c>
      <c r="R175" t="s">
        <v>102</v>
      </c>
      <c r="S175" t="s">
        <v>102</v>
      </c>
      <c r="T175" t="s">
        <v>102</v>
      </c>
      <c r="U175" s="26">
        <v>5.7840000000000001E-3</v>
      </c>
      <c r="V175" t="s">
        <v>102</v>
      </c>
      <c r="W175" t="s">
        <v>102</v>
      </c>
      <c r="X175">
        <v>5.7840000000000001E-3</v>
      </c>
    </row>
    <row r="176" spans="1:24" x14ac:dyDescent="0.35">
      <c r="A176" t="s">
        <v>2</v>
      </c>
      <c r="B176" t="s">
        <v>242</v>
      </c>
      <c r="C176" t="s">
        <v>274</v>
      </c>
      <c r="J176" t="s">
        <v>102</v>
      </c>
      <c r="K176" t="s">
        <v>102</v>
      </c>
      <c r="L176" t="s">
        <v>102</v>
      </c>
      <c r="M176" t="s">
        <v>102</v>
      </c>
      <c r="N176" t="s">
        <v>102</v>
      </c>
      <c r="O176" t="s">
        <v>102</v>
      </c>
      <c r="P176" t="s">
        <v>102</v>
      </c>
      <c r="Q176" t="s">
        <v>102</v>
      </c>
      <c r="R176" t="s">
        <v>102</v>
      </c>
      <c r="S176" t="s">
        <v>102</v>
      </c>
      <c r="T176" t="s">
        <v>102</v>
      </c>
      <c r="U176" s="26" t="s">
        <v>170</v>
      </c>
      <c r="V176" t="s">
        <v>102</v>
      </c>
      <c r="W176" t="s">
        <v>102</v>
      </c>
      <c r="X176">
        <v>0</v>
      </c>
    </row>
    <row r="177" spans="1:24" x14ac:dyDescent="0.35">
      <c r="A177" t="s">
        <v>2</v>
      </c>
      <c r="B177" t="s">
        <v>242</v>
      </c>
      <c r="C177" t="s">
        <v>275</v>
      </c>
      <c r="J177" t="s">
        <v>102</v>
      </c>
      <c r="K177" t="s">
        <v>102</v>
      </c>
      <c r="L177" t="s">
        <v>102</v>
      </c>
      <c r="M177" t="s">
        <v>102</v>
      </c>
      <c r="N177" t="s">
        <v>102</v>
      </c>
      <c r="O177" t="s">
        <v>102</v>
      </c>
      <c r="P177" t="s">
        <v>102</v>
      </c>
      <c r="Q177" t="s">
        <v>102</v>
      </c>
      <c r="R177" t="s">
        <v>102</v>
      </c>
      <c r="S177" t="s">
        <v>102</v>
      </c>
      <c r="T177" t="s">
        <v>102</v>
      </c>
      <c r="U177" s="26">
        <v>5.5589999999999997E-3</v>
      </c>
      <c r="V177" t="s">
        <v>102</v>
      </c>
      <c r="W177" t="s">
        <v>102</v>
      </c>
      <c r="X177">
        <v>5.5589999999999997E-3</v>
      </c>
    </row>
    <row r="178" spans="1:24" x14ac:dyDescent="0.35">
      <c r="A178" t="s">
        <v>2</v>
      </c>
      <c r="B178" t="s">
        <v>242</v>
      </c>
      <c r="C178" t="s">
        <v>276</v>
      </c>
      <c r="J178" t="s">
        <v>102</v>
      </c>
      <c r="K178" t="s">
        <v>102</v>
      </c>
      <c r="L178" t="s">
        <v>102</v>
      </c>
      <c r="M178" t="s">
        <v>102</v>
      </c>
      <c r="N178" t="s">
        <v>102</v>
      </c>
      <c r="O178" t="s">
        <v>102</v>
      </c>
      <c r="P178" t="s">
        <v>102</v>
      </c>
      <c r="Q178" t="s">
        <v>102</v>
      </c>
      <c r="R178" t="s">
        <v>102</v>
      </c>
      <c r="S178" t="s">
        <v>102</v>
      </c>
      <c r="T178" t="s">
        <v>102</v>
      </c>
      <c r="U178" s="26">
        <v>5.5840000000000004E-3</v>
      </c>
      <c r="V178" t="s">
        <v>102</v>
      </c>
      <c r="W178" t="s">
        <v>102</v>
      </c>
      <c r="X178">
        <v>5.5840000000000004E-3</v>
      </c>
    </row>
    <row r="179" spans="1:24" x14ac:dyDescent="0.35">
      <c r="A179" t="s">
        <v>2</v>
      </c>
      <c r="B179" t="s">
        <v>242</v>
      </c>
      <c r="C179" t="s">
        <v>277</v>
      </c>
      <c r="J179" t="s">
        <v>102</v>
      </c>
      <c r="K179" t="s">
        <v>102</v>
      </c>
      <c r="L179" t="s">
        <v>102</v>
      </c>
      <c r="M179" t="s">
        <v>102</v>
      </c>
      <c r="N179" t="s">
        <v>102</v>
      </c>
      <c r="O179" t="s">
        <v>102</v>
      </c>
      <c r="P179" t="s">
        <v>102</v>
      </c>
      <c r="Q179" t="s">
        <v>102</v>
      </c>
      <c r="R179" t="s">
        <v>102</v>
      </c>
      <c r="S179" t="s">
        <v>102</v>
      </c>
      <c r="T179" t="s">
        <v>102</v>
      </c>
      <c r="U179" s="26">
        <v>5.6800000000000002E-3</v>
      </c>
      <c r="V179" t="s">
        <v>102</v>
      </c>
      <c r="W179" t="s">
        <v>102</v>
      </c>
      <c r="X179">
        <v>5.6800000000000002E-3</v>
      </c>
    </row>
    <row r="180" spans="1:24" x14ac:dyDescent="0.35">
      <c r="A180" t="s">
        <v>2</v>
      </c>
      <c r="B180" t="s">
        <v>242</v>
      </c>
      <c r="C180" t="s">
        <v>278</v>
      </c>
      <c r="J180" t="s">
        <v>102</v>
      </c>
      <c r="K180" t="s">
        <v>102</v>
      </c>
      <c r="L180" t="s">
        <v>102</v>
      </c>
      <c r="M180" t="s">
        <v>102</v>
      </c>
      <c r="N180" t="s">
        <v>102</v>
      </c>
      <c r="O180" t="s">
        <v>102</v>
      </c>
      <c r="P180" t="s">
        <v>102</v>
      </c>
      <c r="Q180" t="s">
        <v>102</v>
      </c>
      <c r="R180" t="s">
        <v>102</v>
      </c>
      <c r="S180" t="s">
        <v>102</v>
      </c>
      <c r="T180" t="s">
        <v>102</v>
      </c>
      <c r="U180" s="26">
        <v>5.7689999999999998E-3</v>
      </c>
      <c r="V180" t="s">
        <v>102</v>
      </c>
      <c r="W180" t="s">
        <v>102</v>
      </c>
      <c r="X180">
        <v>5.7689999999999998E-3</v>
      </c>
    </row>
    <row r="181" spans="1:24" x14ac:dyDescent="0.35">
      <c r="A181" t="s">
        <v>2</v>
      </c>
      <c r="B181" t="s">
        <v>242</v>
      </c>
      <c r="C181" t="s">
        <v>279</v>
      </c>
      <c r="J181" t="s">
        <v>102</v>
      </c>
      <c r="K181" t="s">
        <v>102</v>
      </c>
      <c r="L181" t="s">
        <v>102</v>
      </c>
      <c r="M181" t="s">
        <v>102</v>
      </c>
      <c r="N181" t="s">
        <v>102</v>
      </c>
      <c r="O181" t="s">
        <v>102</v>
      </c>
      <c r="P181" t="s">
        <v>102</v>
      </c>
      <c r="Q181" t="s">
        <v>102</v>
      </c>
      <c r="R181" t="s">
        <v>102</v>
      </c>
      <c r="S181" t="s">
        <v>102</v>
      </c>
      <c r="T181" t="s">
        <v>102</v>
      </c>
      <c r="U181" s="26">
        <v>5.5290000000000001E-3</v>
      </c>
      <c r="V181" t="s">
        <v>102</v>
      </c>
      <c r="W181" t="s">
        <v>102</v>
      </c>
      <c r="X181">
        <v>5.5290000000000001E-3</v>
      </c>
    </row>
    <row r="182" spans="1:24" x14ac:dyDescent="0.35">
      <c r="A182" t="s">
        <v>2</v>
      </c>
      <c r="B182" t="s">
        <v>242</v>
      </c>
      <c r="C182" t="s">
        <v>280</v>
      </c>
      <c r="J182" t="s">
        <v>102</v>
      </c>
      <c r="K182" t="s">
        <v>102</v>
      </c>
      <c r="L182" t="s">
        <v>102</v>
      </c>
      <c r="M182" t="s">
        <v>102</v>
      </c>
      <c r="N182" t="s">
        <v>102</v>
      </c>
      <c r="O182" t="s">
        <v>102</v>
      </c>
      <c r="P182" t="s">
        <v>102</v>
      </c>
      <c r="Q182" t="s">
        <v>102</v>
      </c>
      <c r="R182" t="s">
        <v>102</v>
      </c>
      <c r="S182" t="s">
        <v>102</v>
      </c>
      <c r="T182" t="s">
        <v>102</v>
      </c>
      <c r="U182" s="26">
        <v>5.5500000000000002E-3</v>
      </c>
      <c r="V182" t="s">
        <v>102</v>
      </c>
      <c r="W182" t="s">
        <v>102</v>
      </c>
      <c r="X182">
        <v>5.5500000000000002E-3</v>
      </c>
    </row>
    <row r="183" spans="1:24" x14ac:dyDescent="0.35">
      <c r="A183" t="s">
        <v>2</v>
      </c>
      <c r="B183" t="s">
        <v>242</v>
      </c>
      <c r="C183" t="s">
        <v>281</v>
      </c>
      <c r="J183" t="s">
        <v>102</v>
      </c>
      <c r="K183" t="s">
        <v>102</v>
      </c>
      <c r="L183" t="s">
        <v>102</v>
      </c>
      <c r="M183" t="s">
        <v>102</v>
      </c>
      <c r="N183" t="s">
        <v>102</v>
      </c>
      <c r="O183" t="s">
        <v>102</v>
      </c>
      <c r="P183" t="s">
        <v>102</v>
      </c>
      <c r="Q183" t="s">
        <v>102</v>
      </c>
      <c r="R183" t="s">
        <v>102</v>
      </c>
      <c r="S183" t="s">
        <v>102</v>
      </c>
      <c r="T183" t="s">
        <v>102</v>
      </c>
      <c r="U183" s="26">
        <v>5.6480000000000002E-3</v>
      </c>
      <c r="V183" t="s">
        <v>102</v>
      </c>
      <c r="W183" t="s">
        <v>102</v>
      </c>
      <c r="X183">
        <v>5.6480000000000002E-3</v>
      </c>
    </row>
    <row r="184" spans="1:24" x14ac:dyDescent="0.35">
      <c r="A184" t="s">
        <v>2</v>
      </c>
      <c r="B184" t="s">
        <v>242</v>
      </c>
      <c r="C184" t="s">
        <v>282</v>
      </c>
      <c r="J184" t="s">
        <v>102</v>
      </c>
      <c r="K184" t="s">
        <v>102</v>
      </c>
      <c r="L184" t="s">
        <v>102</v>
      </c>
      <c r="M184" t="s">
        <v>102</v>
      </c>
      <c r="N184" t="s">
        <v>102</v>
      </c>
      <c r="O184" t="s">
        <v>102</v>
      </c>
      <c r="P184" t="s">
        <v>102</v>
      </c>
      <c r="Q184" t="s">
        <v>102</v>
      </c>
      <c r="R184" t="s">
        <v>102</v>
      </c>
      <c r="S184" t="s">
        <v>102</v>
      </c>
      <c r="T184" t="s">
        <v>102</v>
      </c>
      <c r="U184" s="26">
        <v>5.6959999999999997E-3</v>
      </c>
      <c r="V184" t="s">
        <v>102</v>
      </c>
      <c r="W184" t="s">
        <v>102</v>
      </c>
      <c r="X184">
        <v>5.6959999999999997E-3</v>
      </c>
    </row>
    <row r="185" spans="1:24" x14ac:dyDescent="0.35">
      <c r="A185" t="s">
        <v>2</v>
      </c>
      <c r="B185" t="s">
        <v>242</v>
      </c>
      <c r="C185" t="s">
        <v>283</v>
      </c>
      <c r="J185" t="s">
        <v>102</v>
      </c>
      <c r="K185" t="s">
        <v>102</v>
      </c>
      <c r="L185" t="s">
        <v>102</v>
      </c>
      <c r="M185" t="s">
        <v>102</v>
      </c>
      <c r="N185" t="s">
        <v>102</v>
      </c>
      <c r="O185" t="s">
        <v>102</v>
      </c>
      <c r="P185" t="s">
        <v>102</v>
      </c>
      <c r="Q185" t="s">
        <v>102</v>
      </c>
      <c r="R185" t="s">
        <v>102</v>
      </c>
      <c r="S185" t="s">
        <v>102</v>
      </c>
      <c r="T185" t="s">
        <v>102</v>
      </c>
      <c r="U185" s="26">
        <v>3.7730000000000001E-4</v>
      </c>
      <c r="V185" t="s">
        <v>102</v>
      </c>
      <c r="W185" t="s">
        <v>102</v>
      </c>
      <c r="X185" s="26">
        <v>3.7730000000000001E-4</v>
      </c>
    </row>
    <row r="186" spans="1:24" x14ac:dyDescent="0.35">
      <c r="A186" t="s">
        <v>2</v>
      </c>
      <c r="B186" t="s">
        <v>242</v>
      </c>
      <c r="C186" t="s">
        <v>284</v>
      </c>
      <c r="J186" t="s">
        <v>102</v>
      </c>
      <c r="K186" t="s">
        <v>102</v>
      </c>
      <c r="L186" t="s">
        <v>102</v>
      </c>
      <c r="M186" t="s">
        <v>102</v>
      </c>
      <c r="N186" t="s">
        <v>102</v>
      </c>
      <c r="O186" t="s">
        <v>102</v>
      </c>
      <c r="P186" t="s">
        <v>102</v>
      </c>
      <c r="Q186" t="s">
        <v>102</v>
      </c>
      <c r="R186" t="s">
        <v>102</v>
      </c>
      <c r="S186" t="s">
        <v>102</v>
      </c>
      <c r="T186" t="s">
        <v>102</v>
      </c>
      <c r="U186" s="26">
        <v>5.8909999999999995E-4</v>
      </c>
      <c r="V186" t="s">
        <v>102</v>
      </c>
      <c r="W186" t="s">
        <v>102</v>
      </c>
      <c r="X186">
        <v>5.8909999999999995E-4</v>
      </c>
    </row>
    <row r="187" spans="1:24" x14ac:dyDescent="0.35">
      <c r="A187" t="s">
        <v>2</v>
      </c>
      <c r="B187" t="s">
        <v>242</v>
      </c>
      <c r="C187" t="s">
        <v>285</v>
      </c>
      <c r="J187" t="s">
        <v>102</v>
      </c>
      <c r="K187" t="s">
        <v>102</v>
      </c>
      <c r="L187" t="s">
        <v>102</v>
      </c>
      <c r="M187" t="s">
        <v>102</v>
      </c>
      <c r="N187" t="s">
        <v>102</v>
      </c>
      <c r="O187" t="s">
        <v>102</v>
      </c>
      <c r="P187" t="s">
        <v>102</v>
      </c>
      <c r="Q187" t="s">
        <v>102</v>
      </c>
      <c r="R187" t="s">
        <v>102</v>
      </c>
      <c r="S187" t="s">
        <v>102</v>
      </c>
      <c r="T187" t="s">
        <v>102</v>
      </c>
      <c r="U187" s="26">
        <v>5.7260000000000002E-3</v>
      </c>
      <c r="V187" t="s">
        <v>102</v>
      </c>
      <c r="W187" t="s">
        <v>102</v>
      </c>
      <c r="X187">
        <v>5.7260000000000002E-3</v>
      </c>
    </row>
    <row r="188" spans="1:24" x14ac:dyDescent="0.35">
      <c r="A188" t="s">
        <v>2</v>
      </c>
      <c r="B188" t="s">
        <v>242</v>
      </c>
      <c r="C188" t="s">
        <v>286</v>
      </c>
      <c r="J188" t="s">
        <v>102</v>
      </c>
      <c r="K188" t="s">
        <v>102</v>
      </c>
      <c r="L188" t="s">
        <v>102</v>
      </c>
      <c r="M188" t="s">
        <v>102</v>
      </c>
      <c r="N188" t="s">
        <v>102</v>
      </c>
      <c r="O188" t="s">
        <v>102</v>
      </c>
      <c r="P188" t="s">
        <v>102</v>
      </c>
      <c r="Q188" t="s">
        <v>102</v>
      </c>
      <c r="R188" t="s">
        <v>102</v>
      </c>
      <c r="S188" t="s">
        <v>102</v>
      </c>
      <c r="T188" t="s">
        <v>102</v>
      </c>
      <c r="U188" s="26">
        <v>3.7730000000000001E-4</v>
      </c>
      <c r="V188" t="s">
        <v>102</v>
      </c>
      <c r="W188" t="s">
        <v>102</v>
      </c>
      <c r="X188" s="26">
        <v>3.7730000000000001E-4</v>
      </c>
    </row>
    <row r="189" spans="1:24" x14ac:dyDescent="0.35">
      <c r="A189" t="s">
        <v>2</v>
      </c>
      <c r="B189" t="s">
        <v>242</v>
      </c>
      <c r="C189" t="s">
        <v>287</v>
      </c>
      <c r="J189" t="s">
        <v>102</v>
      </c>
      <c r="K189" t="s">
        <v>102</v>
      </c>
      <c r="L189" t="s">
        <v>102</v>
      </c>
      <c r="M189" t="s">
        <v>102</v>
      </c>
      <c r="N189" t="s">
        <v>102</v>
      </c>
      <c r="O189" t="s">
        <v>102</v>
      </c>
      <c r="P189" t="s">
        <v>102</v>
      </c>
      <c r="Q189" t="s">
        <v>102</v>
      </c>
      <c r="R189" t="s">
        <v>102</v>
      </c>
      <c r="S189" t="s">
        <v>102</v>
      </c>
      <c r="T189" t="s">
        <v>102</v>
      </c>
      <c r="U189" s="26">
        <v>5.8909999999999995E-4</v>
      </c>
      <c r="V189" t="s">
        <v>102</v>
      </c>
      <c r="W189" t="s">
        <v>102</v>
      </c>
      <c r="X189">
        <v>5.8909999999999995E-4</v>
      </c>
    </row>
    <row r="190" spans="1:24" x14ac:dyDescent="0.35">
      <c r="A190" t="s">
        <v>2</v>
      </c>
      <c r="B190" t="s">
        <v>242</v>
      </c>
      <c r="C190" t="s">
        <v>288</v>
      </c>
      <c r="J190" t="s">
        <v>102</v>
      </c>
      <c r="K190" t="s">
        <v>102</v>
      </c>
      <c r="L190" t="s">
        <v>102</v>
      </c>
      <c r="M190" t="s">
        <v>102</v>
      </c>
      <c r="N190" t="s">
        <v>102</v>
      </c>
      <c r="O190" t="s">
        <v>102</v>
      </c>
      <c r="P190" t="s">
        <v>102</v>
      </c>
      <c r="Q190" t="s">
        <v>102</v>
      </c>
      <c r="R190" t="s">
        <v>102</v>
      </c>
      <c r="S190" t="s">
        <v>102</v>
      </c>
      <c r="T190" t="s">
        <v>102</v>
      </c>
      <c r="U190" s="26">
        <v>5.8909999999999995E-4</v>
      </c>
      <c r="V190" t="s">
        <v>102</v>
      </c>
      <c r="W190" t="s">
        <v>102</v>
      </c>
      <c r="X190">
        <v>5.8909999999999995E-4</v>
      </c>
    </row>
    <row r="191" spans="1:24" x14ac:dyDescent="0.35">
      <c r="A191" t="s">
        <v>2</v>
      </c>
      <c r="B191" t="s">
        <v>242</v>
      </c>
      <c r="C191" t="s">
        <v>289</v>
      </c>
      <c r="J191" t="s">
        <v>102</v>
      </c>
      <c r="K191" t="s">
        <v>102</v>
      </c>
      <c r="L191" t="s">
        <v>102</v>
      </c>
      <c r="M191" t="s">
        <v>102</v>
      </c>
      <c r="N191" t="s">
        <v>102</v>
      </c>
      <c r="O191" t="s">
        <v>102</v>
      </c>
      <c r="P191" t="s">
        <v>102</v>
      </c>
      <c r="Q191" t="s">
        <v>102</v>
      </c>
      <c r="R191" t="s">
        <v>102</v>
      </c>
      <c r="S191" t="s">
        <v>102</v>
      </c>
      <c r="T191" t="s">
        <v>102</v>
      </c>
      <c r="U191" s="26">
        <v>5.8909999999999995E-4</v>
      </c>
      <c r="V191" t="s">
        <v>102</v>
      </c>
      <c r="W191" t="s">
        <v>102</v>
      </c>
      <c r="X191">
        <v>5.8909999999999995E-4</v>
      </c>
    </row>
    <row r="192" spans="1:24" x14ac:dyDescent="0.35">
      <c r="A192" t="s">
        <v>2</v>
      </c>
      <c r="B192" t="s">
        <v>242</v>
      </c>
      <c r="C192" t="s">
        <v>290</v>
      </c>
      <c r="J192" t="s">
        <v>102</v>
      </c>
      <c r="K192" t="s">
        <v>102</v>
      </c>
      <c r="L192" t="s">
        <v>102</v>
      </c>
      <c r="M192" t="s">
        <v>102</v>
      </c>
      <c r="N192" t="s">
        <v>102</v>
      </c>
      <c r="O192" t="s">
        <v>102</v>
      </c>
      <c r="P192" t="s">
        <v>102</v>
      </c>
      <c r="Q192" t="s">
        <v>102</v>
      </c>
      <c r="R192" t="s">
        <v>102</v>
      </c>
      <c r="S192" t="s">
        <v>102</v>
      </c>
      <c r="T192" t="s">
        <v>102</v>
      </c>
      <c r="U192" s="26">
        <v>5.8009999999999997E-3</v>
      </c>
      <c r="V192" t="s">
        <v>102</v>
      </c>
      <c r="W192" t="s">
        <v>102</v>
      </c>
      <c r="X192">
        <v>5.8009999999999997E-3</v>
      </c>
    </row>
    <row r="193" spans="1:24" x14ac:dyDescent="0.35">
      <c r="A193" t="s">
        <v>2</v>
      </c>
      <c r="B193" t="s">
        <v>242</v>
      </c>
      <c r="C193" t="s">
        <v>291</v>
      </c>
      <c r="J193" t="s">
        <v>102</v>
      </c>
      <c r="K193" t="s">
        <v>102</v>
      </c>
      <c r="L193" t="s">
        <v>102</v>
      </c>
      <c r="M193" t="s">
        <v>102</v>
      </c>
      <c r="N193" t="s">
        <v>102</v>
      </c>
      <c r="O193" t="s">
        <v>102</v>
      </c>
      <c r="P193" t="s">
        <v>102</v>
      </c>
      <c r="Q193" t="s">
        <v>102</v>
      </c>
      <c r="R193" t="s">
        <v>102</v>
      </c>
      <c r="S193" t="s">
        <v>102</v>
      </c>
      <c r="T193" t="s">
        <v>102</v>
      </c>
      <c r="U193" s="26">
        <v>2.9550000000000002E-3</v>
      </c>
      <c r="V193" t="s">
        <v>102</v>
      </c>
      <c r="W193" t="s">
        <v>102</v>
      </c>
      <c r="X193">
        <v>2.9550000000000002E-3</v>
      </c>
    </row>
    <row r="194" spans="1:24" x14ac:dyDescent="0.35">
      <c r="A194" t="s">
        <v>2</v>
      </c>
      <c r="B194" t="s">
        <v>242</v>
      </c>
      <c r="C194" t="s">
        <v>292</v>
      </c>
      <c r="J194" t="s">
        <v>102</v>
      </c>
      <c r="K194" t="s">
        <v>102</v>
      </c>
      <c r="L194" t="s">
        <v>102</v>
      </c>
      <c r="M194" t="s">
        <v>102</v>
      </c>
      <c r="N194" t="s">
        <v>102</v>
      </c>
      <c r="O194" t="s">
        <v>102</v>
      </c>
      <c r="P194" t="s">
        <v>102</v>
      </c>
      <c r="Q194" t="s">
        <v>102</v>
      </c>
      <c r="R194" t="s">
        <v>102</v>
      </c>
      <c r="S194" t="s">
        <v>102</v>
      </c>
      <c r="T194" t="s">
        <v>102</v>
      </c>
      <c r="U194" s="26">
        <v>5.8909999999999995E-4</v>
      </c>
      <c r="V194" t="s">
        <v>102</v>
      </c>
      <c r="W194" t="s">
        <v>102</v>
      </c>
      <c r="X194">
        <v>5.8909999999999995E-4</v>
      </c>
    </row>
    <row r="195" spans="1:24" x14ac:dyDescent="0.35">
      <c r="A195" t="s">
        <v>2</v>
      </c>
      <c r="B195" t="s">
        <v>242</v>
      </c>
      <c r="C195" t="s">
        <v>293</v>
      </c>
      <c r="J195" t="s">
        <v>102</v>
      </c>
      <c r="K195" t="s">
        <v>102</v>
      </c>
      <c r="L195" t="s">
        <v>102</v>
      </c>
      <c r="M195" t="s">
        <v>102</v>
      </c>
      <c r="N195" t="s">
        <v>102</v>
      </c>
      <c r="O195" t="s">
        <v>102</v>
      </c>
      <c r="P195" t="s">
        <v>102</v>
      </c>
      <c r="Q195" t="s">
        <v>102</v>
      </c>
      <c r="R195" t="s">
        <v>102</v>
      </c>
      <c r="S195" t="s">
        <v>102</v>
      </c>
      <c r="T195" t="s">
        <v>102</v>
      </c>
      <c r="U195" s="26">
        <v>5.8909999999999995E-4</v>
      </c>
      <c r="V195" t="s">
        <v>102</v>
      </c>
      <c r="W195" t="s">
        <v>102</v>
      </c>
      <c r="X195">
        <v>5.8909999999999995E-4</v>
      </c>
    </row>
    <row r="196" spans="1:24" x14ac:dyDescent="0.35">
      <c r="A196" t="s">
        <v>2</v>
      </c>
      <c r="B196" t="s">
        <v>242</v>
      </c>
      <c r="C196" t="s">
        <v>294</v>
      </c>
      <c r="J196" t="s">
        <v>102</v>
      </c>
      <c r="K196" t="s">
        <v>102</v>
      </c>
      <c r="L196" t="s">
        <v>102</v>
      </c>
      <c r="M196" t="s">
        <v>102</v>
      </c>
      <c r="N196" t="s">
        <v>102</v>
      </c>
      <c r="O196" t="s">
        <v>102</v>
      </c>
      <c r="P196" t="s">
        <v>102</v>
      </c>
      <c r="Q196" t="s">
        <v>102</v>
      </c>
      <c r="R196" t="s">
        <v>102</v>
      </c>
      <c r="S196" t="s">
        <v>102</v>
      </c>
      <c r="T196" t="s">
        <v>102</v>
      </c>
      <c r="U196" s="26">
        <v>3.124E-3</v>
      </c>
      <c r="V196" t="s">
        <v>102</v>
      </c>
      <c r="W196" t="s">
        <v>102</v>
      </c>
      <c r="X196">
        <v>3.124E-3</v>
      </c>
    </row>
    <row r="197" spans="1:24" x14ac:dyDescent="0.35">
      <c r="A197" t="s">
        <v>2</v>
      </c>
      <c r="B197" t="s">
        <v>242</v>
      </c>
      <c r="C197" t="s">
        <v>295</v>
      </c>
      <c r="J197" t="s">
        <v>102</v>
      </c>
      <c r="K197" t="s">
        <v>102</v>
      </c>
      <c r="L197" t="s">
        <v>102</v>
      </c>
      <c r="M197" t="s">
        <v>102</v>
      </c>
      <c r="N197" t="s">
        <v>102</v>
      </c>
      <c r="O197" t="s">
        <v>102</v>
      </c>
      <c r="P197" t="s">
        <v>102</v>
      </c>
      <c r="Q197" t="s">
        <v>102</v>
      </c>
      <c r="R197" t="s">
        <v>102</v>
      </c>
      <c r="S197" t="s">
        <v>102</v>
      </c>
      <c r="T197" t="s">
        <v>102</v>
      </c>
      <c r="U197" s="26">
        <v>2.941E-3</v>
      </c>
      <c r="V197" t="s">
        <v>102</v>
      </c>
      <c r="W197" t="s">
        <v>102</v>
      </c>
      <c r="X197">
        <v>2.941E-3</v>
      </c>
    </row>
    <row r="198" spans="1:24" x14ac:dyDescent="0.35">
      <c r="A198" t="s">
        <v>2</v>
      </c>
      <c r="B198" t="s">
        <v>242</v>
      </c>
      <c r="C198" t="s">
        <v>296</v>
      </c>
      <c r="J198" t="s">
        <v>102</v>
      </c>
      <c r="K198" t="s">
        <v>102</v>
      </c>
      <c r="L198" t="s">
        <v>102</v>
      </c>
      <c r="M198" t="s">
        <v>102</v>
      </c>
      <c r="N198" t="s">
        <v>102</v>
      </c>
      <c r="O198" t="s">
        <v>102</v>
      </c>
      <c r="P198" t="s">
        <v>102</v>
      </c>
      <c r="Q198" t="s">
        <v>102</v>
      </c>
      <c r="R198" t="s">
        <v>102</v>
      </c>
      <c r="S198" t="s">
        <v>102</v>
      </c>
      <c r="T198" t="s">
        <v>102</v>
      </c>
      <c r="U198" s="26">
        <v>3.1549999999999998E-3</v>
      </c>
      <c r="V198" t="s">
        <v>102</v>
      </c>
      <c r="W198" t="s">
        <v>102</v>
      </c>
      <c r="X198">
        <v>3.1549999999999998E-3</v>
      </c>
    </row>
    <row r="199" spans="1:24" x14ac:dyDescent="0.35">
      <c r="A199" t="s">
        <v>2</v>
      </c>
      <c r="B199" t="s">
        <v>242</v>
      </c>
      <c r="C199" t="s">
        <v>297</v>
      </c>
      <c r="J199" t="s">
        <v>102</v>
      </c>
      <c r="K199" t="s">
        <v>102</v>
      </c>
      <c r="L199" t="s">
        <v>102</v>
      </c>
      <c r="M199" t="s">
        <v>102</v>
      </c>
      <c r="N199" t="s">
        <v>102</v>
      </c>
      <c r="O199" t="s">
        <v>102</v>
      </c>
      <c r="P199" t="s">
        <v>102</v>
      </c>
      <c r="Q199" t="s">
        <v>102</v>
      </c>
      <c r="R199" t="s">
        <v>102</v>
      </c>
      <c r="S199" t="s">
        <v>102</v>
      </c>
      <c r="T199" t="s">
        <v>102</v>
      </c>
      <c r="U199" s="26">
        <v>3.7730000000000001E-4</v>
      </c>
      <c r="V199" t="s">
        <v>102</v>
      </c>
      <c r="W199" t="s">
        <v>102</v>
      </c>
      <c r="X199" s="26">
        <v>3.7730000000000001E-4</v>
      </c>
    </row>
    <row r="200" spans="1:24" x14ac:dyDescent="0.35">
      <c r="A200" t="s">
        <v>2</v>
      </c>
      <c r="B200" t="s">
        <v>242</v>
      </c>
      <c r="C200" t="s">
        <v>298</v>
      </c>
      <c r="J200" t="s">
        <v>102</v>
      </c>
      <c r="K200" t="s">
        <v>102</v>
      </c>
      <c r="L200" t="s">
        <v>102</v>
      </c>
      <c r="M200" t="s">
        <v>102</v>
      </c>
      <c r="N200" t="s">
        <v>102</v>
      </c>
      <c r="O200" t="s">
        <v>102</v>
      </c>
      <c r="P200" t="s">
        <v>102</v>
      </c>
      <c r="Q200" t="s">
        <v>102</v>
      </c>
      <c r="R200" t="s">
        <v>102</v>
      </c>
      <c r="S200" t="s">
        <v>102</v>
      </c>
      <c r="T200" t="s">
        <v>102</v>
      </c>
      <c r="U200" s="26">
        <v>5.8909999999999995E-4</v>
      </c>
      <c r="V200" t="s">
        <v>102</v>
      </c>
      <c r="W200" t="s">
        <v>102</v>
      </c>
      <c r="X200">
        <v>5.8909999999999995E-4</v>
      </c>
    </row>
    <row r="201" spans="1:24" x14ac:dyDescent="0.35">
      <c r="A201" t="s">
        <v>2</v>
      </c>
      <c r="B201" t="s">
        <v>242</v>
      </c>
      <c r="C201" t="s">
        <v>299</v>
      </c>
      <c r="J201" t="s">
        <v>102</v>
      </c>
      <c r="K201" t="s">
        <v>102</v>
      </c>
      <c r="L201" t="s">
        <v>102</v>
      </c>
      <c r="M201" t="s">
        <v>102</v>
      </c>
      <c r="N201" t="s">
        <v>102</v>
      </c>
      <c r="O201" t="s">
        <v>102</v>
      </c>
      <c r="P201" t="s">
        <v>102</v>
      </c>
      <c r="Q201" t="s">
        <v>102</v>
      </c>
      <c r="R201" t="s">
        <v>102</v>
      </c>
      <c r="S201" t="s">
        <v>102</v>
      </c>
      <c r="T201" t="s">
        <v>102</v>
      </c>
      <c r="U201" s="26">
        <v>5.8019999999999999E-3</v>
      </c>
      <c r="V201" t="s">
        <v>102</v>
      </c>
      <c r="W201" t="s">
        <v>102</v>
      </c>
      <c r="X201">
        <v>5.8019999999999999E-3</v>
      </c>
    </row>
    <row r="202" spans="1:24" x14ac:dyDescent="0.35">
      <c r="A202" t="s">
        <v>2</v>
      </c>
      <c r="B202" t="s">
        <v>242</v>
      </c>
      <c r="C202" t="s">
        <v>300</v>
      </c>
      <c r="J202" t="s">
        <v>102</v>
      </c>
      <c r="K202" t="s">
        <v>102</v>
      </c>
      <c r="L202" t="s">
        <v>102</v>
      </c>
      <c r="M202" t="s">
        <v>102</v>
      </c>
      <c r="N202" t="s">
        <v>102</v>
      </c>
      <c r="O202" t="s">
        <v>102</v>
      </c>
      <c r="P202" t="s">
        <v>102</v>
      </c>
      <c r="Q202" t="s">
        <v>102</v>
      </c>
      <c r="R202" t="s">
        <v>102</v>
      </c>
      <c r="S202" t="s">
        <v>102</v>
      </c>
      <c r="T202" t="s">
        <v>102</v>
      </c>
      <c r="U202" s="26">
        <v>2.931E-3</v>
      </c>
      <c r="V202" t="s">
        <v>102</v>
      </c>
      <c r="W202" t="s">
        <v>102</v>
      </c>
      <c r="X202">
        <v>2.931E-3</v>
      </c>
    </row>
    <row r="203" spans="1:24" x14ac:dyDescent="0.35">
      <c r="A203" t="s">
        <v>2</v>
      </c>
      <c r="B203" t="s">
        <v>242</v>
      </c>
      <c r="C203" t="s">
        <v>301</v>
      </c>
      <c r="J203" t="s">
        <v>102</v>
      </c>
      <c r="K203" t="s">
        <v>102</v>
      </c>
      <c r="L203" t="s">
        <v>102</v>
      </c>
      <c r="M203" t="s">
        <v>102</v>
      </c>
      <c r="N203" t="s">
        <v>102</v>
      </c>
      <c r="O203" t="s">
        <v>102</v>
      </c>
      <c r="P203" t="s">
        <v>102</v>
      </c>
      <c r="Q203" t="s">
        <v>102</v>
      </c>
      <c r="R203" t="s">
        <v>102</v>
      </c>
      <c r="S203" t="s">
        <v>102</v>
      </c>
      <c r="T203" t="s">
        <v>102</v>
      </c>
      <c r="U203" s="26">
        <v>5.8909999999999995E-4</v>
      </c>
      <c r="V203" t="s">
        <v>102</v>
      </c>
      <c r="W203" t="s">
        <v>102</v>
      </c>
      <c r="X203">
        <v>5.8909999999999995E-4</v>
      </c>
    </row>
    <row r="204" spans="1:24" x14ac:dyDescent="0.35">
      <c r="A204" t="s">
        <v>2</v>
      </c>
      <c r="B204" t="s">
        <v>242</v>
      </c>
      <c r="C204" t="s">
        <v>302</v>
      </c>
      <c r="J204" t="s">
        <v>102</v>
      </c>
      <c r="K204" t="s">
        <v>102</v>
      </c>
      <c r="L204" t="s">
        <v>102</v>
      </c>
      <c r="M204" t="s">
        <v>102</v>
      </c>
      <c r="N204" t="s">
        <v>102</v>
      </c>
      <c r="O204" t="s">
        <v>102</v>
      </c>
      <c r="P204" t="s">
        <v>102</v>
      </c>
      <c r="Q204" t="s">
        <v>102</v>
      </c>
      <c r="R204" t="s">
        <v>102</v>
      </c>
      <c r="S204" t="s">
        <v>102</v>
      </c>
      <c r="T204" t="s">
        <v>102</v>
      </c>
      <c r="U204" s="26">
        <v>5.8909999999999995E-4</v>
      </c>
      <c r="V204" t="s">
        <v>102</v>
      </c>
      <c r="W204" t="s">
        <v>102</v>
      </c>
      <c r="X204">
        <v>5.8909999999999995E-4</v>
      </c>
    </row>
    <row r="205" spans="1:24" x14ac:dyDescent="0.35">
      <c r="A205" t="s">
        <v>2</v>
      </c>
      <c r="B205" t="s">
        <v>242</v>
      </c>
      <c r="C205" t="s">
        <v>303</v>
      </c>
      <c r="J205" t="s">
        <v>102</v>
      </c>
      <c r="K205" t="s">
        <v>102</v>
      </c>
      <c r="L205" t="s">
        <v>102</v>
      </c>
      <c r="M205" t="s">
        <v>102</v>
      </c>
      <c r="N205" t="s">
        <v>102</v>
      </c>
      <c r="O205" t="s">
        <v>102</v>
      </c>
      <c r="P205" t="s">
        <v>102</v>
      </c>
      <c r="Q205" t="s">
        <v>102</v>
      </c>
      <c r="R205" t="s">
        <v>102</v>
      </c>
      <c r="S205" t="s">
        <v>102</v>
      </c>
      <c r="T205" t="s">
        <v>102</v>
      </c>
      <c r="U205" s="26">
        <v>3.1340000000000001E-3</v>
      </c>
      <c r="V205" t="s">
        <v>102</v>
      </c>
      <c r="W205" t="s">
        <v>102</v>
      </c>
      <c r="X205">
        <v>3.1340000000000001E-3</v>
      </c>
    </row>
    <row r="206" spans="1:24" x14ac:dyDescent="0.35">
      <c r="A206" t="s">
        <v>2</v>
      </c>
      <c r="B206" t="s">
        <v>242</v>
      </c>
      <c r="C206" t="s">
        <v>304</v>
      </c>
      <c r="J206" t="s">
        <v>102</v>
      </c>
      <c r="K206" t="s">
        <v>102</v>
      </c>
      <c r="L206" t="s">
        <v>102</v>
      </c>
      <c r="M206" t="s">
        <v>102</v>
      </c>
      <c r="N206" t="s">
        <v>102</v>
      </c>
      <c r="O206" t="s">
        <v>102</v>
      </c>
      <c r="P206" t="s">
        <v>102</v>
      </c>
      <c r="Q206" t="s">
        <v>102</v>
      </c>
      <c r="R206" t="s">
        <v>102</v>
      </c>
      <c r="S206" t="s">
        <v>102</v>
      </c>
      <c r="T206" t="s">
        <v>102</v>
      </c>
      <c r="U206" s="26">
        <v>2.9610000000000001E-3</v>
      </c>
      <c r="V206" t="s">
        <v>102</v>
      </c>
      <c r="W206" t="s">
        <v>102</v>
      </c>
      <c r="X206">
        <v>2.9610000000000001E-3</v>
      </c>
    </row>
    <row r="207" spans="1:24" x14ac:dyDescent="0.35">
      <c r="A207" t="s">
        <v>2</v>
      </c>
      <c r="B207" t="s">
        <v>242</v>
      </c>
      <c r="C207" t="s">
        <v>305</v>
      </c>
      <c r="J207" t="s">
        <v>102</v>
      </c>
      <c r="K207" t="s">
        <v>102</v>
      </c>
      <c r="L207" t="s">
        <v>102</v>
      </c>
      <c r="M207" t="s">
        <v>102</v>
      </c>
      <c r="N207" t="s">
        <v>102</v>
      </c>
      <c r="O207" t="s">
        <v>102</v>
      </c>
      <c r="P207" t="s">
        <v>102</v>
      </c>
      <c r="Q207" t="s">
        <v>102</v>
      </c>
      <c r="R207" t="s">
        <v>102</v>
      </c>
      <c r="S207" t="s">
        <v>102</v>
      </c>
      <c r="T207" t="s">
        <v>102</v>
      </c>
      <c r="U207" s="26">
        <v>3.1350000000000002E-3</v>
      </c>
      <c r="V207" t="s">
        <v>102</v>
      </c>
      <c r="W207" t="s">
        <v>102</v>
      </c>
      <c r="X207">
        <v>3.1350000000000002E-3</v>
      </c>
    </row>
    <row r="208" spans="1:24" x14ac:dyDescent="0.35">
      <c r="A208" t="s">
        <v>2</v>
      </c>
      <c r="B208" t="s">
        <v>242</v>
      </c>
      <c r="C208" t="s">
        <v>306</v>
      </c>
      <c r="J208" t="s">
        <v>102</v>
      </c>
      <c r="K208" t="s">
        <v>102</v>
      </c>
      <c r="L208" t="s">
        <v>102</v>
      </c>
      <c r="M208" t="s">
        <v>102</v>
      </c>
      <c r="N208" t="s">
        <v>102</v>
      </c>
      <c r="O208" t="s">
        <v>102</v>
      </c>
      <c r="P208" t="s">
        <v>102</v>
      </c>
      <c r="Q208" t="s">
        <v>102</v>
      </c>
      <c r="R208" t="s">
        <v>102</v>
      </c>
      <c r="S208" t="s">
        <v>102</v>
      </c>
      <c r="T208" t="s">
        <v>102</v>
      </c>
      <c r="U208" s="26">
        <v>5.6620000000000004E-3</v>
      </c>
      <c r="V208" t="s">
        <v>102</v>
      </c>
      <c r="W208" t="s">
        <v>102</v>
      </c>
      <c r="X208">
        <v>5.6620000000000004E-3</v>
      </c>
    </row>
    <row r="209" spans="1:24" x14ac:dyDescent="0.35">
      <c r="A209" t="s">
        <v>2</v>
      </c>
      <c r="B209" t="s">
        <v>242</v>
      </c>
      <c r="C209" t="s">
        <v>307</v>
      </c>
      <c r="J209" t="s">
        <v>102</v>
      </c>
      <c r="K209" t="s">
        <v>102</v>
      </c>
      <c r="L209" t="s">
        <v>102</v>
      </c>
      <c r="M209" t="s">
        <v>102</v>
      </c>
      <c r="N209" t="s">
        <v>102</v>
      </c>
      <c r="O209" t="s">
        <v>102</v>
      </c>
      <c r="P209" t="s">
        <v>102</v>
      </c>
      <c r="Q209" t="s">
        <v>102</v>
      </c>
      <c r="R209" t="s">
        <v>102</v>
      </c>
      <c r="S209" t="s">
        <v>102</v>
      </c>
      <c r="T209" t="s">
        <v>102</v>
      </c>
      <c r="U209" s="26">
        <v>1.091E-2</v>
      </c>
      <c r="V209" t="s">
        <v>102</v>
      </c>
      <c r="W209" t="s">
        <v>102</v>
      </c>
      <c r="X209">
        <v>1.091E-2</v>
      </c>
    </row>
    <row r="210" spans="1:24" x14ac:dyDescent="0.35">
      <c r="A210" t="s">
        <v>2</v>
      </c>
      <c r="B210" t="s">
        <v>242</v>
      </c>
      <c r="C210" t="s">
        <v>308</v>
      </c>
      <c r="J210" t="s">
        <v>102</v>
      </c>
      <c r="K210" t="s">
        <v>102</v>
      </c>
      <c r="L210" t="s">
        <v>102</v>
      </c>
      <c r="M210" t="s">
        <v>102</v>
      </c>
      <c r="N210" t="s">
        <v>102</v>
      </c>
      <c r="O210" t="s">
        <v>102</v>
      </c>
      <c r="P210" t="s">
        <v>102</v>
      </c>
      <c r="Q210" t="s">
        <v>102</v>
      </c>
      <c r="R210" t="s">
        <v>102</v>
      </c>
      <c r="S210" t="s">
        <v>102</v>
      </c>
      <c r="T210" t="s">
        <v>102</v>
      </c>
      <c r="U210" s="26" t="s">
        <v>170</v>
      </c>
      <c r="V210" t="s">
        <v>102</v>
      </c>
      <c r="W210" t="s">
        <v>102</v>
      </c>
      <c r="X210">
        <v>0</v>
      </c>
    </row>
    <row r="211" spans="1:24" x14ac:dyDescent="0.35">
      <c r="A211" t="s">
        <v>2</v>
      </c>
      <c r="B211" t="s">
        <v>242</v>
      </c>
      <c r="C211" t="s">
        <v>231</v>
      </c>
      <c r="J211" t="s">
        <v>102</v>
      </c>
      <c r="K211" t="s">
        <v>102</v>
      </c>
      <c r="L211" t="s">
        <v>102</v>
      </c>
      <c r="M211" t="s">
        <v>102</v>
      </c>
      <c r="N211" t="s">
        <v>102</v>
      </c>
      <c r="O211" t="s">
        <v>102</v>
      </c>
      <c r="P211" t="s">
        <v>102</v>
      </c>
      <c r="Q211" t="s">
        <v>102</v>
      </c>
      <c r="R211" t="s">
        <v>102</v>
      </c>
      <c r="S211" t="s">
        <v>102</v>
      </c>
      <c r="T211" t="s">
        <v>102</v>
      </c>
      <c r="U211" s="26">
        <v>5.5960000000000003E-3</v>
      </c>
      <c r="V211" t="s">
        <v>102</v>
      </c>
      <c r="W211" t="s">
        <v>102</v>
      </c>
      <c r="X211">
        <v>5.5960000000000003E-3</v>
      </c>
    </row>
    <row r="212" spans="1:24" x14ac:dyDescent="0.35">
      <c r="A212" t="s">
        <v>2</v>
      </c>
      <c r="B212" t="s">
        <v>681</v>
      </c>
      <c r="J212" t="s">
        <v>102</v>
      </c>
      <c r="K212" s="26">
        <v>2.7709999999999999E-2</v>
      </c>
      <c r="L212" t="s">
        <v>102</v>
      </c>
      <c r="M212" t="s">
        <v>102</v>
      </c>
      <c r="N212" t="s">
        <v>102</v>
      </c>
      <c r="O212" t="s">
        <v>102</v>
      </c>
      <c r="P212" t="s">
        <v>102</v>
      </c>
      <c r="Q212" s="26">
        <v>5.118E-6</v>
      </c>
      <c r="R212" s="26">
        <v>7.1420000000000004E-6</v>
      </c>
      <c r="S212" t="s">
        <v>102</v>
      </c>
      <c r="T212" s="26">
        <v>3.4099999999999999E-4</v>
      </c>
      <c r="U212" s="26">
        <v>0.2888</v>
      </c>
      <c r="V212" t="s">
        <v>102</v>
      </c>
      <c r="W212" s="26">
        <v>1.848E-2</v>
      </c>
      <c r="X212">
        <v>0.33534325999999998</v>
      </c>
    </row>
    <row r="213" spans="1:24" x14ac:dyDescent="0.35">
      <c r="A213" t="s">
        <v>2</v>
      </c>
      <c r="B213" t="s">
        <v>681</v>
      </c>
      <c r="C213" t="s">
        <v>146</v>
      </c>
      <c r="J213" t="s">
        <v>102</v>
      </c>
      <c r="K213" s="26">
        <v>2.7709999999999999E-2</v>
      </c>
      <c r="L213" t="s">
        <v>102</v>
      </c>
      <c r="M213" t="s">
        <v>102</v>
      </c>
      <c r="N213" t="s">
        <v>102</v>
      </c>
      <c r="O213" t="s">
        <v>102</v>
      </c>
      <c r="P213" t="s">
        <v>102</v>
      </c>
      <c r="Q213" t="s">
        <v>102</v>
      </c>
      <c r="R213" t="s">
        <v>102</v>
      </c>
      <c r="S213" t="s">
        <v>102</v>
      </c>
      <c r="T213" s="26">
        <v>7.9000000000000006E-6</v>
      </c>
      <c r="U213" s="26">
        <v>5.4169999999999999E-4</v>
      </c>
      <c r="V213" t="s">
        <v>102</v>
      </c>
      <c r="W213" s="26">
        <v>1.8429999999999998E-2</v>
      </c>
      <c r="X213">
        <v>4.6689599999999998E-2</v>
      </c>
    </row>
    <row r="214" spans="1:24" x14ac:dyDescent="0.35">
      <c r="A214" t="s">
        <v>2</v>
      </c>
      <c r="B214" t="s">
        <v>681</v>
      </c>
      <c r="C214" t="s">
        <v>146</v>
      </c>
      <c r="D214" t="s">
        <v>147</v>
      </c>
      <c r="J214" t="s">
        <v>102</v>
      </c>
      <c r="K214" t="s">
        <v>102</v>
      </c>
      <c r="L214" t="s">
        <v>102</v>
      </c>
      <c r="M214" t="s">
        <v>102</v>
      </c>
      <c r="N214" t="s">
        <v>102</v>
      </c>
      <c r="O214" t="s">
        <v>102</v>
      </c>
      <c r="P214" t="s">
        <v>102</v>
      </c>
      <c r="Q214" t="s">
        <v>102</v>
      </c>
      <c r="R214" t="s">
        <v>102</v>
      </c>
      <c r="S214" t="s">
        <v>102</v>
      </c>
      <c r="T214" s="26">
        <v>1.126E-8</v>
      </c>
      <c r="U214" s="26">
        <v>5.356E-6</v>
      </c>
      <c r="V214" t="s">
        <v>102</v>
      </c>
      <c r="W214" s="26">
        <v>8.0420000000000001E-8</v>
      </c>
      <c r="X214" s="26">
        <v>5.4476799999999998E-6</v>
      </c>
    </row>
    <row r="215" spans="1:24" x14ac:dyDescent="0.35">
      <c r="A215" t="s">
        <v>2</v>
      </c>
      <c r="B215" t="s">
        <v>681</v>
      </c>
      <c r="C215" t="s">
        <v>146</v>
      </c>
      <c r="D215" t="s">
        <v>148</v>
      </c>
      <c r="J215" t="s">
        <v>102</v>
      </c>
      <c r="K215" t="s">
        <v>102</v>
      </c>
      <c r="L215" t="s">
        <v>102</v>
      </c>
      <c r="M215" t="s">
        <v>102</v>
      </c>
      <c r="N215" t="s">
        <v>102</v>
      </c>
      <c r="O215" t="s">
        <v>102</v>
      </c>
      <c r="P215" t="s">
        <v>102</v>
      </c>
      <c r="Q215" t="s">
        <v>102</v>
      </c>
      <c r="R215" t="s">
        <v>102</v>
      </c>
      <c r="S215" t="s">
        <v>102</v>
      </c>
      <c r="T215" s="26">
        <v>1.1290000000000001E-8</v>
      </c>
      <c r="U215" s="26">
        <v>5.356E-6</v>
      </c>
      <c r="V215" t="s">
        <v>102</v>
      </c>
      <c r="W215" s="26">
        <v>8.0439999999999998E-8</v>
      </c>
      <c r="X215" s="26">
        <v>5.4477299999999999E-6</v>
      </c>
    </row>
    <row r="216" spans="1:24" x14ac:dyDescent="0.35">
      <c r="A216" t="s">
        <v>2</v>
      </c>
      <c r="B216" t="s">
        <v>681</v>
      </c>
      <c r="C216" t="s">
        <v>146</v>
      </c>
      <c r="D216" t="s">
        <v>149</v>
      </c>
      <c r="J216" t="s">
        <v>102</v>
      </c>
      <c r="K216" t="s">
        <v>102</v>
      </c>
      <c r="L216" t="s">
        <v>102</v>
      </c>
      <c r="M216" t="s">
        <v>102</v>
      </c>
      <c r="N216" t="s">
        <v>102</v>
      </c>
      <c r="O216" t="s">
        <v>102</v>
      </c>
      <c r="P216" t="s">
        <v>102</v>
      </c>
      <c r="Q216" t="s">
        <v>102</v>
      </c>
      <c r="R216" t="s">
        <v>102</v>
      </c>
      <c r="S216" t="s">
        <v>102</v>
      </c>
      <c r="T216" s="26">
        <v>6.9970000000000005E-7</v>
      </c>
      <c r="U216" s="26">
        <v>1.7699999999999999E-4</v>
      </c>
      <c r="V216" t="s">
        <v>102</v>
      </c>
      <c r="W216" s="26">
        <v>1.2019999999999999E-3</v>
      </c>
      <c r="X216">
        <v>1.3796997000000001E-3</v>
      </c>
    </row>
    <row r="217" spans="1:24" x14ac:dyDescent="0.35">
      <c r="A217" t="s">
        <v>2</v>
      </c>
      <c r="B217" t="s">
        <v>681</v>
      </c>
      <c r="C217" t="s">
        <v>146</v>
      </c>
      <c r="D217" t="s">
        <v>150</v>
      </c>
      <c r="J217" t="s">
        <v>102</v>
      </c>
      <c r="K217" t="s">
        <v>102</v>
      </c>
      <c r="L217" t="s">
        <v>102</v>
      </c>
      <c r="M217" t="s">
        <v>102</v>
      </c>
      <c r="N217" t="s">
        <v>102</v>
      </c>
      <c r="O217" t="s">
        <v>102</v>
      </c>
      <c r="P217" t="s">
        <v>102</v>
      </c>
      <c r="Q217" t="s">
        <v>102</v>
      </c>
      <c r="R217" t="s">
        <v>102</v>
      </c>
      <c r="S217" t="s">
        <v>102</v>
      </c>
      <c r="T217" s="26">
        <v>6.9869999999999998E-7</v>
      </c>
      <c r="U217" s="26">
        <v>1.7699999999999999E-4</v>
      </c>
      <c r="V217" t="s">
        <v>102</v>
      </c>
      <c r="W217" s="26">
        <v>1.2019999999999999E-3</v>
      </c>
      <c r="X217">
        <v>1.3796987E-3</v>
      </c>
    </row>
    <row r="218" spans="1:24" x14ac:dyDescent="0.35">
      <c r="A218" t="s">
        <v>2</v>
      </c>
      <c r="B218" t="s">
        <v>681</v>
      </c>
      <c r="C218" t="s">
        <v>146</v>
      </c>
      <c r="D218" t="s">
        <v>151</v>
      </c>
      <c r="J218" t="s">
        <v>102</v>
      </c>
      <c r="K218" t="s">
        <v>102</v>
      </c>
      <c r="L218" t="s">
        <v>102</v>
      </c>
      <c r="M218" t="s">
        <v>102</v>
      </c>
      <c r="N218" t="s">
        <v>102</v>
      </c>
      <c r="O218" t="s">
        <v>102</v>
      </c>
      <c r="P218" t="s">
        <v>102</v>
      </c>
      <c r="Q218" t="s">
        <v>102</v>
      </c>
      <c r="R218" t="s">
        <v>102</v>
      </c>
      <c r="S218" t="s">
        <v>102</v>
      </c>
      <c r="T218" s="26">
        <v>7.0910000000000002E-7</v>
      </c>
      <c r="U218" s="26">
        <v>1.7699999999999999E-4</v>
      </c>
      <c r="V218" t="s">
        <v>102</v>
      </c>
      <c r="W218" s="26">
        <v>1.2030000000000001E-3</v>
      </c>
      <c r="X218">
        <v>1.3807091E-3</v>
      </c>
    </row>
    <row r="219" spans="1:24" x14ac:dyDescent="0.35">
      <c r="A219" t="s">
        <v>2</v>
      </c>
      <c r="B219" t="s">
        <v>681</v>
      </c>
      <c r="C219" t="s">
        <v>152</v>
      </c>
      <c r="J219" t="s">
        <v>102</v>
      </c>
      <c r="K219" t="s">
        <v>102</v>
      </c>
      <c r="L219" t="s">
        <v>102</v>
      </c>
      <c r="M219" t="s">
        <v>102</v>
      </c>
      <c r="N219" t="s">
        <v>102</v>
      </c>
      <c r="O219" t="s">
        <v>102</v>
      </c>
      <c r="P219" t="s">
        <v>102</v>
      </c>
      <c r="Q219" s="26" t="s">
        <v>102</v>
      </c>
      <c r="R219" t="s">
        <v>102</v>
      </c>
      <c r="S219" t="s">
        <v>102</v>
      </c>
      <c r="T219" t="s">
        <v>102</v>
      </c>
      <c r="U219" s="26">
        <v>1.473E-4</v>
      </c>
      <c r="V219" t="s">
        <v>102</v>
      </c>
      <c r="W219" t="s">
        <v>102</v>
      </c>
      <c r="X219" s="26">
        <v>1.473E-4</v>
      </c>
    </row>
    <row r="220" spans="1:24" x14ac:dyDescent="0.35">
      <c r="A220" t="s">
        <v>2</v>
      </c>
      <c r="B220" t="s">
        <v>681</v>
      </c>
      <c r="C220" t="s">
        <v>153</v>
      </c>
      <c r="J220" t="s">
        <v>102</v>
      </c>
      <c r="K220" t="s">
        <v>102</v>
      </c>
      <c r="L220" t="s">
        <v>102</v>
      </c>
      <c r="M220" t="s">
        <v>102</v>
      </c>
      <c r="N220" t="s">
        <v>102</v>
      </c>
      <c r="O220" t="s">
        <v>102</v>
      </c>
      <c r="P220" t="s">
        <v>102</v>
      </c>
      <c r="Q220" t="s">
        <v>102</v>
      </c>
      <c r="R220" t="s">
        <v>102</v>
      </c>
      <c r="S220" t="s">
        <v>102</v>
      </c>
      <c r="T220" t="s">
        <v>102</v>
      </c>
      <c r="U220" s="26">
        <v>9.5630000000000004E-5</v>
      </c>
      <c r="V220" t="s">
        <v>102</v>
      </c>
      <c r="W220" t="s">
        <v>102</v>
      </c>
      <c r="X220" s="26">
        <v>9.5630000000000004E-5</v>
      </c>
    </row>
    <row r="221" spans="1:24" x14ac:dyDescent="0.35">
      <c r="A221" t="s">
        <v>2</v>
      </c>
      <c r="B221" t="s">
        <v>681</v>
      </c>
      <c r="C221" t="s">
        <v>154</v>
      </c>
      <c r="J221" t="s">
        <v>102</v>
      </c>
      <c r="K221" t="s">
        <v>102</v>
      </c>
      <c r="L221" t="s">
        <v>102</v>
      </c>
      <c r="M221" t="s">
        <v>102</v>
      </c>
      <c r="N221" t="s">
        <v>102</v>
      </c>
      <c r="O221" t="s">
        <v>102</v>
      </c>
      <c r="P221" t="s">
        <v>102</v>
      </c>
      <c r="Q221" t="s">
        <v>102</v>
      </c>
      <c r="R221" t="s">
        <v>102</v>
      </c>
      <c r="S221" t="s">
        <v>102</v>
      </c>
      <c r="T221" t="s">
        <v>102</v>
      </c>
      <c r="U221" s="26">
        <v>9.8200000000000002E-5</v>
      </c>
      <c r="V221" t="s">
        <v>102</v>
      </c>
      <c r="W221" t="s">
        <v>102</v>
      </c>
      <c r="X221" s="26">
        <v>9.8200000000000002E-5</v>
      </c>
    </row>
    <row r="222" spans="1:24" x14ac:dyDescent="0.35">
      <c r="A222" t="s">
        <v>2</v>
      </c>
      <c r="B222" t="s">
        <v>681</v>
      </c>
      <c r="C222" t="s">
        <v>155</v>
      </c>
      <c r="J222" t="s">
        <v>102</v>
      </c>
      <c r="K222" t="s">
        <v>102</v>
      </c>
      <c r="L222" t="s">
        <v>102</v>
      </c>
      <c r="M222" t="s">
        <v>102</v>
      </c>
      <c r="N222" t="s">
        <v>102</v>
      </c>
      <c r="O222" t="s">
        <v>102</v>
      </c>
      <c r="P222" t="s">
        <v>102</v>
      </c>
      <c r="Q222" t="s">
        <v>102</v>
      </c>
      <c r="R222" t="s">
        <v>102</v>
      </c>
      <c r="S222" t="s">
        <v>102</v>
      </c>
      <c r="T222" t="s">
        <v>102</v>
      </c>
      <c r="U222" s="26">
        <v>1.473E-4</v>
      </c>
      <c r="V222" t="s">
        <v>102</v>
      </c>
      <c r="W222" t="s">
        <v>102</v>
      </c>
      <c r="X222">
        <v>1.473E-4</v>
      </c>
    </row>
    <row r="223" spans="1:24" x14ac:dyDescent="0.35">
      <c r="A223" t="s">
        <v>2</v>
      </c>
      <c r="B223" t="s">
        <v>681</v>
      </c>
      <c r="C223" t="s">
        <v>156</v>
      </c>
      <c r="J223" t="s">
        <v>102</v>
      </c>
      <c r="K223" t="s">
        <v>102</v>
      </c>
      <c r="L223" t="s">
        <v>102</v>
      </c>
      <c r="M223" t="s">
        <v>102</v>
      </c>
      <c r="N223" t="s">
        <v>102</v>
      </c>
      <c r="O223" t="s">
        <v>102</v>
      </c>
      <c r="P223" t="s">
        <v>102</v>
      </c>
      <c r="Q223" t="s">
        <v>102</v>
      </c>
      <c r="R223" t="s">
        <v>102</v>
      </c>
      <c r="S223" t="s">
        <v>102</v>
      </c>
      <c r="T223" t="s">
        <v>102</v>
      </c>
      <c r="U223" s="26">
        <v>6.4869999999999997E-3</v>
      </c>
      <c r="V223" t="s">
        <v>102</v>
      </c>
      <c r="W223" t="s">
        <v>102</v>
      </c>
      <c r="X223">
        <v>6.4869999999999997E-3</v>
      </c>
    </row>
    <row r="224" spans="1:24" x14ac:dyDescent="0.35">
      <c r="A224" t="s">
        <v>2</v>
      </c>
      <c r="B224" t="s">
        <v>681</v>
      </c>
      <c r="C224" t="s">
        <v>157</v>
      </c>
      <c r="J224" t="s">
        <v>102</v>
      </c>
      <c r="K224" t="s">
        <v>102</v>
      </c>
      <c r="L224" t="s">
        <v>102</v>
      </c>
      <c r="M224" t="s">
        <v>102</v>
      </c>
      <c r="N224" t="s">
        <v>102</v>
      </c>
      <c r="O224" t="s">
        <v>102</v>
      </c>
      <c r="P224" t="s">
        <v>102</v>
      </c>
      <c r="Q224" t="s">
        <v>102</v>
      </c>
      <c r="R224" t="s">
        <v>102</v>
      </c>
      <c r="S224" t="s">
        <v>102</v>
      </c>
      <c r="T224" t="s">
        <v>102</v>
      </c>
      <c r="U224" s="26">
        <v>7.8200000000000006E-3</v>
      </c>
      <c r="V224" t="s">
        <v>102</v>
      </c>
      <c r="W224" t="s">
        <v>102</v>
      </c>
      <c r="X224">
        <v>7.8200000000000006E-3</v>
      </c>
    </row>
    <row r="225" spans="1:24" x14ac:dyDescent="0.35">
      <c r="A225" t="s">
        <v>2</v>
      </c>
      <c r="B225" t="s">
        <v>681</v>
      </c>
      <c r="C225" t="s">
        <v>158</v>
      </c>
      <c r="J225" t="s">
        <v>102</v>
      </c>
      <c r="K225" t="s">
        <v>102</v>
      </c>
      <c r="L225" t="s">
        <v>102</v>
      </c>
      <c r="M225" t="s">
        <v>102</v>
      </c>
      <c r="N225" t="s">
        <v>102</v>
      </c>
      <c r="O225" t="s">
        <v>102</v>
      </c>
      <c r="P225" t="s">
        <v>102</v>
      </c>
      <c r="Q225" t="s">
        <v>102</v>
      </c>
      <c r="R225" t="s">
        <v>102</v>
      </c>
      <c r="S225" t="s">
        <v>102</v>
      </c>
      <c r="T225" t="s">
        <v>102</v>
      </c>
      <c r="U225" s="26">
        <v>6.2789999999999999E-3</v>
      </c>
      <c r="V225" t="s">
        <v>102</v>
      </c>
      <c r="W225" t="s">
        <v>102</v>
      </c>
      <c r="X225">
        <v>6.2789999999999999E-3</v>
      </c>
    </row>
    <row r="226" spans="1:24" x14ac:dyDescent="0.35">
      <c r="A226" t="s">
        <v>2</v>
      </c>
      <c r="B226" t="s">
        <v>681</v>
      </c>
      <c r="C226" t="s">
        <v>159</v>
      </c>
      <c r="J226" t="s">
        <v>102</v>
      </c>
      <c r="K226" t="s">
        <v>102</v>
      </c>
      <c r="L226" t="s">
        <v>102</v>
      </c>
      <c r="M226" t="s">
        <v>102</v>
      </c>
      <c r="N226" t="s">
        <v>102</v>
      </c>
      <c r="O226" t="s">
        <v>102</v>
      </c>
      <c r="P226" t="s">
        <v>102</v>
      </c>
      <c r="Q226" t="s">
        <v>102</v>
      </c>
      <c r="R226" t="s">
        <v>102</v>
      </c>
      <c r="S226" t="s">
        <v>102</v>
      </c>
      <c r="T226" t="s">
        <v>102</v>
      </c>
      <c r="U226" s="26">
        <v>7.1079999999999997E-3</v>
      </c>
      <c r="V226" t="s">
        <v>102</v>
      </c>
      <c r="W226" t="s">
        <v>102</v>
      </c>
      <c r="X226">
        <v>7.1079999999999997E-3</v>
      </c>
    </row>
    <row r="227" spans="1:24" x14ac:dyDescent="0.35">
      <c r="A227" t="s">
        <v>2</v>
      </c>
      <c r="B227" t="s">
        <v>681</v>
      </c>
      <c r="C227" t="s">
        <v>160</v>
      </c>
      <c r="J227" t="s">
        <v>102</v>
      </c>
      <c r="K227" t="s">
        <v>102</v>
      </c>
      <c r="L227" t="s">
        <v>102</v>
      </c>
      <c r="M227" t="s">
        <v>102</v>
      </c>
      <c r="N227" t="s">
        <v>102</v>
      </c>
      <c r="O227" t="s">
        <v>102</v>
      </c>
      <c r="P227" t="s">
        <v>102</v>
      </c>
      <c r="Q227" t="s">
        <v>102</v>
      </c>
      <c r="R227" t="s">
        <v>102</v>
      </c>
      <c r="S227" t="s">
        <v>102</v>
      </c>
      <c r="T227" t="s">
        <v>102</v>
      </c>
      <c r="U227" s="26">
        <v>1.473E-4</v>
      </c>
      <c r="V227" t="s">
        <v>102</v>
      </c>
      <c r="W227" t="s">
        <v>102</v>
      </c>
      <c r="X227">
        <v>1.473E-4</v>
      </c>
    </row>
    <row r="228" spans="1:24" x14ac:dyDescent="0.35">
      <c r="A228" t="s">
        <v>2</v>
      </c>
      <c r="B228" t="s">
        <v>681</v>
      </c>
      <c r="C228" t="s">
        <v>161</v>
      </c>
      <c r="J228" t="s">
        <v>102</v>
      </c>
      <c r="K228" t="s">
        <v>102</v>
      </c>
      <c r="L228" t="s">
        <v>102</v>
      </c>
      <c r="M228" t="s">
        <v>102</v>
      </c>
      <c r="N228" t="s">
        <v>102</v>
      </c>
      <c r="O228" t="s">
        <v>102</v>
      </c>
      <c r="P228" t="s">
        <v>102</v>
      </c>
      <c r="Q228" t="s">
        <v>102</v>
      </c>
      <c r="R228" t="s">
        <v>102</v>
      </c>
      <c r="S228" t="s">
        <v>102</v>
      </c>
      <c r="T228" t="s">
        <v>102</v>
      </c>
      <c r="U228" s="26">
        <v>6.6740000000000002E-3</v>
      </c>
      <c r="V228" t="s">
        <v>102</v>
      </c>
      <c r="W228" t="s">
        <v>102</v>
      </c>
      <c r="X228">
        <v>6.6740000000000002E-3</v>
      </c>
    </row>
    <row r="229" spans="1:24" x14ac:dyDescent="0.35">
      <c r="A229" t="s">
        <v>2</v>
      </c>
      <c r="B229" t="s">
        <v>681</v>
      </c>
      <c r="C229" t="s">
        <v>162</v>
      </c>
      <c r="J229" t="s">
        <v>102</v>
      </c>
      <c r="K229" t="s">
        <v>102</v>
      </c>
      <c r="L229" t="s">
        <v>102</v>
      </c>
      <c r="M229" t="s">
        <v>102</v>
      </c>
      <c r="N229" t="s">
        <v>102</v>
      </c>
      <c r="O229" t="s">
        <v>102</v>
      </c>
      <c r="P229" t="s">
        <v>102</v>
      </c>
      <c r="Q229" t="s">
        <v>102</v>
      </c>
      <c r="R229" t="s">
        <v>102</v>
      </c>
      <c r="S229" t="s">
        <v>102</v>
      </c>
      <c r="T229" t="s">
        <v>102</v>
      </c>
      <c r="U229" s="26">
        <v>1.473E-4</v>
      </c>
      <c r="V229" t="s">
        <v>102</v>
      </c>
      <c r="W229" t="s">
        <v>102</v>
      </c>
      <c r="X229">
        <v>1.473E-4</v>
      </c>
    </row>
    <row r="230" spans="1:24" x14ac:dyDescent="0.35">
      <c r="A230" t="s">
        <v>2</v>
      </c>
      <c r="B230" t="s">
        <v>681</v>
      </c>
      <c r="C230" t="s">
        <v>163</v>
      </c>
      <c r="J230" t="s">
        <v>102</v>
      </c>
      <c r="K230" t="s">
        <v>102</v>
      </c>
      <c r="L230" t="s">
        <v>102</v>
      </c>
      <c r="M230" t="s">
        <v>102</v>
      </c>
      <c r="N230" t="s">
        <v>102</v>
      </c>
      <c r="O230" t="s">
        <v>102</v>
      </c>
      <c r="P230" t="s">
        <v>102</v>
      </c>
      <c r="Q230" s="26" t="s">
        <v>102</v>
      </c>
      <c r="R230" s="26" t="s">
        <v>102</v>
      </c>
      <c r="S230" t="s">
        <v>102</v>
      </c>
      <c r="T230" s="26" t="s">
        <v>102</v>
      </c>
      <c r="U230" s="26">
        <v>6.3699999999999998E-3</v>
      </c>
      <c r="V230" t="s">
        <v>102</v>
      </c>
      <c r="W230" s="26" t="s">
        <v>102</v>
      </c>
      <c r="X230">
        <v>6.3699999999999998E-3</v>
      </c>
    </row>
    <row r="231" spans="1:24" x14ac:dyDescent="0.35">
      <c r="A231" t="s">
        <v>2</v>
      </c>
      <c r="B231" t="s">
        <v>681</v>
      </c>
      <c r="C231" t="s">
        <v>164</v>
      </c>
      <c r="J231" t="s">
        <v>102</v>
      </c>
      <c r="K231" t="s">
        <v>102</v>
      </c>
      <c r="L231" t="s">
        <v>102</v>
      </c>
      <c r="M231" t="s">
        <v>102</v>
      </c>
      <c r="N231" t="s">
        <v>102</v>
      </c>
      <c r="O231" t="s">
        <v>102</v>
      </c>
      <c r="P231" t="s">
        <v>102</v>
      </c>
      <c r="Q231" t="s">
        <v>102</v>
      </c>
      <c r="R231" t="s">
        <v>102</v>
      </c>
      <c r="S231" t="s">
        <v>102</v>
      </c>
      <c r="T231" s="26" t="s">
        <v>102</v>
      </c>
      <c r="U231" s="26">
        <v>6.45E-3</v>
      </c>
      <c r="V231" t="s">
        <v>102</v>
      </c>
      <c r="W231" s="26" t="s">
        <v>102</v>
      </c>
      <c r="X231">
        <v>6.45E-3</v>
      </c>
    </row>
    <row r="232" spans="1:24" x14ac:dyDescent="0.35">
      <c r="A232" t="s">
        <v>2</v>
      </c>
      <c r="B232" t="s">
        <v>681</v>
      </c>
      <c r="C232" t="s">
        <v>165</v>
      </c>
      <c r="J232" t="s">
        <v>102</v>
      </c>
      <c r="K232" t="s">
        <v>102</v>
      </c>
      <c r="L232" t="s">
        <v>102</v>
      </c>
      <c r="M232" t="s">
        <v>102</v>
      </c>
      <c r="N232" t="s">
        <v>102</v>
      </c>
      <c r="O232" t="s">
        <v>102</v>
      </c>
      <c r="P232" t="s">
        <v>102</v>
      </c>
      <c r="Q232" t="s">
        <v>102</v>
      </c>
      <c r="R232" t="s">
        <v>102</v>
      </c>
      <c r="S232" t="s">
        <v>102</v>
      </c>
      <c r="T232" s="26" t="s">
        <v>102</v>
      </c>
      <c r="U232" s="26">
        <v>6.6819999999999996E-3</v>
      </c>
      <c r="V232" t="s">
        <v>102</v>
      </c>
      <c r="W232" s="26" t="s">
        <v>102</v>
      </c>
      <c r="X232">
        <v>6.6819999999999996E-3</v>
      </c>
    </row>
    <row r="233" spans="1:24" x14ac:dyDescent="0.35">
      <c r="A233" t="s">
        <v>2</v>
      </c>
      <c r="B233" t="s">
        <v>681</v>
      </c>
      <c r="C233" t="s">
        <v>166</v>
      </c>
      <c r="J233" t="s">
        <v>102</v>
      </c>
      <c r="K233" t="s">
        <v>102</v>
      </c>
      <c r="L233" t="s">
        <v>102</v>
      </c>
      <c r="M233" t="s">
        <v>102</v>
      </c>
      <c r="N233" t="s">
        <v>102</v>
      </c>
      <c r="O233" t="s">
        <v>102</v>
      </c>
      <c r="P233" t="s">
        <v>102</v>
      </c>
      <c r="Q233" t="s">
        <v>102</v>
      </c>
      <c r="R233" t="s">
        <v>102</v>
      </c>
      <c r="S233" t="s">
        <v>102</v>
      </c>
      <c r="T233" s="26" t="s">
        <v>102</v>
      </c>
      <c r="U233" s="26">
        <v>6.2989999999999999E-3</v>
      </c>
      <c r="V233" t="s">
        <v>102</v>
      </c>
      <c r="W233" s="26" t="s">
        <v>102</v>
      </c>
      <c r="X233">
        <v>6.2989999999999999E-3</v>
      </c>
    </row>
    <row r="234" spans="1:24" x14ac:dyDescent="0.35">
      <c r="A234" t="s">
        <v>2</v>
      </c>
      <c r="B234" t="s">
        <v>681</v>
      </c>
      <c r="C234" t="s">
        <v>167</v>
      </c>
      <c r="J234" t="s">
        <v>102</v>
      </c>
      <c r="K234" t="s">
        <v>102</v>
      </c>
      <c r="L234" t="s">
        <v>102</v>
      </c>
      <c r="M234" t="s">
        <v>102</v>
      </c>
      <c r="N234" t="s">
        <v>102</v>
      </c>
      <c r="O234" t="s">
        <v>102</v>
      </c>
      <c r="P234" t="s">
        <v>102</v>
      </c>
      <c r="Q234" t="s">
        <v>102</v>
      </c>
      <c r="R234" t="s">
        <v>102</v>
      </c>
      <c r="S234" t="s">
        <v>102</v>
      </c>
      <c r="T234" s="26" t="s">
        <v>102</v>
      </c>
      <c r="U234" s="26">
        <v>6.9480000000000002E-3</v>
      </c>
      <c r="V234" t="s">
        <v>102</v>
      </c>
      <c r="W234" s="26" t="s">
        <v>102</v>
      </c>
      <c r="X234">
        <v>6.9480000000000002E-3</v>
      </c>
    </row>
    <row r="235" spans="1:24" x14ac:dyDescent="0.35">
      <c r="A235" t="s">
        <v>2</v>
      </c>
      <c r="B235" t="s">
        <v>681</v>
      </c>
      <c r="C235" t="s">
        <v>168</v>
      </c>
      <c r="J235" t="s">
        <v>102</v>
      </c>
      <c r="K235" t="s">
        <v>102</v>
      </c>
      <c r="L235" t="s">
        <v>102</v>
      </c>
      <c r="M235" t="s">
        <v>102</v>
      </c>
      <c r="N235" t="s">
        <v>102</v>
      </c>
      <c r="O235" t="s">
        <v>102</v>
      </c>
      <c r="P235" t="s">
        <v>102</v>
      </c>
      <c r="Q235" t="s">
        <v>102</v>
      </c>
      <c r="R235" t="s">
        <v>102</v>
      </c>
      <c r="S235" t="s">
        <v>102</v>
      </c>
      <c r="T235" s="26" t="s">
        <v>102</v>
      </c>
      <c r="U235" s="26">
        <v>7.4159999999999998E-3</v>
      </c>
      <c r="V235" t="s">
        <v>102</v>
      </c>
      <c r="W235" s="26" t="s">
        <v>102</v>
      </c>
      <c r="X235">
        <v>7.4159999999999998E-3</v>
      </c>
    </row>
    <row r="236" spans="1:24" x14ac:dyDescent="0.35">
      <c r="A236" t="s">
        <v>2</v>
      </c>
      <c r="B236" t="s">
        <v>681</v>
      </c>
      <c r="C236" t="s">
        <v>169</v>
      </c>
      <c r="J236" t="s">
        <v>102</v>
      </c>
      <c r="K236" t="s">
        <v>102</v>
      </c>
      <c r="L236" t="s">
        <v>102</v>
      </c>
      <c r="M236" t="s">
        <v>102</v>
      </c>
      <c r="N236" t="s">
        <v>102</v>
      </c>
      <c r="O236" t="s">
        <v>102</v>
      </c>
      <c r="P236" t="s">
        <v>102</v>
      </c>
      <c r="Q236" t="s">
        <v>102</v>
      </c>
      <c r="R236" t="s">
        <v>102</v>
      </c>
      <c r="S236" t="s">
        <v>102</v>
      </c>
      <c r="T236" s="26" t="s">
        <v>102</v>
      </c>
      <c r="U236" s="26" t="s">
        <v>170</v>
      </c>
      <c r="V236" t="s">
        <v>102</v>
      </c>
      <c r="W236" s="26" t="s">
        <v>102</v>
      </c>
      <c r="X236">
        <v>0</v>
      </c>
    </row>
    <row r="237" spans="1:24" x14ac:dyDescent="0.35">
      <c r="A237" t="s">
        <v>2</v>
      </c>
      <c r="B237" t="s">
        <v>681</v>
      </c>
      <c r="C237" t="s">
        <v>171</v>
      </c>
      <c r="J237" t="s">
        <v>102</v>
      </c>
      <c r="K237" t="s">
        <v>102</v>
      </c>
      <c r="L237" t="s">
        <v>102</v>
      </c>
      <c r="M237" t="s">
        <v>102</v>
      </c>
      <c r="N237" t="s">
        <v>102</v>
      </c>
      <c r="O237" t="s">
        <v>102</v>
      </c>
      <c r="P237" t="s">
        <v>102</v>
      </c>
      <c r="Q237" t="s">
        <v>102</v>
      </c>
      <c r="R237" t="s">
        <v>102</v>
      </c>
      <c r="S237" t="s">
        <v>102</v>
      </c>
      <c r="T237" t="s">
        <v>102</v>
      </c>
      <c r="U237" s="26">
        <v>8.763E-3</v>
      </c>
      <c r="V237" t="s">
        <v>102</v>
      </c>
      <c r="W237" t="s">
        <v>102</v>
      </c>
      <c r="X237">
        <v>8.763E-3</v>
      </c>
    </row>
    <row r="238" spans="1:24" x14ac:dyDescent="0.35">
      <c r="A238" t="s">
        <v>2</v>
      </c>
      <c r="B238" t="s">
        <v>681</v>
      </c>
      <c r="C238" t="s">
        <v>172</v>
      </c>
      <c r="J238" t="s">
        <v>102</v>
      </c>
      <c r="K238" t="s">
        <v>102</v>
      </c>
      <c r="L238" t="s">
        <v>102</v>
      </c>
      <c r="M238" t="s">
        <v>102</v>
      </c>
      <c r="N238" t="s">
        <v>102</v>
      </c>
      <c r="O238" t="s">
        <v>102</v>
      </c>
      <c r="P238" t="s">
        <v>102</v>
      </c>
      <c r="Q238" t="s">
        <v>102</v>
      </c>
      <c r="R238" t="s">
        <v>102</v>
      </c>
      <c r="S238" t="s">
        <v>102</v>
      </c>
      <c r="T238" t="s">
        <v>102</v>
      </c>
      <c r="U238" s="26">
        <v>6.352E-3</v>
      </c>
      <c r="V238" t="s">
        <v>102</v>
      </c>
      <c r="W238" t="s">
        <v>102</v>
      </c>
      <c r="X238">
        <v>6.352E-3</v>
      </c>
    </row>
    <row r="239" spans="1:24" x14ac:dyDescent="0.35">
      <c r="A239" t="s">
        <v>2</v>
      </c>
      <c r="B239" t="s">
        <v>681</v>
      </c>
      <c r="C239" t="s">
        <v>173</v>
      </c>
      <c r="J239" t="s">
        <v>102</v>
      </c>
      <c r="K239" t="s">
        <v>102</v>
      </c>
      <c r="L239" t="s">
        <v>102</v>
      </c>
      <c r="M239" t="s">
        <v>102</v>
      </c>
      <c r="N239" t="s">
        <v>102</v>
      </c>
      <c r="O239" t="s">
        <v>102</v>
      </c>
      <c r="P239" t="s">
        <v>102</v>
      </c>
      <c r="Q239" t="s">
        <v>102</v>
      </c>
      <c r="R239" t="s">
        <v>102</v>
      </c>
      <c r="S239" t="s">
        <v>102</v>
      </c>
      <c r="T239" t="s">
        <v>102</v>
      </c>
      <c r="U239" s="26">
        <v>6.6039999999999996E-3</v>
      </c>
      <c r="V239" t="s">
        <v>102</v>
      </c>
      <c r="W239" t="s">
        <v>102</v>
      </c>
      <c r="X239">
        <v>6.6039999999999996E-3</v>
      </c>
    </row>
    <row r="240" spans="1:24" x14ac:dyDescent="0.35">
      <c r="A240" t="s">
        <v>2</v>
      </c>
      <c r="B240" t="s">
        <v>681</v>
      </c>
      <c r="C240" t="s">
        <v>174</v>
      </c>
      <c r="J240" t="s">
        <v>102</v>
      </c>
      <c r="K240" t="s">
        <v>102</v>
      </c>
      <c r="L240" t="s">
        <v>102</v>
      </c>
      <c r="M240" t="s">
        <v>102</v>
      </c>
      <c r="N240" t="s">
        <v>102</v>
      </c>
      <c r="O240" t="s">
        <v>102</v>
      </c>
      <c r="P240" t="s">
        <v>102</v>
      </c>
      <c r="Q240" t="s">
        <v>102</v>
      </c>
      <c r="R240" t="s">
        <v>102</v>
      </c>
      <c r="S240" t="s">
        <v>102</v>
      </c>
      <c r="T240" t="s">
        <v>102</v>
      </c>
      <c r="U240" s="26">
        <v>1.473E-4</v>
      </c>
      <c r="V240" t="s">
        <v>102</v>
      </c>
      <c r="W240" t="s">
        <v>102</v>
      </c>
      <c r="X240">
        <v>1.473E-4</v>
      </c>
    </row>
    <row r="241" spans="1:24" x14ac:dyDescent="0.35">
      <c r="A241" t="s">
        <v>2</v>
      </c>
      <c r="B241" t="s">
        <v>681</v>
      </c>
      <c r="C241" t="s">
        <v>175</v>
      </c>
      <c r="J241" t="s">
        <v>102</v>
      </c>
      <c r="K241" t="s">
        <v>102</v>
      </c>
      <c r="L241" t="s">
        <v>102</v>
      </c>
      <c r="M241" t="s">
        <v>102</v>
      </c>
      <c r="N241" t="s">
        <v>102</v>
      </c>
      <c r="O241" t="s">
        <v>102</v>
      </c>
      <c r="P241" t="s">
        <v>102</v>
      </c>
      <c r="Q241" t="s">
        <v>102</v>
      </c>
      <c r="R241" t="s">
        <v>102</v>
      </c>
      <c r="S241" t="s">
        <v>102</v>
      </c>
      <c r="T241" t="s">
        <v>102</v>
      </c>
      <c r="U241" s="26">
        <v>6.7629999999999999E-3</v>
      </c>
      <c r="V241" t="s">
        <v>102</v>
      </c>
      <c r="W241" t="s">
        <v>102</v>
      </c>
      <c r="X241" s="26">
        <v>6.7629999999999999E-3</v>
      </c>
    </row>
    <row r="242" spans="1:24" x14ac:dyDescent="0.35">
      <c r="A242" t="s">
        <v>2</v>
      </c>
      <c r="B242" t="s">
        <v>681</v>
      </c>
      <c r="C242" t="s">
        <v>176</v>
      </c>
      <c r="J242" t="s">
        <v>102</v>
      </c>
      <c r="K242" t="s">
        <v>102</v>
      </c>
      <c r="L242" t="s">
        <v>102</v>
      </c>
      <c r="M242" t="s">
        <v>102</v>
      </c>
      <c r="N242" t="s">
        <v>102</v>
      </c>
      <c r="O242" t="s">
        <v>102</v>
      </c>
      <c r="P242" t="s">
        <v>102</v>
      </c>
      <c r="Q242" t="s">
        <v>102</v>
      </c>
      <c r="R242" t="s">
        <v>102</v>
      </c>
      <c r="S242" t="s">
        <v>102</v>
      </c>
      <c r="T242" t="s">
        <v>102</v>
      </c>
      <c r="U242" s="26">
        <v>7.3810000000000004E-3</v>
      </c>
      <c r="V242" t="s">
        <v>102</v>
      </c>
      <c r="W242" t="s">
        <v>102</v>
      </c>
      <c r="X242" s="26">
        <v>7.3810000000000004E-3</v>
      </c>
    </row>
    <row r="243" spans="1:24" x14ac:dyDescent="0.35">
      <c r="A243" t="s">
        <v>2</v>
      </c>
      <c r="B243" t="s">
        <v>681</v>
      </c>
      <c r="C243" t="s">
        <v>177</v>
      </c>
      <c r="J243" t="s">
        <v>102</v>
      </c>
      <c r="K243" t="s">
        <v>102</v>
      </c>
      <c r="L243" t="s">
        <v>102</v>
      </c>
      <c r="M243" t="s">
        <v>102</v>
      </c>
      <c r="N243" t="s">
        <v>102</v>
      </c>
      <c r="O243" t="s">
        <v>102</v>
      </c>
      <c r="P243" t="s">
        <v>102</v>
      </c>
      <c r="Q243" t="s">
        <v>102</v>
      </c>
      <c r="R243" t="s">
        <v>102</v>
      </c>
      <c r="S243" t="s">
        <v>102</v>
      </c>
      <c r="T243" t="s">
        <v>102</v>
      </c>
      <c r="U243" s="26">
        <v>6.6410000000000002E-3</v>
      </c>
      <c r="V243" t="s">
        <v>102</v>
      </c>
      <c r="W243" t="s">
        <v>102</v>
      </c>
      <c r="X243" s="26">
        <v>6.6410000000000002E-3</v>
      </c>
    </row>
    <row r="244" spans="1:24" x14ac:dyDescent="0.35">
      <c r="A244" t="s">
        <v>2</v>
      </c>
      <c r="B244" t="s">
        <v>681</v>
      </c>
      <c r="C244" t="s">
        <v>178</v>
      </c>
      <c r="J244" t="s">
        <v>102</v>
      </c>
      <c r="K244" t="s">
        <v>102</v>
      </c>
      <c r="L244" t="s">
        <v>102</v>
      </c>
      <c r="M244" t="s">
        <v>102</v>
      </c>
      <c r="N244" t="s">
        <v>102</v>
      </c>
      <c r="O244" t="s">
        <v>102</v>
      </c>
      <c r="P244" t="s">
        <v>102</v>
      </c>
      <c r="Q244" t="s">
        <v>102</v>
      </c>
      <c r="R244" t="s">
        <v>102</v>
      </c>
      <c r="S244" t="s">
        <v>102</v>
      </c>
      <c r="T244" t="s">
        <v>102</v>
      </c>
      <c r="U244" s="26">
        <v>1.473E-4</v>
      </c>
      <c r="V244" t="s">
        <v>102</v>
      </c>
      <c r="W244" t="s">
        <v>102</v>
      </c>
      <c r="X244">
        <v>1.473E-4</v>
      </c>
    </row>
    <row r="245" spans="1:24" x14ac:dyDescent="0.35">
      <c r="A245" t="s">
        <v>2</v>
      </c>
      <c r="B245" t="s">
        <v>681</v>
      </c>
      <c r="C245" t="s">
        <v>179</v>
      </c>
      <c r="J245" t="s">
        <v>102</v>
      </c>
      <c r="K245" t="s">
        <v>102</v>
      </c>
      <c r="L245" t="s">
        <v>102</v>
      </c>
      <c r="M245" t="s">
        <v>102</v>
      </c>
      <c r="N245" t="s">
        <v>102</v>
      </c>
      <c r="O245" t="s">
        <v>102</v>
      </c>
      <c r="P245" t="s">
        <v>102</v>
      </c>
      <c r="Q245" t="s">
        <v>102</v>
      </c>
      <c r="R245" t="s">
        <v>102</v>
      </c>
      <c r="S245" t="s">
        <v>102</v>
      </c>
      <c r="T245" t="s">
        <v>102</v>
      </c>
      <c r="U245" s="26">
        <v>1.136E-4</v>
      </c>
      <c r="V245" t="s">
        <v>102</v>
      </c>
      <c r="W245" t="s">
        <v>102</v>
      </c>
      <c r="X245">
        <v>1.136E-4</v>
      </c>
    </row>
    <row r="246" spans="1:24" x14ac:dyDescent="0.35">
      <c r="A246" t="s">
        <v>2</v>
      </c>
      <c r="B246" t="s">
        <v>681</v>
      </c>
      <c r="C246" t="s">
        <v>180</v>
      </c>
      <c r="J246" t="s">
        <v>102</v>
      </c>
      <c r="K246" t="s">
        <v>102</v>
      </c>
      <c r="L246" t="s">
        <v>102</v>
      </c>
      <c r="M246" t="s">
        <v>102</v>
      </c>
      <c r="N246" t="s">
        <v>102</v>
      </c>
      <c r="O246" t="s">
        <v>102</v>
      </c>
      <c r="P246" t="s">
        <v>102</v>
      </c>
      <c r="Q246" t="s">
        <v>102</v>
      </c>
      <c r="R246" t="s">
        <v>102</v>
      </c>
      <c r="S246" t="s">
        <v>102</v>
      </c>
      <c r="T246" t="s">
        <v>102</v>
      </c>
      <c r="U246" s="26">
        <v>6.5370000000000003E-3</v>
      </c>
      <c r="V246" t="s">
        <v>102</v>
      </c>
      <c r="W246" t="s">
        <v>102</v>
      </c>
      <c r="X246">
        <v>6.5370000000000003E-3</v>
      </c>
    </row>
    <row r="247" spans="1:24" x14ac:dyDescent="0.35">
      <c r="A247" t="s">
        <v>2</v>
      </c>
      <c r="B247" t="s">
        <v>681</v>
      </c>
      <c r="C247" t="s">
        <v>181</v>
      </c>
      <c r="J247" t="s">
        <v>102</v>
      </c>
      <c r="K247" t="s">
        <v>102</v>
      </c>
      <c r="L247" t="s">
        <v>102</v>
      </c>
      <c r="M247" t="s">
        <v>102</v>
      </c>
      <c r="N247" t="s">
        <v>102</v>
      </c>
      <c r="O247" t="s">
        <v>102</v>
      </c>
      <c r="P247" t="s">
        <v>102</v>
      </c>
      <c r="Q247" t="s">
        <v>102</v>
      </c>
      <c r="R247" t="s">
        <v>102</v>
      </c>
      <c r="S247" t="s">
        <v>102</v>
      </c>
      <c r="T247" t="s">
        <v>102</v>
      </c>
      <c r="U247" s="26">
        <v>6.2859999999999999E-3</v>
      </c>
      <c r="V247" t="s">
        <v>102</v>
      </c>
      <c r="W247" t="s">
        <v>102</v>
      </c>
      <c r="X247">
        <v>6.2859999999999999E-3</v>
      </c>
    </row>
    <row r="248" spans="1:24" x14ac:dyDescent="0.35">
      <c r="A248" t="s">
        <v>2</v>
      </c>
      <c r="B248" t="s">
        <v>681</v>
      </c>
      <c r="C248" t="s">
        <v>182</v>
      </c>
      <c r="J248" t="s">
        <v>102</v>
      </c>
      <c r="K248" t="s">
        <v>102</v>
      </c>
      <c r="L248" t="s">
        <v>102</v>
      </c>
      <c r="M248" t="s">
        <v>102</v>
      </c>
      <c r="N248" t="s">
        <v>102</v>
      </c>
      <c r="O248" t="s">
        <v>102</v>
      </c>
      <c r="P248" t="s">
        <v>102</v>
      </c>
      <c r="Q248" t="s">
        <v>102</v>
      </c>
      <c r="R248" t="s">
        <v>102</v>
      </c>
      <c r="S248" t="s">
        <v>102</v>
      </c>
      <c r="T248" t="s">
        <v>102</v>
      </c>
      <c r="U248" s="26">
        <v>9.4350000000000003E-5</v>
      </c>
      <c r="V248" t="s">
        <v>102</v>
      </c>
      <c r="W248" t="s">
        <v>102</v>
      </c>
      <c r="X248" s="26">
        <v>9.4350000000000003E-5</v>
      </c>
    </row>
    <row r="249" spans="1:24" x14ac:dyDescent="0.35">
      <c r="A249" t="s">
        <v>2</v>
      </c>
      <c r="B249" t="s">
        <v>681</v>
      </c>
      <c r="C249" t="s">
        <v>183</v>
      </c>
      <c r="J249" t="s">
        <v>102</v>
      </c>
      <c r="K249" t="s">
        <v>102</v>
      </c>
      <c r="L249" t="s">
        <v>102</v>
      </c>
      <c r="M249" t="s">
        <v>102</v>
      </c>
      <c r="N249" t="s">
        <v>102</v>
      </c>
      <c r="O249" t="s">
        <v>102</v>
      </c>
      <c r="P249" t="s">
        <v>102</v>
      </c>
      <c r="Q249" t="s">
        <v>102</v>
      </c>
      <c r="R249" t="s">
        <v>102</v>
      </c>
      <c r="S249" t="s">
        <v>102</v>
      </c>
      <c r="T249" t="s">
        <v>102</v>
      </c>
      <c r="U249" s="26">
        <v>1.473E-4</v>
      </c>
      <c r="V249" t="s">
        <v>102</v>
      </c>
      <c r="W249" t="s">
        <v>102</v>
      </c>
      <c r="X249">
        <v>1.473E-4</v>
      </c>
    </row>
    <row r="250" spans="1:24" x14ac:dyDescent="0.35">
      <c r="A250" t="s">
        <v>2</v>
      </c>
      <c r="B250" t="s">
        <v>681</v>
      </c>
      <c r="C250" t="s">
        <v>184</v>
      </c>
      <c r="J250" t="s">
        <v>102</v>
      </c>
      <c r="K250" t="s">
        <v>102</v>
      </c>
      <c r="L250" t="s">
        <v>102</v>
      </c>
      <c r="M250" t="s">
        <v>102</v>
      </c>
      <c r="N250" t="s">
        <v>102</v>
      </c>
      <c r="O250" t="s">
        <v>102</v>
      </c>
      <c r="P250" t="s">
        <v>102</v>
      </c>
      <c r="Q250" t="s">
        <v>102</v>
      </c>
      <c r="R250" t="s">
        <v>102</v>
      </c>
      <c r="S250" t="s">
        <v>102</v>
      </c>
      <c r="T250" t="s">
        <v>102</v>
      </c>
      <c r="U250" s="26">
        <v>1.473E-4</v>
      </c>
      <c r="V250" t="s">
        <v>102</v>
      </c>
      <c r="W250" t="s">
        <v>102</v>
      </c>
      <c r="X250">
        <v>1.473E-4</v>
      </c>
    </row>
    <row r="251" spans="1:24" x14ac:dyDescent="0.35">
      <c r="A251" t="s">
        <v>2</v>
      </c>
      <c r="B251" t="s">
        <v>681</v>
      </c>
      <c r="C251" t="s">
        <v>185</v>
      </c>
      <c r="J251" t="s">
        <v>102</v>
      </c>
      <c r="K251" t="s">
        <v>102</v>
      </c>
      <c r="L251" t="s">
        <v>102</v>
      </c>
      <c r="M251" t="s">
        <v>102</v>
      </c>
      <c r="N251" t="s">
        <v>102</v>
      </c>
      <c r="O251" t="s">
        <v>102</v>
      </c>
      <c r="P251" t="s">
        <v>102</v>
      </c>
      <c r="Q251" t="s">
        <v>102</v>
      </c>
      <c r="R251" t="s">
        <v>102</v>
      </c>
      <c r="S251" t="s">
        <v>102</v>
      </c>
      <c r="T251" t="s">
        <v>102</v>
      </c>
      <c r="U251" s="26">
        <v>1.473E-4</v>
      </c>
      <c r="V251" t="s">
        <v>102</v>
      </c>
      <c r="W251" t="s">
        <v>102</v>
      </c>
      <c r="X251">
        <v>1.473E-4</v>
      </c>
    </row>
    <row r="252" spans="1:24" x14ac:dyDescent="0.35">
      <c r="A252" t="s">
        <v>2</v>
      </c>
      <c r="B252" t="s">
        <v>681</v>
      </c>
      <c r="C252" t="s">
        <v>186</v>
      </c>
      <c r="J252" t="s">
        <v>102</v>
      </c>
      <c r="K252" t="s">
        <v>102</v>
      </c>
      <c r="L252" t="s">
        <v>102</v>
      </c>
      <c r="M252" t="s">
        <v>102</v>
      </c>
      <c r="N252" t="s">
        <v>102</v>
      </c>
      <c r="O252" t="s">
        <v>102</v>
      </c>
      <c r="P252" t="s">
        <v>102</v>
      </c>
      <c r="Q252" t="s">
        <v>102</v>
      </c>
      <c r="R252" t="s">
        <v>102</v>
      </c>
      <c r="S252" t="s">
        <v>102</v>
      </c>
      <c r="T252" t="s">
        <v>102</v>
      </c>
      <c r="U252" s="26">
        <v>1.473E-4</v>
      </c>
      <c r="V252" t="s">
        <v>102</v>
      </c>
      <c r="W252" t="s">
        <v>102</v>
      </c>
      <c r="X252">
        <v>1.473E-4</v>
      </c>
    </row>
    <row r="253" spans="1:24" x14ac:dyDescent="0.35">
      <c r="A253" t="s">
        <v>2</v>
      </c>
      <c r="B253" t="s">
        <v>681</v>
      </c>
      <c r="C253" t="s">
        <v>187</v>
      </c>
      <c r="J253" t="s">
        <v>102</v>
      </c>
      <c r="K253" t="s">
        <v>102</v>
      </c>
      <c r="L253" t="s">
        <v>102</v>
      </c>
      <c r="M253" t="s">
        <v>102</v>
      </c>
      <c r="N253" t="s">
        <v>102</v>
      </c>
      <c r="O253" t="s">
        <v>102</v>
      </c>
      <c r="P253" t="s">
        <v>102</v>
      </c>
      <c r="Q253" t="s">
        <v>102</v>
      </c>
      <c r="R253" t="s">
        <v>102</v>
      </c>
      <c r="S253" t="s">
        <v>102</v>
      </c>
      <c r="T253" t="s">
        <v>102</v>
      </c>
      <c r="U253" s="26">
        <v>1.473E-4</v>
      </c>
      <c r="V253" t="s">
        <v>102</v>
      </c>
      <c r="W253" t="s">
        <v>102</v>
      </c>
      <c r="X253">
        <v>1.473E-4</v>
      </c>
    </row>
    <row r="254" spans="1:24" x14ac:dyDescent="0.35">
      <c r="A254" t="s">
        <v>2</v>
      </c>
      <c r="B254" t="s">
        <v>681</v>
      </c>
      <c r="C254" t="s">
        <v>188</v>
      </c>
      <c r="J254" t="s">
        <v>102</v>
      </c>
      <c r="K254" t="s">
        <v>102</v>
      </c>
      <c r="L254" t="s">
        <v>102</v>
      </c>
      <c r="M254" t="s">
        <v>102</v>
      </c>
      <c r="N254" t="s">
        <v>102</v>
      </c>
      <c r="O254" t="s">
        <v>102</v>
      </c>
      <c r="P254" t="s">
        <v>102</v>
      </c>
      <c r="Q254" t="s">
        <v>102</v>
      </c>
      <c r="R254" t="s">
        <v>102</v>
      </c>
      <c r="S254" t="s">
        <v>102</v>
      </c>
      <c r="T254" t="s">
        <v>102</v>
      </c>
      <c r="U254" s="26">
        <v>1.473E-4</v>
      </c>
      <c r="V254" t="s">
        <v>102</v>
      </c>
      <c r="W254" t="s">
        <v>102</v>
      </c>
      <c r="X254">
        <v>1.473E-4</v>
      </c>
    </row>
    <row r="255" spans="1:24" x14ac:dyDescent="0.35">
      <c r="A255" t="s">
        <v>2</v>
      </c>
      <c r="B255" t="s">
        <v>681</v>
      </c>
      <c r="C255" t="s">
        <v>189</v>
      </c>
      <c r="J255" t="s">
        <v>102</v>
      </c>
      <c r="K255" t="s">
        <v>102</v>
      </c>
      <c r="L255" t="s">
        <v>102</v>
      </c>
      <c r="M255" t="s">
        <v>102</v>
      </c>
      <c r="N255" t="s">
        <v>102</v>
      </c>
      <c r="O255" t="s">
        <v>102</v>
      </c>
      <c r="P255" t="s">
        <v>102</v>
      </c>
      <c r="Q255" t="s">
        <v>102</v>
      </c>
      <c r="R255" t="s">
        <v>102</v>
      </c>
      <c r="S255" t="s">
        <v>102</v>
      </c>
      <c r="T255" t="s">
        <v>102</v>
      </c>
      <c r="U255" s="26">
        <v>1.473E-4</v>
      </c>
      <c r="V255" t="s">
        <v>102</v>
      </c>
      <c r="W255" t="s">
        <v>102</v>
      </c>
      <c r="X255">
        <v>1.473E-4</v>
      </c>
    </row>
    <row r="256" spans="1:24" x14ac:dyDescent="0.35">
      <c r="A256" t="s">
        <v>2</v>
      </c>
      <c r="B256" t="s">
        <v>681</v>
      </c>
      <c r="C256" t="s">
        <v>190</v>
      </c>
      <c r="J256" t="s">
        <v>102</v>
      </c>
      <c r="K256" t="s">
        <v>102</v>
      </c>
      <c r="L256" t="s">
        <v>102</v>
      </c>
      <c r="M256" t="s">
        <v>102</v>
      </c>
      <c r="N256" t="s">
        <v>102</v>
      </c>
      <c r="O256" t="s">
        <v>102</v>
      </c>
      <c r="P256" t="s">
        <v>102</v>
      </c>
      <c r="Q256" t="s">
        <v>102</v>
      </c>
      <c r="R256" t="s">
        <v>102</v>
      </c>
      <c r="S256" t="s">
        <v>102</v>
      </c>
      <c r="T256" t="s">
        <v>102</v>
      </c>
      <c r="U256" s="26">
        <v>8.182E-3</v>
      </c>
      <c r="V256" t="s">
        <v>102</v>
      </c>
      <c r="W256" t="s">
        <v>102</v>
      </c>
      <c r="X256">
        <v>8.182E-3</v>
      </c>
    </row>
    <row r="257" spans="1:24" x14ac:dyDescent="0.35">
      <c r="A257" t="s">
        <v>2</v>
      </c>
      <c r="B257" t="s">
        <v>681</v>
      </c>
      <c r="C257" t="s">
        <v>191</v>
      </c>
      <c r="J257" t="s">
        <v>102</v>
      </c>
      <c r="K257" t="s">
        <v>102</v>
      </c>
      <c r="L257" t="s">
        <v>102</v>
      </c>
      <c r="M257" t="s">
        <v>102</v>
      </c>
      <c r="N257" t="s">
        <v>102</v>
      </c>
      <c r="O257" t="s">
        <v>102</v>
      </c>
      <c r="P257" t="s">
        <v>102</v>
      </c>
      <c r="Q257" t="s">
        <v>102</v>
      </c>
      <c r="R257" t="s">
        <v>102</v>
      </c>
      <c r="S257" t="s">
        <v>102</v>
      </c>
      <c r="T257" t="s">
        <v>102</v>
      </c>
      <c r="U257" s="26">
        <v>6.4510000000000001E-3</v>
      </c>
      <c r="V257" t="s">
        <v>102</v>
      </c>
      <c r="W257" t="s">
        <v>102</v>
      </c>
      <c r="X257">
        <v>6.4510000000000001E-3</v>
      </c>
    </row>
    <row r="258" spans="1:24" x14ac:dyDescent="0.35">
      <c r="A258" t="s">
        <v>2</v>
      </c>
      <c r="B258" t="s">
        <v>681</v>
      </c>
      <c r="C258" t="s">
        <v>192</v>
      </c>
      <c r="J258" t="s">
        <v>102</v>
      </c>
      <c r="K258" t="s">
        <v>102</v>
      </c>
      <c r="L258" t="s">
        <v>102</v>
      </c>
      <c r="M258" t="s">
        <v>102</v>
      </c>
      <c r="N258" t="s">
        <v>102</v>
      </c>
      <c r="O258" t="s">
        <v>102</v>
      </c>
      <c r="P258" t="s">
        <v>102</v>
      </c>
      <c r="Q258" t="s">
        <v>102</v>
      </c>
      <c r="R258" t="s">
        <v>102</v>
      </c>
      <c r="S258" t="s">
        <v>102</v>
      </c>
      <c r="T258" t="s">
        <v>102</v>
      </c>
      <c r="U258" s="26">
        <v>6.5240000000000003E-3</v>
      </c>
      <c r="V258" t="s">
        <v>102</v>
      </c>
      <c r="W258" t="s">
        <v>102</v>
      </c>
      <c r="X258">
        <v>6.5240000000000003E-3</v>
      </c>
    </row>
    <row r="259" spans="1:24" x14ac:dyDescent="0.35">
      <c r="A259" t="s">
        <v>2</v>
      </c>
      <c r="B259" t="s">
        <v>681</v>
      </c>
      <c r="C259" t="s">
        <v>193</v>
      </c>
      <c r="J259" t="s">
        <v>102</v>
      </c>
      <c r="K259" t="s">
        <v>102</v>
      </c>
      <c r="L259" t="s">
        <v>102</v>
      </c>
      <c r="M259" t="s">
        <v>102</v>
      </c>
      <c r="N259" t="s">
        <v>102</v>
      </c>
      <c r="O259" t="s">
        <v>102</v>
      </c>
      <c r="P259" t="s">
        <v>102</v>
      </c>
      <c r="Q259" t="s">
        <v>102</v>
      </c>
      <c r="R259" t="s">
        <v>102</v>
      </c>
      <c r="S259" t="s">
        <v>102</v>
      </c>
      <c r="T259" t="s">
        <v>102</v>
      </c>
      <c r="U259" s="26">
        <v>7.9340000000000001E-3</v>
      </c>
      <c r="V259" t="s">
        <v>102</v>
      </c>
      <c r="W259" t="s">
        <v>102</v>
      </c>
      <c r="X259">
        <v>7.9340000000000001E-3</v>
      </c>
    </row>
    <row r="260" spans="1:24" x14ac:dyDescent="0.35">
      <c r="A260" t="s">
        <v>2</v>
      </c>
      <c r="B260" t="s">
        <v>681</v>
      </c>
      <c r="C260" t="s">
        <v>194</v>
      </c>
      <c r="J260" t="s">
        <v>102</v>
      </c>
      <c r="K260" t="s">
        <v>102</v>
      </c>
      <c r="L260" t="s">
        <v>102</v>
      </c>
      <c r="M260" t="s">
        <v>102</v>
      </c>
      <c r="N260" t="s">
        <v>102</v>
      </c>
      <c r="O260" t="s">
        <v>102</v>
      </c>
      <c r="P260" t="s">
        <v>102</v>
      </c>
      <c r="Q260" t="s">
        <v>102</v>
      </c>
      <c r="R260" t="s">
        <v>102</v>
      </c>
      <c r="S260" t="s">
        <v>102</v>
      </c>
      <c r="T260" t="s">
        <v>102</v>
      </c>
      <c r="U260" s="26">
        <v>1.473E-4</v>
      </c>
      <c r="V260" t="s">
        <v>102</v>
      </c>
      <c r="W260" t="s">
        <v>102</v>
      </c>
      <c r="X260" s="26">
        <v>1.473E-4</v>
      </c>
    </row>
    <row r="261" spans="1:24" x14ac:dyDescent="0.35">
      <c r="A261" t="s">
        <v>2</v>
      </c>
      <c r="B261" t="s">
        <v>681</v>
      </c>
      <c r="C261" t="s">
        <v>195</v>
      </c>
      <c r="J261" t="s">
        <v>102</v>
      </c>
      <c r="K261" t="s">
        <v>102</v>
      </c>
      <c r="L261" t="s">
        <v>102</v>
      </c>
      <c r="M261" t="s">
        <v>102</v>
      </c>
      <c r="N261" t="s">
        <v>102</v>
      </c>
      <c r="O261" t="s">
        <v>102</v>
      </c>
      <c r="P261" t="s">
        <v>102</v>
      </c>
      <c r="Q261" t="s">
        <v>102</v>
      </c>
      <c r="R261" t="s">
        <v>102</v>
      </c>
      <c r="S261" t="s">
        <v>102</v>
      </c>
      <c r="T261" t="s">
        <v>102</v>
      </c>
      <c r="U261" s="26">
        <v>9.4549999999999994E-5</v>
      </c>
      <c r="V261" t="s">
        <v>102</v>
      </c>
      <c r="W261" t="s">
        <v>102</v>
      </c>
      <c r="X261" s="26">
        <v>9.4549999999999994E-5</v>
      </c>
    </row>
    <row r="262" spans="1:24" x14ac:dyDescent="0.35">
      <c r="A262" t="s">
        <v>2</v>
      </c>
      <c r="B262" t="s">
        <v>681</v>
      </c>
      <c r="C262" t="s">
        <v>196</v>
      </c>
      <c r="J262" t="s">
        <v>102</v>
      </c>
      <c r="K262" t="s">
        <v>102</v>
      </c>
      <c r="L262" t="s">
        <v>102</v>
      </c>
      <c r="M262" t="s">
        <v>102</v>
      </c>
      <c r="N262" t="s">
        <v>102</v>
      </c>
      <c r="O262" t="s">
        <v>102</v>
      </c>
      <c r="P262" t="s">
        <v>102</v>
      </c>
      <c r="Q262" t="s">
        <v>102</v>
      </c>
      <c r="R262" t="s">
        <v>102</v>
      </c>
      <c r="S262" t="s">
        <v>102</v>
      </c>
      <c r="T262" t="s">
        <v>102</v>
      </c>
      <c r="U262" s="26">
        <v>9.4610000000000004E-5</v>
      </c>
      <c r="V262" t="s">
        <v>102</v>
      </c>
      <c r="W262" t="s">
        <v>102</v>
      </c>
      <c r="X262" s="26">
        <v>9.4610000000000004E-5</v>
      </c>
    </row>
    <row r="263" spans="1:24" x14ac:dyDescent="0.35">
      <c r="A263" t="s">
        <v>2</v>
      </c>
      <c r="B263" t="s">
        <v>681</v>
      </c>
      <c r="C263" t="s">
        <v>197</v>
      </c>
      <c r="J263" t="s">
        <v>102</v>
      </c>
      <c r="K263" t="s">
        <v>102</v>
      </c>
      <c r="L263" t="s">
        <v>102</v>
      </c>
      <c r="M263" t="s">
        <v>102</v>
      </c>
      <c r="N263" t="s">
        <v>102</v>
      </c>
      <c r="O263" t="s">
        <v>102</v>
      </c>
      <c r="P263" t="s">
        <v>102</v>
      </c>
      <c r="Q263" t="s">
        <v>102</v>
      </c>
      <c r="R263" t="s">
        <v>102</v>
      </c>
      <c r="S263" t="s">
        <v>102</v>
      </c>
      <c r="T263" t="s">
        <v>102</v>
      </c>
      <c r="U263" s="26">
        <v>9.5060000000000001E-5</v>
      </c>
      <c r="V263" t="s">
        <v>102</v>
      </c>
      <c r="W263" t="s">
        <v>102</v>
      </c>
      <c r="X263" s="26">
        <v>9.5060000000000001E-5</v>
      </c>
    </row>
    <row r="264" spans="1:24" x14ac:dyDescent="0.35">
      <c r="A264" t="s">
        <v>2</v>
      </c>
      <c r="B264" t="s">
        <v>681</v>
      </c>
      <c r="C264" t="s">
        <v>198</v>
      </c>
      <c r="J264" t="s">
        <v>102</v>
      </c>
      <c r="K264" t="s">
        <v>102</v>
      </c>
      <c r="L264" t="s">
        <v>102</v>
      </c>
      <c r="M264" t="s">
        <v>102</v>
      </c>
      <c r="N264" t="s">
        <v>102</v>
      </c>
      <c r="O264" t="s">
        <v>102</v>
      </c>
      <c r="P264" t="s">
        <v>102</v>
      </c>
      <c r="Q264" t="s">
        <v>102</v>
      </c>
      <c r="R264" t="s">
        <v>102</v>
      </c>
      <c r="S264" t="s">
        <v>102</v>
      </c>
      <c r="T264" t="s">
        <v>102</v>
      </c>
      <c r="U264" s="26">
        <v>1.473E-4</v>
      </c>
      <c r="V264" t="s">
        <v>102</v>
      </c>
      <c r="W264" t="s">
        <v>102</v>
      </c>
      <c r="X264">
        <v>1.473E-4</v>
      </c>
    </row>
    <row r="265" spans="1:24" x14ac:dyDescent="0.35">
      <c r="A265" t="s">
        <v>2</v>
      </c>
      <c r="B265" t="s">
        <v>681</v>
      </c>
      <c r="C265" t="s">
        <v>199</v>
      </c>
      <c r="J265" t="s">
        <v>102</v>
      </c>
      <c r="K265" t="s">
        <v>102</v>
      </c>
      <c r="L265" t="s">
        <v>102</v>
      </c>
      <c r="M265" t="s">
        <v>102</v>
      </c>
      <c r="N265" t="s">
        <v>102</v>
      </c>
      <c r="O265" t="s">
        <v>102</v>
      </c>
      <c r="P265" t="s">
        <v>102</v>
      </c>
      <c r="Q265" t="s">
        <v>102</v>
      </c>
      <c r="R265" t="s">
        <v>102</v>
      </c>
      <c r="S265" t="s">
        <v>102</v>
      </c>
      <c r="T265" t="s">
        <v>102</v>
      </c>
      <c r="U265" s="26">
        <v>6.2940000000000001E-3</v>
      </c>
      <c r="V265" t="s">
        <v>102</v>
      </c>
      <c r="W265" t="s">
        <v>102</v>
      </c>
      <c r="X265">
        <v>6.2940000000000001E-3</v>
      </c>
    </row>
    <row r="266" spans="1:24" x14ac:dyDescent="0.35">
      <c r="A266" t="s">
        <v>2</v>
      </c>
      <c r="B266" t="s">
        <v>681</v>
      </c>
      <c r="C266" t="s">
        <v>200</v>
      </c>
      <c r="J266" t="s">
        <v>102</v>
      </c>
      <c r="K266" t="s">
        <v>102</v>
      </c>
      <c r="L266" t="s">
        <v>102</v>
      </c>
      <c r="M266" t="s">
        <v>102</v>
      </c>
      <c r="N266" t="s">
        <v>102</v>
      </c>
      <c r="O266" t="s">
        <v>102</v>
      </c>
      <c r="P266" t="s">
        <v>102</v>
      </c>
      <c r="Q266" t="s">
        <v>102</v>
      </c>
      <c r="R266" t="s">
        <v>102</v>
      </c>
      <c r="S266" t="s">
        <v>102</v>
      </c>
      <c r="T266" t="s">
        <v>102</v>
      </c>
      <c r="U266" s="26">
        <v>1.473E-4</v>
      </c>
      <c r="V266" t="s">
        <v>102</v>
      </c>
      <c r="W266" t="s">
        <v>102</v>
      </c>
      <c r="X266">
        <v>1.473E-4</v>
      </c>
    </row>
    <row r="267" spans="1:24" x14ac:dyDescent="0.35">
      <c r="A267" t="s">
        <v>2</v>
      </c>
      <c r="B267" t="s">
        <v>681</v>
      </c>
      <c r="C267" t="s">
        <v>201</v>
      </c>
      <c r="J267" t="s">
        <v>102</v>
      </c>
      <c r="K267" t="s">
        <v>102</v>
      </c>
      <c r="L267" t="s">
        <v>102</v>
      </c>
      <c r="M267" t="s">
        <v>102</v>
      </c>
      <c r="N267" t="s">
        <v>102</v>
      </c>
      <c r="O267" t="s">
        <v>102</v>
      </c>
      <c r="P267" t="s">
        <v>102</v>
      </c>
      <c r="Q267" t="s">
        <v>102</v>
      </c>
      <c r="R267" t="s">
        <v>102</v>
      </c>
      <c r="S267" t="s">
        <v>102</v>
      </c>
      <c r="T267" t="s">
        <v>102</v>
      </c>
      <c r="U267" s="26" t="s">
        <v>102</v>
      </c>
      <c r="V267" t="s">
        <v>102</v>
      </c>
      <c r="W267" t="s">
        <v>102</v>
      </c>
      <c r="X267">
        <v>0</v>
      </c>
    </row>
    <row r="268" spans="1:24" x14ac:dyDescent="0.35">
      <c r="A268" t="s">
        <v>2</v>
      </c>
      <c r="B268" t="s">
        <v>681</v>
      </c>
      <c r="C268" t="s">
        <v>202</v>
      </c>
      <c r="J268" t="s">
        <v>102</v>
      </c>
      <c r="K268" t="s">
        <v>102</v>
      </c>
      <c r="L268" t="s">
        <v>102</v>
      </c>
      <c r="M268" t="s">
        <v>102</v>
      </c>
      <c r="N268" t="s">
        <v>102</v>
      </c>
      <c r="O268" t="s">
        <v>102</v>
      </c>
      <c r="P268" t="s">
        <v>102</v>
      </c>
      <c r="Q268" s="26">
        <v>7.286E-7</v>
      </c>
      <c r="R268" t="s">
        <v>102</v>
      </c>
      <c r="S268" t="s">
        <v>102</v>
      </c>
      <c r="T268" t="s">
        <v>102</v>
      </c>
      <c r="U268" s="26" t="s">
        <v>102</v>
      </c>
      <c r="V268" t="s">
        <v>102</v>
      </c>
      <c r="W268" t="s">
        <v>102</v>
      </c>
      <c r="X268" s="26">
        <v>7.286E-7</v>
      </c>
    </row>
    <row r="269" spans="1:24" x14ac:dyDescent="0.35">
      <c r="A269" t="s">
        <v>2</v>
      </c>
      <c r="B269" t="s">
        <v>681</v>
      </c>
      <c r="C269" t="s">
        <v>203</v>
      </c>
      <c r="J269" t="s">
        <v>102</v>
      </c>
      <c r="K269" t="s">
        <v>102</v>
      </c>
      <c r="L269" t="s">
        <v>102</v>
      </c>
      <c r="M269" t="s">
        <v>102</v>
      </c>
      <c r="N269" t="s">
        <v>102</v>
      </c>
      <c r="O269" t="s">
        <v>102</v>
      </c>
      <c r="P269" t="s">
        <v>102</v>
      </c>
      <c r="Q269" t="s">
        <v>102</v>
      </c>
      <c r="R269" t="s">
        <v>102</v>
      </c>
      <c r="S269" t="s">
        <v>102</v>
      </c>
      <c r="T269" t="s">
        <v>102</v>
      </c>
      <c r="U269" s="26">
        <v>6.705E-3</v>
      </c>
      <c r="V269" t="s">
        <v>102</v>
      </c>
      <c r="W269" t="s">
        <v>102</v>
      </c>
      <c r="X269">
        <v>6.705E-3</v>
      </c>
    </row>
    <row r="270" spans="1:24" x14ac:dyDescent="0.35">
      <c r="A270" t="s">
        <v>2</v>
      </c>
      <c r="B270" t="s">
        <v>681</v>
      </c>
      <c r="C270" t="s">
        <v>204</v>
      </c>
      <c r="J270" t="s">
        <v>102</v>
      </c>
      <c r="K270" t="s">
        <v>102</v>
      </c>
      <c r="L270" t="s">
        <v>102</v>
      </c>
      <c r="M270" t="s">
        <v>102</v>
      </c>
      <c r="N270" t="s">
        <v>102</v>
      </c>
      <c r="O270" t="s">
        <v>102</v>
      </c>
      <c r="P270" t="s">
        <v>102</v>
      </c>
      <c r="Q270" t="s">
        <v>102</v>
      </c>
      <c r="R270" t="s">
        <v>102</v>
      </c>
      <c r="S270" t="s">
        <v>102</v>
      </c>
      <c r="T270" t="s">
        <v>102</v>
      </c>
      <c r="U270" s="26">
        <v>1.473E-4</v>
      </c>
      <c r="V270" t="s">
        <v>102</v>
      </c>
      <c r="W270" t="s">
        <v>102</v>
      </c>
      <c r="X270">
        <v>1.473E-4</v>
      </c>
    </row>
    <row r="271" spans="1:24" x14ac:dyDescent="0.35">
      <c r="A271" t="s">
        <v>2</v>
      </c>
      <c r="B271" t="s">
        <v>681</v>
      </c>
      <c r="C271" t="s">
        <v>205</v>
      </c>
      <c r="J271" t="s">
        <v>102</v>
      </c>
      <c r="K271" t="s">
        <v>102</v>
      </c>
      <c r="L271" t="s">
        <v>102</v>
      </c>
      <c r="M271" t="s">
        <v>102</v>
      </c>
      <c r="N271" t="s">
        <v>102</v>
      </c>
      <c r="O271" t="s">
        <v>102</v>
      </c>
      <c r="P271" t="s">
        <v>102</v>
      </c>
      <c r="Q271" s="26">
        <v>1.7889999999999999E-6</v>
      </c>
      <c r="R271" t="s">
        <v>102</v>
      </c>
      <c r="S271" t="s">
        <v>102</v>
      </c>
      <c r="T271" t="s">
        <v>102</v>
      </c>
      <c r="U271" s="26" t="s">
        <v>102</v>
      </c>
      <c r="V271" t="s">
        <v>102</v>
      </c>
      <c r="W271" t="s">
        <v>102</v>
      </c>
      <c r="X271" s="26">
        <v>1.7889999999999999E-6</v>
      </c>
    </row>
    <row r="272" spans="1:24" x14ac:dyDescent="0.35">
      <c r="A272" t="s">
        <v>2</v>
      </c>
      <c r="B272" t="s">
        <v>681</v>
      </c>
      <c r="C272" t="s">
        <v>206</v>
      </c>
      <c r="J272" t="s">
        <v>102</v>
      </c>
      <c r="K272" t="s">
        <v>102</v>
      </c>
      <c r="L272" t="s">
        <v>102</v>
      </c>
      <c r="M272" t="s">
        <v>102</v>
      </c>
      <c r="N272" t="s">
        <v>102</v>
      </c>
      <c r="O272" t="s">
        <v>102</v>
      </c>
      <c r="P272" t="s">
        <v>102</v>
      </c>
      <c r="Q272" t="s">
        <v>102</v>
      </c>
      <c r="R272" t="s">
        <v>102</v>
      </c>
      <c r="S272" t="s">
        <v>102</v>
      </c>
      <c r="T272" t="s">
        <v>102</v>
      </c>
      <c r="U272" s="26">
        <v>1.473E-4</v>
      </c>
      <c r="V272" t="s">
        <v>102</v>
      </c>
      <c r="W272" t="s">
        <v>102</v>
      </c>
      <c r="X272">
        <v>1.473E-4</v>
      </c>
    </row>
    <row r="273" spans="1:24" x14ac:dyDescent="0.35">
      <c r="A273" t="s">
        <v>2</v>
      </c>
      <c r="B273" t="s">
        <v>681</v>
      </c>
      <c r="C273" t="s">
        <v>207</v>
      </c>
      <c r="J273" t="s">
        <v>102</v>
      </c>
      <c r="K273" t="s">
        <v>102</v>
      </c>
      <c r="L273" t="s">
        <v>102</v>
      </c>
      <c r="M273" t="s">
        <v>102</v>
      </c>
      <c r="N273" t="s">
        <v>102</v>
      </c>
      <c r="O273" t="s">
        <v>102</v>
      </c>
      <c r="P273" t="s">
        <v>102</v>
      </c>
      <c r="Q273" t="s">
        <v>102</v>
      </c>
      <c r="R273" t="s">
        <v>102</v>
      </c>
      <c r="S273" t="s">
        <v>102</v>
      </c>
      <c r="T273" t="s">
        <v>102</v>
      </c>
      <c r="U273" s="26">
        <v>5.5880000000000001E-3</v>
      </c>
      <c r="V273" t="s">
        <v>102</v>
      </c>
      <c r="W273" t="s">
        <v>102</v>
      </c>
      <c r="X273">
        <v>5.5880000000000001E-3</v>
      </c>
    </row>
    <row r="274" spans="1:24" x14ac:dyDescent="0.35">
      <c r="A274" t="s">
        <v>2</v>
      </c>
      <c r="B274" t="s">
        <v>681</v>
      </c>
      <c r="C274" t="s">
        <v>208</v>
      </c>
      <c r="J274" t="s">
        <v>102</v>
      </c>
      <c r="K274" t="s">
        <v>102</v>
      </c>
      <c r="L274" t="s">
        <v>102</v>
      </c>
      <c r="M274" t="s">
        <v>102</v>
      </c>
      <c r="N274" t="s">
        <v>102</v>
      </c>
      <c r="O274" t="s">
        <v>102</v>
      </c>
      <c r="P274" t="s">
        <v>102</v>
      </c>
      <c r="Q274" t="s">
        <v>102</v>
      </c>
      <c r="R274" t="s">
        <v>102</v>
      </c>
      <c r="S274" t="s">
        <v>102</v>
      </c>
      <c r="T274" t="s">
        <v>102</v>
      </c>
      <c r="U274" s="26">
        <v>1.473E-4</v>
      </c>
      <c r="V274" t="s">
        <v>102</v>
      </c>
      <c r="W274" t="s">
        <v>102</v>
      </c>
      <c r="X274" s="26">
        <v>1.473E-4</v>
      </c>
    </row>
    <row r="275" spans="1:24" x14ac:dyDescent="0.35">
      <c r="A275" t="s">
        <v>2</v>
      </c>
      <c r="B275" t="s">
        <v>681</v>
      </c>
      <c r="C275" t="s">
        <v>132</v>
      </c>
      <c r="J275" t="s">
        <v>102</v>
      </c>
      <c r="K275" t="s">
        <v>102</v>
      </c>
      <c r="L275" t="s">
        <v>102</v>
      </c>
      <c r="M275" t="s">
        <v>102</v>
      </c>
      <c r="N275" t="s">
        <v>102</v>
      </c>
      <c r="O275" t="s">
        <v>102</v>
      </c>
      <c r="P275" t="s">
        <v>102</v>
      </c>
      <c r="Q275" t="s">
        <v>102</v>
      </c>
      <c r="R275" t="s">
        <v>102</v>
      </c>
      <c r="S275" t="s">
        <v>102</v>
      </c>
      <c r="T275" t="s">
        <v>102</v>
      </c>
      <c r="U275" s="26">
        <v>1.473E-4</v>
      </c>
      <c r="V275" t="s">
        <v>102</v>
      </c>
      <c r="W275" t="s">
        <v>102</v>
      </c>
      <c r="X275">
        <v>1.473E-4</v>
      </c>
    </row>
    <row r="276" spans="1:24" x14ac:dyDescent="0.35">
      <c r="A276" t="s">
        <v>2</v>
      </c>
      <c r="B276" t="s">
        <v>681</v>
      </c>
      <c r="C276" t="s">
        <v>209</v>
      </c>
      <c r="J276" t="s">
        <v>102</v>
      </c>
      <c r="K276" t="s">
        <v>102</v>
      </c>
      <c r="L276" t="s">
        <v>102</v>
      </c>
      <c r="M276" t="s">
        <v>102</v>
      </c>
      <c r="N276" t="s">
        <v>102</v>
      </c>
      <c r="O276" t="s">
        <v>102</v>
      </c>
      <c r="P276" t="s">
        <v>102</v>
      </c>
      <c r="Q276" t="s">
        <v>102</v>
      </c>
      <c r="R276" t="s">
        <v>102</v>
      </c>
      <c r="S276" t="s">
        <v>102</v>
      </c>
      <c r="T276" t="s">
        <v>102</v>
      </c>
      <c r="U276" s="26">
        <v>9.7579999999999997E-5</v>
      </c>
      <c r="V276" t="s">
        <v>102</v>
      </c>
      <c r="W276" t="s">
        <v>102</v>
      </c>
      <c r="X276" s="26">
        <v>9.7579999999999997E-5</v>
      </c>
    </row>
    <row r="277" spans="1:24" x14ac:dyDescent="0.35">
      <c r="A277" t="s">
        <v>2</v>
      </c>
      <c r="B277" t="s">
        <v>681</v>
      </c>
      <c r="C277" t="s">
        <v>210</v>
      </c>
      <c r="J277" t="s">
        <v>102</v>
      </c>
      <c r="K277" t="s">
        <v>102</v>
      </c>
      <c r="L277" t="s">
        <v>102</v>
      </c>
      <c r="M277" t="s">
        <v>102</v>
      </c>
      <c r="N277" t="s">
        <v>102</v>
      </c>
      <c r="O277" t="s">
        <v>102</v>
      </c>
      <c r="P277" t="s">
        <v>102</v>
      </c>
      <c r="Q277" s="26">
        <v>7.6469999999999996E-7</v>
      </c>
      <c r="R277" t="s">
        <v>102</v>
      </c>
      <c r="S277" t="s">
        <v>102</v>
      </c>
      <c r="T277" t="s">
        <v>102</v>
      </c>
      <c r="U277" s="26" t="s">
        <v>102</v>
      </c>
      <c r="V277" t="s">
        <v>102</v>
      </c>
      <c r="W277" t="s">
        <v>102</v>
      </c>
      <c r="X277" s="26">
        <v>7.6469999999999996E-7</v>
      </c>
    </row>
    <row r="278" spans="1:24" x14ac:dyDescent="0.35">
      <c r="A278" t="s">
        <v>2</v>
      </c>
      <c r="B278" t="s">
        <v>681</v>
      </c>
      <c r="C278" t="s">
        <v>211</v>
      </c>
      <c r="J278" t="s">
        <v>102</v>
      </c>
      <c r="K278" t="s">
        <v>102</v>
      </c>
      <c r="L278" t="s">
        <v>102</v>
      </c>
      <c r="M278" t="s">
        <v>102</v>
      </c>
      <c r="N278" t="s">
        <v>102</v>
      </c>
      <c r="O278" t="s">
        <v>102</v>
      </c>
      <c r="P278" t="s">
        <v>102</v>
      </c>
      <c r="Q278" t="s">
        <v>102</v>
      </c>
      <c r="R278" t="s">
        <v>102</v>
      </c>
      <c r="S278" t="s">
        <v>102</v>
      </c>
      <c r="T278" t="s">
        <v>102</v>
      </c>
      <c r="U278" s="26">
        <v>1.473E-4</v>
      </c>
      <c r="V278" t="s">
        <v>102</v>
      </c>
      <c r="W278" t="s">
        <v>102</v>
      </c>
      <c r="X278">
        <v>1.473E-4</v>
      </c>
    </row>
    <row r="279" spans="1:24" x14ac:dyDescent="0.35">
      <c r="A279" t="s">
        <v>2</v>
      </c>
      <c r="B279" t="s">
        <v>681</v>
      </c>
      <c r="C279" t="s">
        <v>212</v>
      </c>
      <c r="J279" t="s">
        <v>102</v>
      </c>
      <c r="K279" t="s">
        <v>102</v>
      </c>
      <c r="L279" t="s">
        <v>102</v>
      </c>
      <c r="M279" t="s">
        <v>102</v>
      </c>
      <c r="N279" t="s">
        <v>102</v>
      </c>
      <c r="O279" t="s">
        <v>102</v>
      </c>
      <c r="P279" t="s">
        <v>102</v>
      </c>
      <c r="Q279" t="s">
        <v>102</v>
      </c>
      <c r="R279" t="s">
        <v>102</v>
      </c>
      <c r="S279" t="s">
        <v>102</v>
      </c>
      <c r="T279" t="s">
        <v>102</v>
      </c>
      <c r="U279" s="26">
        <v>6.4679999999999998E-3</v>
      </c>
      <c r="V279" t="s">
        <v>102</v>
      </c>
      <c r="W279" t="s">
        <v>102</v>
      </c>
      <c r="X279">
        <v>6.4679999999999998E-3</v>
      </c>
    </row>
    <row r="280" spans="1:24" x14ac:dyDescent="0.35">
      <c r="A280" t="s">
        <v>2</v>
      </c>
      <c r="B280" t="s">
        <v>681</v>
      </c>
      <c r="C280" t="s">
        <v>213</v>
      </c>
      <c r="J280" t="s">
        <v>102</v>
      </c>
      <c r="K280" t="s">
        <v>102</v>
      </c>
      <c r="L280" t="s">
        <v>102</v>
      </c>
      <c r="M280" t="s">
        <v>102</v>
      </c>
      <c r="N280" t="s">
        <v>102</v>
      </c>
      <c r="O280" t="s">
        <v>102</v>
      </c>
      <c r="P280" t="s">
        <v>102</v>
      </c>
      <c r="Q280" t="s">
        <v>102</v>
      </c>
      <c r="R280" t="s">
        <v>102</v>
      </c>
      <c r="S280" t="s">
        <v>102</v>
      </c>
      <c r="T280" t="s">
        <v>102</v>
      </c>
      <c r="U280" s="26">
        <v>1.165E-4</v>
      </c>
      <c r="V280" t="s">
        <v>102</v>
      </c>
      <c r="W280" t="s">
        <v>102</v>
      </c>
      <c r="X280">
        <v>1.165E-4</v>
      </c>
    </row>
    <row r="281" spans="1:24" x14ac:dyDescent="0.35">
      <c r="A281" t="s">
        <v>2</v>
      </c>
      <c r="B281" t="s">
        <v>681</v>
      </c>
      <c r="C281" t="s">
        <v>214</v>
      </c>
      <c r="J281" t="s">
        <v>102</v>
      </c>
      <c r="K281" t="s">
        <v>102</v>
      </c>
      <c r="L281" t="s">
        <v>102</v>
      </c>
      <c r="M281" t="s">
        <v>102</v>
      </c>
      <c r="N281" t="s">
        <v>102</v>
      </c>
      <c r="O281" t="s">
        <v>102</v>
      </c>
      <c r="P281" t="s">
        <v>102</v>
      </c>
      <c r="Q281" t="s">
        <v>102</v>
      </c>
      <c r="R281" t="s">
        <v>102</v>
      </c>
      <c r="S281" t="s">
        <v>102</v>
      </c>
      <c r="T281" t="s">
        <v>102</v>
      </c>
      <c r="U281" s="26">
        <v>8.5350000000000001E-5</v>
      </c>
      <c r="V281" t="s">
        <v>102</v>
      </c>
      <c r="W281" t="s">
        <v>102</v>
      </c>
      <c r="X281" s="26">
        <v>8.5350000000000001E-5</v>
      </c>
    </row>
    <row r="282" spans="1:24" x14ac:dyDescent="0.35">
      <c r="A282" t="s">
        <v>2</v>
      </c>
      <c r="B282" t="s">
        <v>681</v>
      </c>
      <c r="C282" t="s">
        <v>215</v>
      </c>
      <c r="J282" t="s">
        <v>102</v>
      </c>
      <c r="K282" t="s">
        <v>102</v>
      </c>
      <c r="L282" t="s">
        <v>102</v>
      </c>
      <c r="M282" t="s">
        <v>102</v>
      </c>
      <c r="N282" t="s">
        <v>102</v>
      </c>
      <c r="O282" t="s">
        <v>102</v>
      </c>
      <c r="P282" t="s">
        <v>102</v>
      </c>
      <c r="Q282" t="s">
        <v>102</v>
      </c>
      <c r="R282" t="s">
        <v>102</v>
      </c>
      <c r="S282" t="s">
        <v>102</v>
      </c>
      <c r="T282" t="s">
        <v>102</v>
      </c>
      <c r="U282" s="26">
        <v>9.0650000000000001E-3</v>
      </c>
      <c r="V282" t="s">
        <v>102</v>
      </c>
      <c r="W282" t="s">
        <v>102</v>
      </c>
      <c r="X282">
        <v>9.0650000000000001E-3</v>
      </c>
    </row>
    <row r="283" spans="1:24" x14ac:dyDescent="0.35">
      <c r="A283" t="s">
        <v>2</v>
      </c>
      <c r="B283" t="s">
        <v>681</v>
      </c>
      <c r="C283" t="s">
        <v>216</v>
      </c>
      <c r="J283" t="s">
        <v>102</v>
      </c>
      <c r="K283" t="s">
        <v>102</v>
      </c>
      <c r="L283" t="s">
        <v>102</v>
      </c>
      <c r="M283" t="s">
        <v>102</v>
      </c>
      <c r="N283" t="s">
        <v>102</v>
      </c>
      <c r="O283" t="s">
        <v>102</v>
      </c>
      <c r="P283" t="s">
        <v>102</v>
      </c>
      <c r="Q283" t="s">
        <v>102</v>
      </c>
      <c r="R283" t="s">
        <v>102</v>
      </c>
      <c r="S283" t="s">
        <v>102</v>
      </c>
      <c r="T283" t="s">
        <v>102</v>
      </c>
      <c r="U283" s="26">
        <v>1.473E-4</v>
      </c>
      <c r="V283" t="s">
        <v>102</v>
      </c>
      <c r="W283" t="s">
        <v>102</v>
      </c>
      <c r="X283">
        <v>1.473E-4</v>
      </c>
    </row>
    <row r="284" spans="1:24" x14ac:dyDescent="0.35">
      <c r="A284" t="s">
        <v>2</v>
      </c>
      <c r="B284" t="s">
        <v>681</v>
      </c>
      <c r="C284" t="s">
        <v>217</v>
      </c>
      <c r="J284" t="s">
        <v>102</v>
      </c>
      <c r="K284" t="s">
        <v>102</v>
      </c>
      <c r="L284" t="s">
        <v>102</v>
      </c>
      <c r="M284" t="s">
        <v>102</v>
      </c>
      <c r="N284" t="s">
        <v>102</v>
      </c>
      <c r="O284" t="s">
        <v>102</v>
      </c>
      <c r="P284" t="s">
        <v>102</v>
      </c>
      <c r="Q284" t="s">
        <v>102</v>
      </c>
      <c r="R284" t="s">
        <v>102</v>
      </c>
      <c r="S284" t="s">
        <v>102</v>
      </c>
      <c r="T284" t="s">
        <v>102</v>
      </c>
      <c r="U284" s="26">
        <v>1.473E-4</v>
      </c>
      <c r="V284" t="s">
        <v>102</v>
      </c>
      <c r="W284" t="s">
        <v>102</v>
      </c>
      <c r="X284">
        <v>1.473E-4</v>
      </c>
    </row>
    <row r="285" spans="1:24" x14ac:dyDescent="0.35">
      <c r="A285" t="s">
        <v>2</v>
      </c>
      <c r="B285" t="s">
        <v>681</v>
      </c>
      <c r="C285" t="s">
        <v>218</v>
      </c>
      <c r="J285" t="s">
        <v>102</v>
      </c>
      <c r="K285" t="s">
        <v>102</v>
      </c>
      <c r="L285" t="s">
        <v>102</v>
      </c>
      <c r="M285" t="s">
        <v>102</v>
      </c>
      <c r="N285" t="s">
        <v>102</v>
      </c>
      <c r="O285" t="s">
        <v>102</v>
      </c>
      <c r="P285" t="s">
        <v>102</v>
      </c>
      <c r="Q285" t="s">
        <v>102</v>
      </c>
      <c r="R285" t="s">
        <v>102</v>
      </c>
      <c r="S285" t="s">
        <v>102</v>
      </c>
      <c r="T285" t="s">
        <v>102</v>
      </c>
      <c r="U285" s="26">
        <v>7.1369999999999995E-4</v>
      </c>
      <c r="V285" t="s">
        <v>102</v>
      </c>
      <c r="W285" t="s">
        <v>102</v>
      </c>
      <c r="X285">
        <v>7.1369999999999995E-4</v>
      </c>
    </row>
    <row r="286" spans="1:24" x14ac:dyDescent="0.35">
      <c r="A286" t="s">
        <v>2</v>
      </c>
      <c r="B286" t="s">
        <v>681</v>
      </c>
      <c r="C286" t="s">
        <v>219</v>
      </c>
      <c r="J286" t="s">
        <v>102</v>
      </c>
      <c r="K286" t="s">
        <v>102</v>
      </c>
      <c r="L286" t="s">
        <v>102</v>
      </c>
      <c r="M286" t="s">
        <v>102</v>
      </c>
      <c r="N286" t="s">
        <v>102</v>
      </c>
      <c r="O286" t="s">
        <v>102</v>
      </c>
      <c r="P286" t="s">
        <v>102</v>
      </c>
      <c r="Q286" s="26" t="s">
        <v>102</v>
      </c>
      <c r="R286" t="s">
        <v>102</v>
      </c>
      <c r="S286" t="s">
        <v>102</v>
      </c>
      <c r="T286" t="s">
        <v>102</v>
      </c>
      <c r="U286" s="26">
        <v>1.174E-2</v>
      </c>
      <c r="V286" t="s">
        <v>102</v>
      </c>
      <c r="W286" t="s">
        <v>102</v>
      </c>
      <c r="X286">
        <v>1.174E-2</v>
      </c>
    </row>
    <row r="287" spans="1:24" x14ac:dyDescent="0.35">
      <c r="A287" t="s">
        <v>2</v>
      </c>
      <c r="B287" t="s">
        <v>681</v>
      </c>
      <c r="C287" t="s">
        <v>220</v>
      </c>
      <c r="J287" t="s">
        <v>102</v>
      </c>
      <c r="K287" t="s">
        <v>102</v>
      </c>
      <c r="L287" t="s">
        <v>102</v>
      </c>
      <c r="M287" t="s">
        <v>102</v>
      </c>
      <c r="N287" t="s">
        <v>102</v>
      </c>
      <c r="O287" t="s">
        <v>102</v>
      </c>
      <c r="P287" t="s">
        <v>102</v>
      </c>
      <c r="Q287" s="26" t="s">
        <v>102</v>
      </c>
      <c r="R287" t="s">
        <v>102</v>
      </c>
      <c r="S287" t="s">
        <v>102</v>
      </c>
      <c r="T287" s="26" t="s">
        <v>102</v>
      </c>
      <c r="U287" s="26">
        <v>7.0660000000000004E-4</v>
      </c>
      <c r="V287" t="s">
        <v>102</v>
      </c>
      <c r="W287" s="26" t="s">
        <v>102</v>
      </c>
      <c r="X287">
        <v>7.0660000000000004E-4</v>
      </c>
    </row>
    <row r="288" spans="1:24" x14ac:dyDescent="0.35">
      <c r="A288" t="s">
        <v>2</v>
      </c>
      <c r="B288" t="s">
        <v>681</v>
      </c>
      <c r="C288" t="s">
        <v>221</v>
      </c>
      <c r="J288" t="s">
        <v>102</v>
      </c>
      <c r="K288" t="s">
        <v>102</v>
      </c>
      <c r="L288" t="s">
        <v>102</v>
      </c>
      <c r="M288" t="s">
        <v>102</v>
      </c>
      <c r="N288" t="s">
        <v>102</v>
      </c>
      <c r="O288" t="s">
        <v>102</v>
      </c>
      <c r="P288" t="s">
        <v>102</v>
      </c>
      <c r="Q288" t="s">
        <v>102</v>
      </c>
      <c r="R288" t="s">
        <v>102</v>
      </c>
      <c r="S288" t="s">
        <v>102</v>
      </c>
      <c r="T288" s="26" t="s">
        <v>102</v>
      </c>
      <c r="U288" s="26" t="s">
        <v>102</v>
      </c>
      <c r="V288" t="s">
        <v>102</v>
      </c>
      <c r="W288" s="26" t="s">
        <v>102</v>
      </c>
      <c r="X288">
        <v>0</v>
      </c>
    </row>
    <row r="289" spans="1:24" x14ac:dyDescent="0.35">
      <c r="A289" t="s">
        <v>2</v>
      </c>
      <c r="B289" t="s">
        <v>681</v>
      </c>
      <c r="C289" t="s">
        <v>222</v>
      </c>
      <c r="J289" t="s">
        <v>102</v>
      </c>
      <c r="K289" t="s">
        <v>102</v>
      </c>
      <c r="L289" t="s">
        <v>102</v>
      </c>
      <c r="M289" t="s">
        <v>102</v>
      </c>
      <c r="N289" t="s">
        <v>102</v>
      </c>
      <c r="O289" t="s">
        <v>102</v>
      </c>
      <c r="P289" t="s">
        <v>102</v>
      </c>
      <c r="Q289" s="26" t="s">
        <v>102</v>
      </c>
      <c r="R289" t="s">
        <v>102</v>
      </c>
      <c r="S289" t="s">
        <v>102</v>
      </c>
      <c r="T289" s="26" t="s">
        <v>102</v>
      </c>
      <c r="U289" s="26">
        <v>1.473E-4</v>
      </c>
      <c r="V289" t="s">
        <v>102</v>
      </c>
      <c r="W289" s="26" t="s">
        <v>102</v>
      </c>
      <c r="X289" s="26">
        <v>1.473E-4</v>
      </c>
    </row>
    <row r="290" spans="1:24" x14ac:dyDescent="0.35">
      <c r="A290" t="s">
        <v>2</v>
      </c>
      <c r="B290" t="s">
        <v>681</v>
      </c>
      <c r="C290" t="s">
        <v>223</v>
      </c>
      <c r="J290" t="s">
        <v>102</v>
      </c>
      <c r="K290" t="s">
        <v>102</v>
      </c>
      <c r="L290" t="s">
        <v>102</v>
      </c>
      <c r="M290" t="s">
        <v>102</v>
      </c>
      <c r="N290" t="s">
        <v>102</v>
      </c>
      <c r="O290" t="s">
        <v>102</v>
      </c>
      <c r="P290" t="s">
        <v>102</v>
      </c>
      <c r="Q290" t="s">
        <v>102</v>
      </c>
      <c r="R290" t="s">
        <v>102</v>
      </c>
      <c r="S290" t="s">
        <v>102</v>
      </c>
      <c r="T290" s="26" t="s">
        <v>102</v>
      </c>
      <c r="U290" s="26">
        <v>6.2189999999999997E-3</v>
      </c>
      <c r="V290" t="s">
        <v>102</v>
      </c>
      <c r="W290" s="26" t="s">
        <v>102</v>
      </c>
      <c r="X290" s="26">
        <v>6.2189999999999997E-3</v>
      </c>
    </row>
    <row r="291" spans="1:24" x14ac:dyDescent="0.35">
      <c r="A291" t="s">
        <v>2</v>
      </c>
      <c r="B291" t="s">
        <v>681</v>
      </c>
      <c r="C291" t="s">
        <v>224</v>
      </c>
      <c r="J291" t="s">
        <v>102</v>
      </c>
      <c r="K291" t="s">
        <v>102</v>
      </c>
      <c r="L291" t="s">
        <v>102</v>
      </c>
      <c r="M291" t="s">
        <v>102</v>
      </c>
      <c r="N291" t="s">
        <v>102</v>
      </c>
      <c r="O291" t="s">
        <v>102</v>
      </c>
      <c r="P291" t="s">
        <v>102</v>
      </c>
      <c r="Q291" t="s">
        <v>102</v>
      </c>
      <c r="R291" t="s">
        <v>102</v>
      </c>
      <c r="S291" t="s">
        <v>102</v>
      </c>
      <c r="T291" s="26" t="s">
        <v>102</v>
      </c>
      <c r="U291" s="26">
        <v>3.8559999999999997E-5</v>
      </c>
      <c r="V291" t="s">
        <v>102</v>
      </c>
      <c r="W291" s="26" t="s">
        <v>102</v>
      </c>
      <c r="X291" s="26">
        <v>3.8559999999999997E-5</v>
      </c>
    </row>
    <row r="292" spans="1:24" x14ac:dyDescent="0.35">
      <c r="A292" t="s">
        <v>2</v>
      </c>
      <c r="B292" t="s">
        <v>681</v>
      </c>
      <c r="C292" t="s">
        <v>225</v>
      </c>
      <c r="J292" t="s">
        <v>102</v>
      </c>
      <c r="K292" t="s">
        <v>102</v>
      </c>
      <c r="L292" t="s">
        <v>102</v>
      </c>
      <c r="M292" t="s">
        <v>102</v>
      </c>
      <c r="N292" t="s">
        <v>102</v>
      </c>
      <c r="O292" t="s">
        <v>102</v>
      </c>
      <c r="P292" t="s">
        <v>102</v>
      </c>
      <c r="Q292" t="s">
        <v>102</v>
      </c>
      <c r="R292" t="s">
        <v>102</v>
      </c>
      <c r="S292" t="s">
        <v>102</v>
      </c>
      <c r="T292" s="26" t="s">
        <v>102</v>
      </c>
      <c r="U292" s="26">
        <v>1.299E-2</v>
      </c>
      <c r="V292" t="s">
        <v>102</v>
      </c>
      <c r="W292" s="26" t="s">
        <v>102</v>
      </c>
      <c r="X292">
        <v>1.299E-2</v>
      </c>
    </row>
    <row r="293" spans="1:24" x14ac:dyDescent="0.35">
      <c r="A293" t="s">
        <v>2</v>
      </c>
      <c r="B293" t="s">
        <v>681</v>
      </c>
      <c r="C293" t="s">
        <v>226</v>
      </c>
      <c r="J293" t="s">
        <v>102</v>
      </c>
      <c r="K293" t="s">
        <v>102</v>
      </c>
      <c r="L293" t="s">
        <v>102</v>
      </c>
      <c r="M293" t="s">
        <v>102</v>
      </c>
      <c r="N293" t="s">
        <v>102</v>
      </c>
      <c r="O293" t="s">
        <v>102</v>
      </c>
      <c r="P293" t="s">
        <v>102</v>
      </c>
      <c r="Q293" t="s">
        <v>102</v>
      </c>
      <c r="R293" t="s">
        <v>102</v>
      </c>
      <c r="S293" t="s">
        <v>102</v>
      </c>
      <c r="T293" s="26" t="s">
        <v>102</v>
      </c>
      <c r="U293" s="26">
        <v>9.698E-3</v>
      </c>
      <c r="V293" t="s">
        <v>102</v>
      </c>
      <c r="W293" s="26" t="s">
        <v>102</v>
      </c>
      <c r="X293">
        <v>9.698E-3</v>
      </c>
    </row>
    <row r="294" spans="1:24" x14ac:dyDescent="0.35">
      <c r="A294" t="s">
        <v>2</v>
      </c>
      <c r="B294" t="s">
        <v>681</v>
      </c>
      <c r="C294" t="s">
        <v>227</v>
      </c>
      <c r="J294" t="s">
        <v>102</v>
      </c>
      <c r="K294" t="s">
        <v>102</v>
      </c>
      <c r="L294" t="s">
        <v>102</v>
      </c>
      <c r="M294" t="s">
        <v>102</v>
      </c>
      <c r="N294" t="s">
        <v>102</v>
      </c>
      <c r="O294" t="s">
        <v>102</v>
      </c>
      <c r="P294" t="s">
        <v>102</v>
      </c>
      <c r="Q294" s="26" t="s">
        <v>102</v>
      </c>
      <c r="R294" t="s">
        <v>102</v>
      </c>
      <c r="S294" t="s">
        <v>102</v>
      </c>
      <c r="T294" t="s">
        <v>102</v>
      </c>
      <c r="U294" s="26">
        <v>1.473E-4</v>
      </c>
      <c r="V294" t="s">
        <v>102</v>
      </c>
      <c r="W294" t="s">
        <v>102</v>
      </c>
      <c r="X294" s="26">
        <v>1.473E-4</v>
      </c>
    </row>
    <row r="295" spans="1:24" x14ac:dyDescent="0.35">
      <c r="A295" t="s">
        <v>2</v>
      </c>
      <c r="B295" t="s">
        <v>681</v>
      </c>
      <c r="C295" t="s">
        <v>228</v>
      </c>
      <c r="J295" t="s">
        <v>102</v>
      </c>
      <c r="K295" t="s">
        <v>102</v>
      </c>
      <c r="L295" t="s">
        <v>102</v>
      </c>
      <c r="M295" t="s">
        <v>102</v>
      </c>
      <c r="N295" t="s">
        <v>102</v>
      </c>
      <c r="O295" t="s">
        <v>102</v>
      </c>
      <c r="P295" t="s">
        <v>102</v>
      </c>
      <c r="Q295" s="26" t="s">
        <v>102</v>
      </c>
      <c r="R295" t="s">
        <v>102</v>
      </c>
      <c r="S295" t="s">
        <v>102</v>
      </c>
      <c r="T295" t="s">
        <v>102</v>
      </c>
      <c r="U295" s="26">
        <v>1.473E-4</v>
      </c>
      <c r="V295" t="s">
        <v>102</v>
      </c>
      <c r="W295" t="s">
        <v>102</v>
      </c>
      <c r="X295">
        <v>1.473E-4</v>
      </c>
    </row>
    <row r="296" spans="1:24" x14ac:dyDescent="0.35">
      <c r="A296" t="s">
        <v>2</v>
      </c>
      <c r="B296" t="s">
        <v>681</v>
      </c>
      <c r="C296" t="s">
        <v>229</v>
      </c>
      <c r="J296" t="s">
        <v>102</v>
      </c>
      <c r="K296" t="s">
        <v>102</v>
      </c>
      <c r="L296" t="s">
        <v>102</v>
      </c>
      <c r="M296" t="s">
        <v>102</v>
      </c>
      <c r="N296" t="s">
        <v>102</v>
      </c>
      <c r="O296" t="s">
        <v>102</v>
      </c>
      <c r="P296" t="s">
        <v>102</v>
      </c>
      <c r="Q296" t="s">
        <v>102</v>
      </c>
      <c r="R296" t="s">
        <v>102</v>
      </c>
      <c r="S296" t="s">
        <v>102</v>
      </c>
      <c r="T296" t="s">
        <v>102</v>
      </c>
      <c r="U296" s="26">
        <v>1.473E-4</v>
      </c>
      <c r="V296" t="s">
        <v>102</v>
      </c>
      <c r="W296" t="s">
        <v>102</v>
      </c>
      <c r="X296">
        <v>1.473E-4</v>
      </c>
    </row>
    <row r="297" spans="1:24" x14ac:dyDescent="0.35">
      <c r="A297" t="s">
        <v>2</v>
      </c>
      <c r="B297" t="s">
        <v>681</v>
      </c>
      <c r="C297" t="s">
        <v>230</v>
      </c>
      <c r="J297" t="s">
        <v>102</v>
      </c>
      <c r="K297" t="s">
        <v>102</v>
      </c>
      <c r="L297" t="s">
        <v>102</v>
      </c>
      <c r="M297" t="s">
        <v>102</v>
      </c>
      <c r="N297" t="s">
        <v>102</v>
      </c>
      <c r="O297" t="s">
        <v>102</v>
      </c>
      <c r="P297" t="s">
        <v>102</v>
      </c>
      <c r="Q297" t="s">
        <v>102</v>
      </c>
      <c r="R297" t="s">
        <v>102</v>
      </c>
      <c r="S297" t="s">
        <v>102</v>
      </c>
      <c r="T297" t="s">
        <v>102</v>
      </c>
      <c r="U297" s="26" t="s">
        <v>102</v>
      </c>
      <c r="V297" t="s">
        <v>102</v>
      </c>
      <c r="W297" t="s">
        <v>102</v>
      </c>
      <c r="X297">
        <v>0</v>
      </c>
    </row>
    <row r="298" spans="1:24" x14ac:dyDescent="0.35">
      <c r="A298" t="s">
        <v>2</v>
      </c>
      <c r="B298" t="s">
        <v>681</v>
      </c>
      <c r="C298" t="s">
        <v>231</v>
      </c>
      <c r="J298" t="s">
        <v>102</v>
      </c>
      <c r="K298" t="s">
        <v>102</v>
      </c>
      <c r="L298" t="s">
        <v>102</v>
      </c>
      <c r="M298" t="s">
        <v>102</v>
      </c>
      <c r="N298" t="s">
        <v>102</v>
      </c>
      <c r="O298" t="s">
        <v>102</v>
      </c>
      <c r="P298" t="s">
        <v>102</v>
      </c>
      <c r="Q298" t="s">
        <v>102</v>
      </c>
      <c r="R298" t="s">
        <v>102</v>
      </c>
      <c r="S298" t="s">
        <v>102</v>
      </c>
      <c r="T298" t="s">
        <v>102</v>
      </c>
      <c r="U298" s="26">
        <v>2.6649999999999998E-3</v>
      </c>
      <c r="V298" t="s">
        <v>102</v>
      </c>
      <c r="W298" t="s">
        <v>102</v>
      </c>
      <c r="X298">
        <v>2.6649999999999998E-3</v>
      </c>
    </row>
    <row r="299" spans="1:24" x14ac:dyDescent="0.35">
      <c r="A299" t="s">
        <v>2</v>
      </c>
      <c r="B299" t="s">
        <v>681</v>
      </c>
      <c r="C299" t="s">
        <v>232</v>
      </c>
      <c r="J299" t="s">
        <v>102</v>
      </c>
      <c r="K299" t="s">
        <v>102</v>
      </c>
      <c r="L299" t="s">
        <v>102</v>
      </c>
      <c r="M299" t="s">
        <v>102</v>
      </c>
      <c r="N299" t="s">
        <v>102</v>
      </c>
      <c r="O299" t="s">
        <v>102</v>
      </c>
      <c r="P299" t="s">
        <v>102</v>
      </c>
      <c r="Q299" t="s">
        <v>102</v>
      </c>
      <c r="R299" t="s">
        <v>102</v>
      </c>
      <c r="S299" t="s">
        <v>102</v>
      </c>
      <c r="T299" t="s">
        <v>102</v>
      </c>
      <c r="U299" s="26">
        <v>6.535E-3</v>
      </c>
      <c r="V299" t="s">
        <v>102</v>
      </c>
      <c r="W299" t="s">
        <v>102</v>
      </c>
      <c r="X299">
        <v>6.535E-3</v>
      </c>
    </row>
    <row r="300" spans="1:24" x14ac:dyDescent="0.35">
      <c r="A300" t="s">
        <v>2</v>
      </c>
      <c r="B300" t="s">
        <v>681</v>
      </c>
      <c r="C300" t="s">
        <v>233</v>
      </c>
      <c r="J300" t="s">
        <v>102</v>
      </c>
      <c r="K300" t="s">
        <v>102</v>
      </c>
      <c r="L300" t="s">
        <v>102</v>
      </c>
      <c r="M300" t="s">
        <v>102</v>
      </c>
      <c r="N300" t="s">
        <v>102</v>
      </c>
      <c r="O300" t="s">
        <v>102</v>
      </c>
      <c r="P300" t="s">
        <v>102</v>
      </c>
      <c r="Q300" t="s">
        <v>102</v>
      </c>
      <c r="R300" t="s">
        <v>102</v>
      </c>
      <c r="S300" t="s">
        <v>102</v>
      </c>
      <c r="T300" t="s">
        <v>102</v>
      </c>
      <c r="U300" s="26">
        <v>6.8320000000000004E-3</v>
      </c>
      <c r="V300" t="s">
        <v>102</v>
      </c>
      <c r="W300" t="s">
        <v>102</v>
      </c>
      <c r="X300">
        <v>6.8320000000000004E-3</v>
      </c>
    </row>
    <row r="301" spans="1:24" x14ac:dyDescent="0.35">
      <c r="A301" t="s">
        <v>2</v>
      </c>
      <c r="B301" t="s">
        <v>681</v>
      </c>
      <c r="C301" t="s">
        <v>234</v>
      </c>
      <c r="J301" t="s">
        <v>102</v>
      </c>
      <c r="K301" t="s">
        <v>102</v>
      </c>
      <c r="L301" t="s">
        <v>102</v>
      </c>
      <c r="M301" t="s">
        <v>102</v>
      </c>
      <c r="N301" t="s">
        <v>102</v>
      </c>
      <c r="O301" t="s">
        <v>102</v>
      </c>
      <c r="P301" t="s">
        <v>102</v>
      </c>
      <c r="Q301" t="s">
        <v>102</v>
      </c>
      <c r="R301" t="s">
        <v>102</v>
      </c>
      <c r="S301" t="s">
        <v>102</v>
      </c>
      <c r="T301" t="s">
        <v>102</v>
      </c>
      <c r="U301" s="26">
        <v>8.5249999999999996E-3</v>
      </c>
      <c r="V301" t="s">
        <v>102</v>
      </c>
      <c r="W301" t="s">
        <v>102</v>
      </c>
      <c r="X301">
        <v>8.5249999999999996E-3</v>
      </c>
    </row>
    <row r="302" spans="1:24" x14ac:dyDescent="0.35">
      <c r="A302" t="s">
        <v>2</v>
      </c>
      <c r="B302" t="s">
        <v>681</v>
      </c>
      <c r="C302" t="s">
        <v>235</v>
      </c>
      <c r="J302" t="s">
        <v>102</v>
      </c>
      <c r="K302" t="s">
        <v>102</v>
      </c>
      <c r="L302" t="s">
        <v>102</v>
      </c>
      <c r="M302" t="s">
        <v>102</v>
      </c>
      <c r="N302" t="s">
        <v>102</v>
      </c>
      <c r="O302" t="s">
        <v>102</v>
      </c>
      <c r="P302" t="s">
        <v>102</v>
      </c>
      <c r="Q302" t="s">
        <v>102</v>
      </c>
      <c r="R302" t="s">
        <v>102</v>
      </c>
      <c r="S302" t="s">
        <v>102</v>
      </c>
      <c r="T302" t="s">
        <v>102</v>
      </c>
      <c r="U302" s="26">
        <v>7.1829999999999995E-4</v>
      </c>
      <c r="V302" t="s">
        <v>102</v>
      </c>
      <c r="W302" t="s">
        <v>102</v>
      </c>
      <c r="X302">
        <v>7.1829999999999995E-4</v>
      </c>
    </row>
    <row r="303" spans="1:24" x14ac:dyDescent="0.35">
      <c r="A303" t="s">
        <v>2</v>
      </c>
      <c r="B303" t="s">
        <v>681</v>
      </c>
      <c r="C303" t="s">
        <v>236</v>
      </c>
      <c r="J303" t="s">
        <v>102</v>
      </c>
      <c r="K303" t="s">
        <v>102</v>
      </c>
      <c r="L303" t="s">
        <v>102</v>
      </c>
      <c r="M303" t="s">
        <v>102</v>
      </c>
      <c r="N303" t="s">
        <v>102</v>
      </c>
      <c r="O303" t="s">
        <v>102</v>
      </c>
      <c r="P303" t="s">
        <v>102</v>
      </c>
      <c r="Q303" t="s">
        <v>102</v>
      </c>
      <c r="R303" t="s">
        <v>102</v>
      </c>
      <c r="S303" t="s">
        <v>102</v>
      </c>
      <c r="T303" t="s">
        <v>102</v>
      </c>
      <c r="U303" s="26">
        <v>8.3750000000000005E-3</v>
      </c>
      <c r="V303" t="s">
        <v>102</v>
      </c>
      <c r="W303" t="s">
        <v>102</v>
      </c>
      <c r="X303">
        <v>8.3750000000000005E-3</v>
      </c>
    </row>
    <row r="304" spans="1:24" x14ac:dyDescent="0.35">
      <c r="A304" t="s">
        <v>2</v>
      </c>
      <c r="B304" t="s">
        <v>681</v>
      </c>
      <c r="C304" t="s">
        <v>237</v>
      </c>
      <c r="J304" t="s">
        <v>102</v>
      </c>
      <c r="K304" t="s">
        <v>102</v>
      </c>
      <c r="L304" t="s">
        <v>102</v>
      </c>
      <c r="M304" t="s">
        <v>102</v>
      </c>
      <c r="N304" t="s">
        <v>102</v>
      </c>
      <c r="O304" t="s">
        <v>102</v>
      </c>
      <c r="P304" t="s">
        <v>102</v>
      </c>
      <c r="Q304" t="s">
        <v>102</v>
      </c>
      <c r="R304" t="s">
        <v>102</v>
      </c>
      <c r="S304" t="s">
        <v>102</v>
      </c>
      <c r="T304" t="s">
        <v>102</v>
      </c>
      <c r="U304" s="26">
        <v>1.473E-4</v>
      </c>
      <c r="V304" t="s">
        <v>102</v>
      </c>
      <c r="W304" t="s">
        <v>102</v>
      </c>
      <c r="X304">
        <v>1.473E-4</v>
      </c>
    </row>
    <row r="305" spans="1:24" x14ac:dyDescent="0.35">
      <c r="A305" t="s">
        <v>2</v>
      </c>
      <c r="B305" t="s">
        <v>681</v>
      </c>
      <c r="C305" t="s">
        <v>238</v>
      </c>
      <c r="J305" t="s">
        <v>102</v>
      </c>
      <c r="K305" t="s">
        <v>102</v>
      </c>
      <c r="L305" t="s">
        <v>102</v>
      </c>
      <c r="M305" t="s">
        <v>102</v>
      </c>
      <c r="N305" t="s">
        <v>102</v>
      </c>
      <c r="O305" t="s">
        <v>102</v>
      </c>
      <c r="P305" t="s">
        <v>102</v>
      </c>
      <c r="Q305" t="s">
        <v>102</v>
      </c>
      <c r="R305" t="s">
        <v>102</v>
      </c>
      <c r="S305" t="s">
        <v>102</v>
      </c>
      <c r="T305" t="s">
        <v>102</v>
      </c>
      <c r="U305" s="26">
        <v>1.473E-4</v>
      </c>
      <c r="V305" t="s">
        <v>102</v>
      </c>
      <c r="W305" t="s">
        <v>102</v>
      </c>
      <c r="X305">
        <v>1.473E-4</v>
      </c>
    </row>
    <row r="306" spans="1:24" x14ac:dyDescent="0.35">
      <c r="A306" t="s">
        <v>2</v>
      </c>
      <c r="B306" t="s">
        <v>681</v>
      </c>
      <c r="C306" t="s">
        <v>239</v>
      </c>
      <c r="J306" t="s">
        <v>102</v>
      </c>
      <c r="K306" t="s">
        <v>102</v>
      </c>
      <c r="L306" t="s">
        <v>102</v>
      </c>
      <c r="M306" t="s">
        <v>102</v>
      </c>
      <c r="N306" t="s">
        <v>102</v>
      </c>
      <c r="O306" t="s">
        <v>102</v>
      </c>
      <c r="P306" t="s">
        <v>102</v>
      </c>
      <c r="Q306" t="s">
        <v>102</v>
      </c>
      <c r="R306" t="s">
        <v>102</v>
      </c>
      <c r="S306" t="s">
        <v>102</v>
      </c>
      <c r="T306" t="s">
        <v>102</v>
      </c>
      <c r="U306" s="26">
        <v>7.0509999999999995E-4</v>
      </c>
      <c r="V306" t="s">
        <v>102</v>
      </c>
      <c r="W306" t="s">
        <v>102</v>
      </c>
      <c r="X306">
        <v>7.0509999999999995E-4</v>
      </c>
    </row>
    <row r="307" spans="1:24" x14ac:dyDescent="0.35">
      <c r="A307" t="s">
        <v>2</v>
      </c>
      <c r="B307" t="s">
        <v>681</v>
      </c>
      <c r="C307" t="s">
        <v>240</v>
      </c>
      <c r="J307" t="s">
        <v>102</v>
      </c>
      <c r="K307" t="s">
        <v>102</v>
      </c>
      <c r="L307" t="s">
        <v>102</v>
      </c>
      <c r="M307" t="s">
        <v>102</v>
      </c>
      <c r="N307" t="s">
        <v>102</v>
      </c>
      <c r="O307" t="s">
        <v>102</v>
      </c>
      <c r="P307" t="s">
        <v>102</v>
      </c>
      <c r="Q307" s="26">
        <v>1.111E-6</v>
      </c>
      <c r="R307" t="s">
        <v>102</v>
      </c>
      <c r="S307" t="s">
        <v>102</v>
      </c>
      <c r="T307" t="s">
        <v>102</v>
      </c>
      <c r="U307" s="26" t="s">
        <v>102</v>
      </c>
      <c r="V307" t="s">
        <v>102</v>
      </c>
      <c r="W307" t="s">
        <v>102</v>
      </c>
      <c r="X307" s="26">
        <v>1.111E-6</v>
      </c>
    </row>
    <row r="308" spans="1:24" x14ac:dyDescent="0.35">
      <c r="A308" t="s">
        <v>2</v>
      </c>
      <c r="B308" t="s">
        <v>681</v>
      </c>
      <c r="C308" t="s">
        <v>241</v>
      </c>
      <c r="J308" t="s">
        <v>102</v>
      </c>
      <c r="K308" t="s">
        <v>102</v>
      </c>
      <c r="L308" t="s">
        <v>102</v>
      </c>
      <c r="M308" t="s">
        <v>102</v>
      </c>
      <c r="N308" t="s">
        <v>102</v>
      </c>
      <c r="O308" t="s">
        <v>102</v>
      </c>
      <c r="P308" t="s">
        <v>102</v>
      </c>
      <c r="Q308" t="s">
        <v>102</v>
      </c>
      <c r="R308" t="s">
        <v>102</v>
      </c>
      <c r="S308" t="s">
        <v>102</v>
      </c>
      <c r="T308" t="s">
        <v>102</v>
      </c>
      <c r="U308" s="26" t="s">
        <v>102</v>
      </c>
      <c r="V308" t="s">
        <v>102</v>
      </c>
      <c r="W308" t="s">
        <v>102</v>
      </c>
      <c r="X308">
        <v>0</v>
      </c>
    </row>
    <row r="309" spans="1:24" x14ac:dyDescent="0.35">
      <c r="A309" t="s">
        <v>2</v>
      </c>
      <c r="B309" t="s">
        <v>682</v>
      </c>
      <c r="J309" t="s">
        <v>102</v>
      </c>
      <c r="K309" s="26">
        <v>0.1108</v>
      </c>
      <c r="L309" t="s">
        <v>102</v>
      </c>
      <c r="M309" t="s">
        <v>102</v>
      </c>
      <c r="N309" t="s">
        <v>102</v>
      </c>
      <c r="O309" t="s">
        <v>102</v>
      </c>
      <c r="P309" t="s">
        <v>102</v>
      </c>
      <c r="Q309" s="26">
        <v>6.9380000000000003E-6</v>
      </c>
      <c r="R309">
        <v>0</v>
      </c>
      <c r="S309" t="s">
        <v>102</v>
      </c>
      <c r="T309" s="26">
        <v>3.1730000000000003E-5</v>
      </c>
      <c r="U309" s="26">
        <v>0.24349999999999999</v>
      </c>
      <c r="V309" t="s">
        <v>102</v>
      </c>
      <c r="W309" s="26">
        <v>7.3730000000000004E-2</v>
      </c>
      <c r="X309">
        <v>0.42806866799999999</v>
      </c>
    </row>
    <row r="310" spans="1:24" x14ac:dyDescent="0.35">
      <c r="A310" t="s">
        <v>2</v>
      </c>
      <c r="B310" t="s">
        <v>682</v>
      </c>
      <c r="C310" t="s">
        <v>146</v>
      </c>
      <c r="J310" t="s">
        <v>102</v>
      </c>
      <c r="K310" s="26">
        <v>0.1108</v>
      </c>
      <c r="L310" t="s">
        <v>102</v>
      </c>
      <c r="M310" t="s">
        <v>102</v>
      </c>
      <c r="N310" t="s">
        <v>102</v>
      </c>
      <c r="O310" t="s">
        <v>102</v>
      </c>
      <c r="P310" t="s">
        <v>102</v>
      </c>
      <c r="Q310" t="s">
        <v>102</v>
      </c>
      <c r="R310" t="s">
        <v>102</v>
      </c>
      <c r="S310" t="s">
        <v>102</v>
      </c>
      <c r="T310" s="26">
        <v>3.1600000000000002E-5</v>
      </c>
      <c r="U310" s="26">
        <v>2.1670000000000001E-3</v>
      </c>
      <c r="V310" t="s">
        <v>102</v>
      </c>
      <c r="W310" s="26">
        <v>7.3730000000000004E-2</v>
      </c>
      <c r="X310">
        <v>0.18672859999999999</v>
      </c>
    </row>
    <row r="311" spans="1:24" x14ac:dyDescent="0.35">
      <c r="A311" t="s">
        <v>2</v>
      </c>
      <c r="B311" t="s">
        <v>682</v>
      </c>
      <c r="C311" t="s">
        <v>146</v>
      </c>
      <c r="D311" t="s">
        <v>147</v>
      </c>
      <c r="J311" t="s">
        <v>102</v>
      </c>
      <c r="K311" t="s">
        <v>102</v>
      </c>
      <c r="L311" t="s">
        <v>102</v>
      </c>
      <c r="M311" t="s">
        <v>102</v>
      </c>
      <c r="N311" t="s">
        <v>102</v>
      </c>
      <c r="O311" t="s">
        <v>102</v>
      </c>
      <c r="P311" t="s">
        <v>102</v>
      </c>
      <c r="Q311" t="s">
        <v>102</v>
      </c>
      <c r="R311" t="s">
        <v>102</v>
      </c>
      <c r="S311" t="s">
        <v>102</v>
      </c>
      <c r="T311" s="26">
        <v>4.503E-8</v>
      </c>
      <c r="U311" s="26">
        <v>2.1420000000000002E-5</v>
      </c>
      <c r="V311" t="s">
        <v>102</v>
      </c>
      <c r="W311" s="26">
        <v>3.2169999999999998E-7</v>
      </c>
      <c r="X311" s="26">
        <v>2.1786730000000001E-5</v>
      </c>
    </row>
    <row r="312" spans="1:24" x14ac:dyDescent="0.35">
      <c r="A312" t="s">
        <v>2</v>
      </c>
      <c r="B312" t="s">
        <v>682</v>
      </c>
      <c r="C312" t="s">
        <v>146</v>
      </c>
      <c r="D312" t="s">
        <v>148</v>
      </c>
      <c r="J312" t="s">
        <v>102</v>
      </c>
      <c r="K312" t="s">
        <v>102</v>
      </c>
      <c r="L312" t="s">
        <v>102</v>
      </c>
      <c r="M312" t="s">
        <v>102</v>
      </c>
      <c r="N312" t="s">
        <v>102</v>
      </c>
      <c r="O312" t="s">
        <v>102</v>
      </c>
      <c r="P312" t="s">
        <v>102</v>
      </c>
      <c r="Q312" t="s">
        <v>102</v>
      </c>
      <c r="R312" t="s">
        <v>102</v>
      </c>
      <c r="S312" t="s">
        <v>102</v>
      </c>
      <c r="T312" s="26">
        <v>4.5139999999999999E-8</v>
      </c>
      <c r="U312" s="26">
        <v>2.1420000000000002E-5</v>
      </c>
      <c r="V312" t="s">
        <v>102</v>
      </c>
      <c r="W312" s="26">
        <v>3.2179999999999998E-7</v>
      </c>
      <c r="X312" s="26">
        <v>2.1786939999999999E-5</v>
      </c>
    </row>
    <row r="313" spans="1:24" x14ac:dyDescent="0.35">
      <c r="A313" t="s">
        <v>2</v>
      </c>
      <c r="B313" t="s">
        <v>682</v>
      </c>
      <c r="C313" t="s">
        <v>146</v>
      </c>
      <c r="D313" t="s">
        <v>149</v>
      </c>
      <c r="J313" t="s">
        <v>102</v>
      </c>
      <c r="K313" t="s">
        <v>102</v>
      </c>
      <c r="L313" t="s">
        <v>102</v>
      </c>
      <c r="M313" t="s">
        <v>102</v>
      </c>
      <c r="N313" t="s">
        <v>102</v>
      </c>
      <c r="O313" t="s">
        <v>102</v>
      </c>
      <c r="P313" t="s">
        <v>102</v>
      </c>
      <c r="Q313" t="s">
        <v>102</v>
      </c>
      <c r="R313" t="s">
        <v>102</v>
      </c>
      <c r="S313" t="s">
        <v>102</v>
      </c>
      <c r="T313" s="26">
        <v>2.7989999999999998E-6</v>
      </c>
      <c r="U313" s="26">
        <v>7.0799999999999997E-4</v>
      </c>
      <c r="V313" t="s">
        <v>102</v>
      </c>
      <c r="W313" s="26">
        <v>4.8089999999999999E-3</v>
      </c>
      <c r="X313">
        <v>5.5197989999999997E-3</v>
      </c>
    </row>
    <row r="314" spans="1:24" x14ac:dyDescent="0.35">
      <c r="A314" t="s">
        <v>2</v>
      </c>
      <c r="B314" t="s">
        <v>682</v>
      </c>
      <c r="C314" t="s">
        <v>146</v>
      </c>
      <c r="D314" t="s">
        <v>150</v>
      </c>
      <c r="J314" t="s">
        <v>102</v>
      </c>
      <c r="K314" t="s">
        <v>102</v>
      </c>
      <c r="L314" t="s">
        <v>102</v>
      </c>
      <c r="M314" t="s">
        <v>102</v>
      </c>
      <c r="N314" t="s">
        <v>102</v>
      </c>
      <c r="O314" t="s">
        <v>102</v>
      </c>
      <c r="P314" t="s">
        <v>102</v>
      </c>
      <c r="Q314" t="s">
        <v>102</v>
      </c>
      <c r="R314" t="s">
        <v>102</v>
      </c>
      <c r="S314" t="s">
        <v>102</v>
      </c>
      <c r="T314" s="26">
        <v>2.7949999999999999E-6</v>
      </c>
      <c r="U314" s="26">
        <v>7.0799999999999997E-4</v>
      </c>
      <c r="V314" t="s">
        <v>102</v>
      </c>
      <c r="W314" s="26">
        <v>4.81E-3</v>
      </c>
      <c r="X314">
        <v>5.5207950000000002E-3</v>
      </c>
    </row>
    <row r="315" spans="1:24" x14ac:dyDescent="0.35">
      <c r="A315" t="s">
        <v>2</v>
      </c>
      <c r="B315" t="s">
        <v>682</v>
      </c>
      <c r="C315" t="s">
        <v>146</v>
      </c>
      <c r="D315" t="s">
        <v>151</v>
      </c>
      <c r="J315" t="s">
        <v>102</v>
      </c>
      <c r="K315" t="s">
        <v>102</v>
      </c>
      <c r="L315" t="s">
        <v>102</v>
      </c>
      <c r="M315" t="s">
        <v>102</v>
      </c>
      <c r="N315" t="s">
        <v>102</v>
      </c>
      <c r="O315" t="s">
        <v>102</v>
      </c>
      <c r="P315" t="s">
        <v>102</v>
      </c>
      <c r="Q315" t="s">
        <v>102</v>
      </c>
      <c r="R315" t="s">
        <v>102</v>
      </c>
      <c r="S315" t="s">
        <v>102</v>
      </c>
      <c r="T315" s="26">
        <v>2.836E-6</v>
      </c>
      <c r="U315" s="26">
        <v>7.0790000000000002E-4</v>
      </c>
      <c r="V315" t="s">
        <v>102</v>
      </c>
      <c r="W315" s="26">
        <v>4.8120000000000003E-3</v>
      </c>
      <c r="X315">
        <v>5.5227360000000003E-3</v>
      </c>
    </row>
    <row r="316" spans="1:24" x14ac:dyDescent="0.35">
      <c r="A316" t="s">
        <v>2</v>
      </c>
      <c r="B316" t="s">
        <v>682</v>
      </c>
      <c r="C316" t="s">
        <v>205</v>
      </c>
      <c r="J316" t="s">
        <v>102</v>
      </c>
      <c r="K316" t="s">
        <v>102</v>
      </c>
      <c r="L316" t="s">
        <v>102</v>
      </c>
      <c r="M316" t="s">
        <v>102</v>
      </c>
      <c r="N316" t="s">
        <v>102</v>
      </c>
      <c r="O316" t="s">
        <v>102</v>
      </c>
      <c r="P316" t="s">
        <v>102</v>
      </c>
      <c r="Q316" s="26">
        <v>6.9380000000000003E-6</v>
      </c>
      <c r="R316" t="s">
        <v>102</v>
      </c>
      <c r="S316" t="s">
        <v>102</v>
      </c>
      <c r="T316" t="s">
        <v>102</v>
      </c>
      <c r="U316" s="26" t="s">
        <v>102</v>
      </c>
      <c r="V316" t="s">
        <v>102</v>
      </c>
      <c r="W316" t="s">
        <v>102</v>
      </c>
      <c r="X316" s="26">
        <v>6.9380000000000003E-6</v>
      </c>
    </row>
    <row r="317" spans="1:24" x14ac:dyDescent="0.35">
      <c r="A317" t="s">
        <v>2</v>
      </c>
      <c r="B317" t="s">
        <v>682</v>
      </c>
      <c r="C317" t="s">
        <v>243</v>
      </c>
      <c r="J317" t="s">
        <v>102</v>
      </c>
      <c r="K317" t="s">
        <v>102</v>
      </c>
      <c r="L317" t="s">
        <v>102</v>
      </c>
      <c r="M317" t="s">
        <v>102</v>
      </c>
      <c r="N317" t="s">
        <v>102</v>
      </c>
      <c r="O317" t="s">
        <v>102</v>
      </c>
      <c r="P317" t="s">
        <v>102</v>
      </c>
      <c r="Q317" t="s">
        <v>102</v>
      </c>
      <c r="R317" t="s">
        <v>102</v>
      </c>
      <c r="S317" t="s">
        <v>102</v>
      </c>
      <c r="T317" t="s">
        <v>102</v>
      </c>
      <c r="U317" s="26">
        <v>5.5979999999999997E-3</v>
      </c>
      <c r="V317" t="s">
        <v>102</v>
      </c>
      <c r="W317" t="s">
        <v>102</v>
      </c>
      <c r="X317" s="26">
        <v>5.5979999999999997E-3</v>
      </c>
    </row>
    <row r="318" spans="1:24" x14ac:dyDescent="0.35">
      <c r="A318" t="s">
        <v>2</v>
      </c>
      <c r="B318" t="s">
        <v>682</v>
      </c>
      <c r="C318" t="s">
        <v>244</v>
      </c>
      <c r="J318" t="s">
        <v>102</v>
      </c>
      <c r="K318" t="s">
        <v>102</v>
      </c>
      <c r="L318" t="s">
        <v>102</v>
      </c>
      <c r="M318" t="s">
        <v>102</v>
      </c>
      <c r="N318" t="s">
        <v>102</v>
      </c>
      <c r="O318" t="s">
        <v>102</v>
      </c>
      <c r="P318" t="s">
        <v>102</v>
      </c>
      <c r="Q318" t="s">
        <v>102</v>
      </c>
      <c r="R318" t="s">
        <v>102</v>
      </c>
      <c r="S318" t="s">
        <v>102</v>
      </c>
      <c r="T318" t="s">
        <v>102</v>
      </c>
      <c r="U318" s="26">
        <v>5.5840000000000004E-3</v>
      </c>
      <c r="V318" t="s">
        <v>102</v>
      </c>
      <c r="W318" t="s">
        <v>102</v>
      </c>
      <c r="X318" s="26">
        <v>5.5840000000000004E-3</v>
      </c>
    </row>
    <row r="319" spans="1:24" x14ac:dyDescent="0.35">
      <c r="A319" t="s">
        <v>2</v>
      </c>
      <c r="B319" t="s">
        <v>682</v>
      </c>
      <c r="C319" t="s">
        <v>245</v>
      </c>
      <c r="J319" t="s">
        <v>102</v>
      </c>
      <c r="K319" t="s">
        <v>102</v>
      </c>
      <c r="L319" t="s">
        <v>102</v>
      </c>
      <c r="M319" t="s">
        <v>102</v>
      </c>
      <c r="N319" t="s">
        <v>102</v>
      </c>
      <c r="O319" t="s">
        <v>102</v>
      </c>
      <c r="P319" t="s">
        <v>102</v>
      </c>
      <c r="Q319" t="s">
        <v>102</v>
      </c>
      <c r="R319" t="s">
        <v>102</v>
      </c>
      <c r="S319" t="s">
        <v>102</v>
      </c>
      <c r="T319" t="s">
        <v>102</v>
      </c>
      <c r="U319" s="26">
        <v>5.8100000000000001E-3</v>
      </c>
      <c r="V319" t="s">
        <v>102</v>
      </c>
      <c r="W319" t="s">
        <v>102</v>
      </c>
      <c r="X319">
        <v>5.8100000000000001E-3</v>
      </c>
    </row>
    <row r="320" spans="1:24" x14ac:dyDescent="0.35">
      <c r="A320" t="s">
        <v>2</v>
      </c>
      <c r="B320" t="s">
        <v>682</v>
      </c>
      <c r="C320" t="s">
        <v>246</v>
      </c>
      <c r="J320" t="s">
        <v>102</v>
      </c>
      <c r="K320" t="s">
        <v>102</v>
      </c>
      <c r="L320" t="s">
        <v>102</v>
      </c>
      <c r="M320" t="s">
        <v>102</v>
      </c>
      <c r="N320" t="s">
        <v>102</v>
      </c>
      <c r="O320" t="s">
        <v>102</v>
      </c>
      <c r="P320" t="s">
        <v>102</v>
      </c>
      <c r="Q320" t="s">
        <v>102</v>
      </c>
      <c r="R320" t="s">
        <v>102</v>
      </c>
      <c r="S320" t="s">
        <v>102</v>
      </c>
      <c r="T320" t="s">
        <v>102</v>
      </c>
      <c r="U320" s="26">
        <v>5.5620000000000001E-3</v>
      </c>
      <c r="V320" t="s">
        <v>102</v>
      </c>
      <c r="W320" t="s">
        <v>102</v>
      </c>
      <c r="X320">
        <v>5.5620000000000001E-3</v>
      </c>
    </row>
    <row r="321" spans="1:24" x14ac:dyDescent="0.35">
      <c r="A321" t="s">
        <v>2</v>
      </c>
      <c r="B321" t="s">
        <v>682</v>
      </c>
      <c r="C321" t="s">
        <v>247</v>
      </c>
      <c r="J321" t="s">
        <v>102</v>
      </c>
      <c r="K321" t="s">
        <v>102</v>
      </c>
      <c r="L321" t="s">
        <v>102</v>
      </c>
      <c r="M321" t="s">
        <v>102</v>
      </c>
      <c r="N321" t="s">
        <v>102</v>
      </c>
      <c r="O321" t="s">
        <v>102</v>
      </c>
      <c r="P321" t="s">
        <v>102</v>
      </c>
      <c r="Q321" t="s">
        <v>102</v>
      </c>
      <c r="R321" t="s">
        <v>102</v>
      </c>
      <c r="S321" t="s">
        <v>102</v>
      </c>
      <c r="T321" t="s">
        <v>102</v>
      </c>
      <c r="U321" s="26">
        <v>5.9049999999999997E-3</v>
      </c>
      <c r="V321" t="s">
        <v>102</v>
      </c>
      <c r="W321" t="s">
        <v>102</v>
      </c>
      <c r="X321">
        <v>5.9049999999999997E-3</v>
      </c>
    </row>
    <row r="322" spans="1:24" x14ac:dyDescent="0.35">
      <c r="A322" t="s">
        <v>2</v>
      </c>
      <c r="B322" t="s">
        <v>682</v>
      </c>
      <c r="C322" t="s">
        <v>248</v>
      </c>
      <c r="J322" t="s">
        <v>102</v>
      </c>
      <c r="K322" t="s">
        <v>102</v>
      </c>
      <c r="L322" t="s">
        <v>102</v>
      </c>
      <c r="M322" t="s">
        <v>102</v>
      </c>
      <c r="N322" t="s">
        <v>102</v>
      </c>
      <c r="O322" t="s">
        <v>102</v>
      </c>
      <c r="P322" t="s">
        <v>102</v>
      </c>
      <c r="Q322" t="s">
        <v>102</v>
      </c>
      <c r="R322" t="s">
        <v>102</v>
      </c>
      <c r="S322" t="s">
        <v>102</v>
      </c>
      <c r="T322" t="s">
        <v>102</v>
      </c>
      <c r="U322" s="26">
        <v>5.751E-3</v>
      </c>
      <c r="V322" t="s">
        <v>102</v>
      </c>
      <c r="W322" t="s">
        <v>102</v>
      </c>
      <c r="X322">
        <v>5.751E-3</v>
      </c>
    </row>
    <row r="323" spans="1:24" x14ac:dyDescent="0.35">
      <c r="A323" t="s">
        <v>2</v>
      </c>
      <c r="B323" t="s">
        <v>682</v>
      </c>
      <c r="C323" t="s">
        <v>249</v>
      </c>
      <c r="J323" t="s">
        <v>102</v>
      </c>
      <c r="K323" t="s">
        <v>102</v>
      </c>
      <c r="L323" t="s">
        <v>102</v>
      </c>
      <c r="M323" t="s">
        <v>102</v>
      </c>
      <c r="N323" t="s">
        <v>102</v>
      </c>
      <c r="O323" t="s">
        <v>102</v>
      </c>
      <c r="P323" t="s">
        <v>102</v>
      </c>
      <c r="Q323" t="s">
        <v>102</v>
      </c>
      <c r="R323" t="s">
        <v>102</v>
      </c>
      <c r="S323" t="s">
        <v>102</v>
      </c>
      <c r="T323" t="s">
        <v>102</v>
      </c>
      <c r="U323" s="26">
        <v>5.8909999999999995E-4</v>
      </c>
      <c r="V323" t="s">
        <v>102</v>
      </c>
      <c r="W323" t="s">
        <v>102</v>
      </c>
      <c r="X323">
        <v>5.8909999999999995E-4</v>
      </c>
    </row>
    <row r="324" spans="1:24" x14ac:dyDescent="0.35">
      <c r="A324" t="s">
        <v>2</v>
      </c>
      <c r="B324" t="s">
        <v>682</v>
      </c>
      <c r="C324" t="s">
        <v>250</v>
      </c>
      <c r="J324" t="s">
        <v>102</v>
      </c>
      <c r="K324" t="s">
        <v>102</v>
      </c>
      <c r="L324" t="s">
        <v>102</v>
      </c>
      <c r="M324" t="s">
        <v>102</v>
      </c>
      <c r="N324" t="s">
        <v>102</v>
      </c>
      <c r="O324" t="s">
        <v>102</v>
      </c>
      <c r="P324" t="s">
        <v>102</v>
      </c>
      <c r="Q324" t="s">
        <v>102</v>
      </c>
      <c r="R324" t="s">
        <v>102</v>
      </c>
      <c r="S324" t="s">
        <v>102</v>
      </c>
      <c r="T324" t="s">
        <v>102</v>
      </c>
      <c r="U324" s="26">
        <v>5.79E-3</v>
      </c>
      <c r="V324" t="s">
        <v>102</v>
      </c>
      <c r="W324" t="s">
        <v>102</v>
      </c>
      <c r="X324">
        <v>5.79E-3</v>
      </c>
    </row>
    <row r="325" spans="1:24" x14ac:dyDescent="0.35">
      <c r="A325" t="s">
        <v>2</v>
      </c>
      <c r="B325" t="s">
        <v>682</v>
      </c>
      <c r="C325" t="s">
        <v>251</v>
      </c>
      <c r="J325" t="s">
        <v>102</v>
      </c>
      <c r="K325" t="s">
        <v>102</v>
      </c>
      <c r="L325" t="s">
        <v>102</v>
      </c>
      <c r="M325" t="s">
        <v>102</v>
      </c>
      <c r="N325" t="s">
        <v>102</v>
      </c>
      <c r="O325" t="s">
        <v>102</v>
      </c>
      <c r="P325" t="s">
        <v>102</v>
      </c>
      <c r="Q325" s="26" t="s">
        <v>102</v>
      </c>
      <c r="R325" t="s">
        <v>102</v>
      </c>
      <c r="S325" t="s">
        <v>102</v>
      </c>
      <c r="T325" t="s">
        <v>102</v>
      </c>
      <c r="U325" s="26">
        <v>5.8909999999999995E-4</v>
      </c>
      <c r="V325" t="s">
        <v>102</v>
      </c>
      <c r="W325" t="s">
        <v>102</v>
      </c>
      <c r="X325">
        <v>5.8909999999999995E-4</v>
      </c>
    </row>
    <row r="326" spans="1:24" x14ac:dyDescent="0.35">
      <c r="A326" t="s">
        <v>2</v>
      </c>
      <c r="B326" t="s">
        <v>682</v>
      </c>
      <c r="C326" t="s">
        <v>252</v>
      </c>
      <c r="J326" t="s">
        <v>102</v>
      </c>
      <c r="K326" t="s">
        <v>102</v>
      </c>
      <c r="L326" t="s">
        <v>102</v>
      </c>
      <c r="M326" t="s">
        <v>102</v>
      </c>
      <c r="N326" t="s">
        <v>102</v>
      </c>
      <c r="O326" t="s">
        <v>102</v>
      </c>
      <c r="P326" t="s">
        <v>102</v>
      </c>
      <c r="Q326" t="s">
        <v>102</v>
      </c>
      <c r="R326" t="s">
        <v>102</v>
      </c>
      <c r="S326" t="s">
        <v>102</v>
      </c>
      <c r="T326" t="s">
        <v>102</v>
      </c>
      <c r="U326" s="26">
        <v>5.6439999999999997E-3</v>
      </c>
      <c r="V326" t="s">
        <v>102</v>
      </c>
      <c r="W326" t="s">
        <v>102</v>
      </c>
      <c r="X326">
        <v>5.6439999999999997E-3</v>
      </c>
    </row>
    <row r="327" spans="1:24" x14ac:dyDescent="0.35">
      <c r="A327" t="s">
        <v>2</v>
      </c>
      <c r="B327" t="s">
        <v>682</v>
      </c>
      <c r="C327" t="s">
        <v>253</v>
      </c>
      <c r="J327" t="s">
        <v>102</v>
      </c>
      <c r="K327" t="s">
        <v>102</v>
      </c>
      <c r="L327" t="s">
        <v>102</v>
      </c>
      <c r="M327" t="s">
        <v>102</v>
      </c>
      <c r="N327" t="s">
        <v>102</v>
      </c>
      <c r="O327" t="s">
        <v>102</v>
      </c>
      <c r="P327" t="s">
        <v>102</v>
      </c>
      <c r="Q327" s="26" t="s">
        <v>102</v>
      </c>
      <c r="R327" t="s">
        <v>102</v>
      </c>
      <c r="S327" t="s">
        <v>102</v>
      </c>
      <c r="T327" s="26" t="s">
        <v>102</v>
      </c>
      <c r="U327" s="26">
        <v>5.7629999999999999E-3</v>
      </c>
      <c r="V327" t="s">
        <v>102</v>
      </c>
      <c r="W327" s="26" t="s">
        <v>102</v>
      </c>
      <c r="X327">
        <v>5.7629999999999999E-3</v>
      </c>
    </row>
    <row r="328" spans="1:24" x14ac:dyDescent="0.35">
      <c r="A328" t="s">
        <v>2</v>
      </c>
      <c r="B328" t="s">
        <v>682</v>
      </c>
      <c r="C328" t="s">
        <v>254</v>
      </c>
      <c r="J328" t="s">
        <v>102</v>
      </c>
      <c r="K328" t="s">
        <v>102</v>
      </c>
      <c r="L328" t="s">
        <v>102</v>
      </c>
      <c r="M328" t="s">
        <v>102</v>
      </c>
      <c r="N328" t="s">
        <v>102</v>
      </c>
      <c r="O328" t="s">
        <v>102</v>
      </c>
      <c r="P328" t="s">
        <v>102</v>
      </c>
      <c r="Q328" t="s">
        <v>102</v>
      </c>
      <c r="R328" t="s">
        <v>102</v>
      </c>
      <c r="S328" t="s">
        <v>102</v>
      </c>
      <c r="T328" s="26" t="s">
        <v>102</v>
      </c>
      <c r="U328" s="26">
        <v>5.5579999999999996E-3</v>
      </c>
      <c r="V328" t="s">
        <v>102</v>
      </c>
      <c r="W328" s="26" t="s">
        <v>102</v>
      </c>
      <c r="X328">
        <v>5.5579999999999996E-3</v>
      </c>
    </row>
    <row r="329" spans="1:24" x14ac:dyDescent="0.35">
      <c r="A329" t="s">
        <v>2</v>
      </c>
      <c r="B329" t="s">
        <v>682</v>
      </c>
      <c r="C329" t="s">
        <v>255</v>
      </c>
      <c r="J329" t="s">
        <v>102</v>
      </c>
      <c r="K329" t="s">
        <v>102</v>
      </c>
      <c r="L329" t="s">
        <v>102</v>
      </c>
      <c r="M329" t="s">
        <v>102</v>
      </c>
      <c r="N329" t="s">
        <v>102</v>
      </c>
      <c r="O329" t="s">
        <v>102</v>
      </c>
      <c r="P329" t="s">
        <v>102</v>
      </c>
      <c r="Q329" t="s">
        <v>102</v>
      </c>
      <c r="R329" t="s">
        <v>102</v>
      </c>
      <c r="S329" t="s">
        <v>102</v>
      </c>
      <c r="T329" s="26" t="s">
        <v>102</v>
      </c>
      <c r="U329" s="26">
        <v>5.7660000000000003E-3</v>
      </c>
      <c r="V329" t="s">
        <v>102</v>
      </c>
      <c r="W329" s="26" t="s">
        <v>102</v>
      </c>
      <c r="X329">
        <v>5.7660000000000003E-3</v>
      </c>
    </row>
    <row r="330" spans="1:24" x14ac:dyDescent="0.35">
      <c r="A330" t="s">
        <v>2</v>
      </c>
      <c r="B330" t="s">
        <v>682</v>
      </c>
      <c r="C330" t="s">
        <v>256</v>
      </c>
      <c r="J330" t="s">
        <v>102</v>
      </c>
      <c r="K330" t="s">
        <v>102</v>
      </c>
      <c r="L330" t="s">
        <v>102</v>
      </c>
      <c r="M330" t="s">
        <v>102</v>
      </c>
      <c r="N330" t="s">
        <v>102</v>
      </c>
      <c r="O330" t="s">
        <v>102</v>
      </c>
      <c r="P330" t="s">
        <v>102</v>
      </c>
      <c r="Q330" t="s">
        <v>102</v>
      </c>
      <c r="R330" t="s">
        <v>102</v>
      </c>
      <c r="S330" t="s">
        <v>102</v>
      </c>
      <c r="T330" s="26" t="s">
        <v>102</v>
      </c>
      <c r="U330" s="26">
        <v>5.8219999999999999E-3</v>
      </c>
      <c r="V330" t="s">
        <v>102</v>
      </c>
      <c r="W330" s="26" t="s">
        <v>102</v>
      </c>
      <c r="X330">
        <v>5.8219999999999999E-3</v>
      </c>
    </row>
    <row r="331" spans="1:24" x14ac:dyDescent="0.35">
      <c r="A331" t="s">
        <v>2</v>
      </c>
      <c r="B331" t="s">
        <v>682</v>
      </c>
      <c r="C331" t="s">
        <v>257</v>
      </c>
      <c r="J331" t="s">
        <v>102</v>
      </c>
      <c r="K331" t="s">
        <v>102</v>
      </c>
      <c r="L331" t="s">
        <v>102</v>
      </c>
      <c r="M331" t="s">
        <v>102</v>
      </c>
      <c r="N331" t="s">
        <v>102</v>
      </c>
      <c r="O331" t="s">
        <v>102</v>
      </c>
      <c r="P331" t="s">
        <v>102</v>
      </c>
      <c r="Q331" t="s">
        <v>102</v>
      </c>
      <c r="R331" t="s">
        <v>102</v>
      </c>
      <c r="S331" t="s">
        <v>102</v>
      </c>
      <c r="T331" s="26" t="s">
        <v>102</v>
      </c>
      <c r="U331" s="26">
        <v>5.672E-3</v>
      </c>
      <c r="V331" t="s">
        <v>102</v>
      </c>
      <c r="W331" s="26" t="s">
        <v>102</v>
      </c>
      <c r="X331">
        <v>5.672E-3</v>
      </c>
    </row>
    <row r="332" spans="1:24" x14ac:dyDescent="0.35">
      <c r="A332" t="s">
        <v>2</v>
      </c>
      <c r="B332" t="s">
        <v>682</v>
      </c>
      <c r="C332" t="s">
        <v>258</v>
      </c>
      <c r="J332" t="s">
        <v>102</v>
      </c>
      <c r="K332" t="s">
        <v>102</v>
      </c>
      <c r="L332" t="s">
        <v>102</v>
      </c>
      <c r="M332" t="s">
        <v>102</v>
      </c>
      <c r="N332" t="s">
        <v>102</v>
      </c>
      <c r="O332" t="s">
        <v>102</v>
      </c>
      <c r="P332" t="s">
        <v>102</v>
      </c>
      <c r="Q332" t="s">
        <v>102</v>
      </c>
      <c r="R332" t="s">
        <v>102</v>
      </c>
      <c r="S332" t="s">
        <v>102</v>
      </c>
      <c r="T332" s="26" t="s">
        <v>102</v>
      </c>
      <c r="U332" s="26">
        <v>5.7800000000000004E-3</v>
      </c>
      <c r="V332" t="s">
        <v>102</v>
      </c>
      <c r="W332" s="26" t="s">
        <v>102</v>
      </c>
      <c r="X332">
        <v>5.7800000000000004E-3</v>
      </c>
    </row>
    <row r="333" spans="1:24" x14ac:dyDescent="0.35">
      <c r="A333" t="s">
        <v>2</v>
      </c>
      <c r="B333" t="s">
        <v>682</v>
      </c>
      <c r="C333" t="s">
        <v>259</v>
      </c>
      <c r="J333" t="s">
        <v>102</v>
      </c>
      <c r="K333" t="s">
        <v>102</v>
      </c>
      <c r="L333" t="s">
        <v>102</v>
      </c>
      <c r="M333" t="s">
        <v>102</v>
      </c>
      <c r="N333" t="s">
        <v>102</v>
      </c>
      <c r="O333" t="s">
        <v>102</v>
      </c>
      <c r="P333" t="s">
        <v>102</v>
      </c>
      <c r="Q333" t="s">
        <v>102</v>
      </c>
      <c r="R333" t="s">
        <v>102</v>
      </c>
      <c r="S333" t="s">
        <v>102</v>
      </c>
      <c r="T333" s="26" t="s">
        <v>102</v>
      </c>
      <c r="U333" s="26">
        <v>5.7369999999999999E-3</v>
      </c>
      <c r="V333" t="s">
        <v>102</v>
      </c>
      <c r="W333" s="26" t="s">
        <v>102</v>
      </c>
      <c r="X333">
        <v>5.7369999999999999E-3</v>
      </c>
    </row>
    <row r="334" spans="1:24" x14ac:dyDescent="0.35">
      <c r="A334" t="s">
        <v>2</v>
      </c>
      <c r="B334" t="s">
        <v>682</v>
      </c>
      <c r="C334" t="s">
        <v>260</v>
      </c>
      <c r="J334" t="s">
        <v>102</v>
      </c>
      <c r="K334" t="s">
        <v>102</v>
      </c>
      <c r="L334" t="s">
        <v>102</v>
      </c>
      <c r="M334" t="s">
        <v>102</v>
      </c>
      <c r="N334" t="s">
        <v>102</v>
      </c>
      <c r="O334" t="s">
        <v>102</v>
      </c>
      <c r="P334" t="s">
        <v>102</v>
      </c>
      <c r="Q334" s="26" t="s">
        <v>102</v>
      </c>
      <c r="R334" t="s">
        <v>102</v>
      </c>
      <c r="S334" t="s">
        <v>102</v>
      </c>
      <c r="T334" t="s">
        <v>102</v>
      </c>
      <c r="U334" s="26">
        <v>5.8909999999999995E-4</v>
      </c>
      <c r="V334" t="s">
        <v>102</v>
      </c>
      <c r="W334" t="s">
        <v>102</v>
      </c>
      <c r="X334">
        <v>5.8909999999999995E-4</v>
      </c>
    </row>
    <row r="335" spans="1:24" x14ac:dyDescent="0.35">
      <c r="A335" t="s">
        <v>2</v>
      </c>
      <c r="B335" t="s">
        <v>682</v>
      </c>
      <c r="C335" t="s">
        <v>261</v>
      </c>
      <c r="J335" t="s">
        <v>102</v>
      </c>
      <c r="K335" t="s">
        <v>102</v>
      </c>
      <c r="L335" t="s">
        <v>102</v>
      </c>
      <c r="M335" t="s">
        <v>102</v>
      </c>
      <c r="N335" t="s">
        <v>102</v>
      </c>
      <c r="O335" t="s">
        <v>102</v>
      </c>
      <c r="P335" t="s">
        <v>102</v>
      </c>
      <c r="Q335" t="s">
        <v>102</v>
      </c>
      <c r="R335" t="s">
        <v>102</v>
      </c>
      <c r="S335" t="s">
        <v>102</v>
      </c>
      <c r="T335" t="s">
        <v>102</v>
      </c>
      <c r="U335" s="26">
        <v>5.8909999999999995E-4</v>
      </c>
      <c r="V335" t="s">
        <v>102</v>
      </c>
      <c r="W335" t="s">
        <v>102</v>
      </c>
      <c r="X335" s="26">
        <v>5.8909999999999995E-4</v>
      </c>
    </row>
    <row r="336" spans="1:24" x14ac:dyDescent="0.35">
      <c r="A336" t="s">
        <v>2</v>
      </c>
      <c r="B336" t="s">
        <v>682</v>
      </c>
      <c r="C336" t="s">
        <v>262</v>
      </c>
      <c r="J336" t="s">
        <v>102</v>
      </c>
      <c r="K336" t="s">
        <v>102</v>
      </c>
      <c r="L336" t="s">
        <v>102</v>
      </c>
      <c r="M336" t="s">
        <v>102</v>
      </c>
      <c r="N336" t="s">
        <v>102</v>
      </c>
      <c r="O336" t="s">
        <v>102</v>
      </c>
      <c r="P336" t="s">
        <v>102</v>
      </c>
      <c r="Q336" t="s">
        <v>102</v>
      </c>
      <c r="R336" t="s">
        <v>102</v>
      </c>
      <c r="S336" t="s">
        <v>102</v>
      </c>
      <c r="T336" t="s">
        <v>102</v>
      </c>
      <c r="U336" s="26">
        <v>5.8909999999999995E-4</v>
      </c>
      <c r="V336" t="s">
        <v>102</v>
      </c>
      <c r="W336" t="s">
        <v>102</v>
      </c>
      <c r="X336">
        <v>5.8909999999999995E-4</v>
      </c>
    </row>
    <row r="337" spans="1:24" x14ac:dyDescent="0.35">
      <c r="A337" t="s">
        <v>2</v>
      </c>
      <c r="B337" t="s">
        <v>682</v>
      </c>
      <c r="C337" t="s">
        <v>263</v>
      </c>
      <c r="J337" t="s">
        <v>102</v>
      </c>
      <c r="K337" t="s">
        <v>102</v>
      </c>
      <c r="L337" t="s">
        <v>102</v>
      </c>
      <c r="M337" t="s">
        <v>102</v>
      </c>
      <c r="N337" t="s">
        <v>102</v>
      </c>
      <c r="O337" t="s">
        <v>102</v>
      </c>
      <c r="P337" t="s">
        <v>102</v>
      </c>
      <c r="Q337" t="s">
        <v>102</v>
      </c>
      <c r="R337" t="s">
        <v>102</v>
      </c>
      <c r="S337" t="s">
        <v>102</v>
      </c>
      <c r="T337" t="s">
        <v>102</v>
      </c>
      <c r="U337" s="26">
        <v>5.8909999999999995E-4</v>
      </c>
      <c r="V337" t="s">
        <v>102</v>
      </c>
      <c r="W337" t="s">
        <v>102</v>
      </c>
      <c r="X337">
        <v>5.8909999999999995E-4</v>
      </c>
    </row>
    <row r="338" spans="1:24" x14ac:dyDescent="0.35">
      <c r="A338" t="s">
        <v>2</v>
      </c>
      <c r="B338" t="s">
        <v>682</v>
      </c>
      <c r="C338" t="s">
        <v>264</v>
      </c>
      <c r="J338" t="s">
        <v>102</v>
      </c>
      <c r="K338" t="s">
        <v>102</v>
      </c>
      <c r="L338" t="s">
        <v>102</v>
      </c>
      <c r="M338" t="s">
        <v>102</v>
      </c>
      <c r="N338" t="s">
        <v>102</v>
      </c>
      <c r="O338" t="s">
        <v>102</v>
      </c>
      <c r="P338" t="s">
        <v>102</v>
      </c>
      <c r="Q338" t="s">
        <v>102</v>
      </c>
      <c r="R338" t="s">
        <v>102</v>
      </c>
      <c r="S338" t="s">
        <v>102</v>
      </c>
      <c r="T338" t="s">
        <v>102</v>
      </c>
      <c r="U338" s="26">
        <v>3.7730000000000001E-4</v>
      </c>
      <c r="V338" t="s">
        <v>102</v>
      </c>
      <c r="W338" t="s">
        <v>102</v>
      </c>
      <c r="X338" s="26">
        <v>3.7730000000000001E-4</v>
      </c>
    </row>
    <row r="339" spans="1:24" x14ac:dyDescent="0.35">
      <c r="A339" t="s">
        <v>2</v>
      </c>
      <c r="B339" t="s">
        <v>682</v>
      </c>
      <c r="C339" t="s">
        <v>265</v>
      </c>
      <c r="J339" t="s">
        <v>102</v>
      </c>
      <c r="K339" t="s">
        <v>102</v>
      </c>
      <c r="L339" t="s">
        <v>102</v>
      </c>
      <c r="M339" t="s">
        <v>102</v>
      </c>
      <c r="N339" t="s">
        <v>102</v>
      </c>
      <c r="O339" t="s">
        <v>102</v>
      </c>
      <c r="P339" t="s">
        <v>102</v>
      </c>
      <c r="Q339" t="s">
        <v>102</v>
      </c>
      <c r="R339" t="s">
        <v>102</v>
      </c>
      <c r="S339" t="s">
        <v>102</v>
      </c>
      <c r="T339" t="s">
        <v>102</v>
      </c>
      <c r="U339" s="26">
        <v>3.7730000000000001E-4</v>
      </c>
      <c r="V339" t="s">
        <v>102</v>
      </c>
      <c r="W339" t="s">
        <v>102</v>
      </c>
      <c r="X339">
        <v>3.7730000000000001E-4</v>
      </c>
    </row>
    <row r="340" spans="1:24" x14ac:dyDescent="0.35">
      <c r="A340" t="s">
        <v>2</v>
      </c>
      <c r="B340" t="s">
        <v>682</v>
      </c>
      <c r="C340" t="s">
        <v>266</v>
      </c>
      <c r="J340" t="s">
        <v>102</v>
      </c>
      <c r="K340" t="s">
        <v>102</v>
      </c>
      <c r="L340" t="s">
        <v>102</v>
      </c>
      <c r="M340" t="s">
        <v>102</v>
      </c>
      <c r="N340" t="s">
        <v>102</v>
      </c>
      <c r="O340" t="s">
        <v>102</v>
      </c>
      <c r="P340" t="s">
        <v>102</v>
      </c>
      <c r="Q340" t="s">
        <v>102</v>
      </c>
      <c r="R340" t="s">
        <v>102</v>
      </c>
      <c r="S340" t="s">
        <v>102</v>
      </c>
      <c r="T340" t="s">
        <v>102</v>
      </c>
      <c r="U340" s="26">
        <v>3.7730000000000001E-4</v>
      </c>
      <c r="V340" t="s">
        <v>102</v>
      </c>
      <c r="W340" t="s">
        <v>102</v>
      </c>
      <c r="X340">
        <v>3.7730000000000001E-4</v>
      </c>
    </row>
    <row r="341" spans="1:24" x14ac:dyDescent="0.35">
      <c r="A341" t="s">
        <v>2</v>
      </c>
      <c r="B341" t="s">
        <v>682</v>
      </c>
      <c r="C341" t="s">
        <v>267</v>
      </c>
      <c r="J341" t="s">
        <v>102</v>
      </c>
      <c r="K341" t="s">
        <v>102</v>
      </c>
      <c r="L341" t="s">
        <v>102</v>
      </c>
      <c r="M341" t="s">
        <v>102</v>
      </c>
      <c r="N341" t="s">
        <v>102</v>
      </c>
      <c r="O341" t="s">
        <v>102</v>
      </c>
      <c r="P341" t="s">
        <v>102</v>
      </c>
      <c r="Q341" t="s">
        <v>102</v>
      </c>
      <c r="R341" t="s">
        <v>102</v>
      </c>
      <c r="S341" t="s">
        <v>102</v>
      </c>
      <c r="T341" t="s">
        <v>102</v>
      </c>
      <c r="U341" s="26">
        <v>5.8909999999999995E-4</v>
      </c>
      <c r="V341" t="s">
        <v>102</v>
      </c>
      <c r="W341" t="s">
        <v>102</v>
      </c>
      <c r="X341">
        <v>5.8909999999999995E-4</v>
      </c>
    </row>
    <row r="342" spans="1:24" x14ac:dyDescent="0.35">
      <c r="A342" t="s">
        <v>2</v>
      </c>
      <c r="B342" t="s">
        <v>682</v>
      </c>
      <c r="C342" t="s">
        <v>268</v>
      </c>
      <c r="J342" t="s">
        <v>102</v>
      </c>
      <c r="K342" t="s">
        <v>102</v>
      </c>
      <c r="L342" t="s">
        <v>102</v>
      </c>
      <c r="M342" t="s">
        <v>102</v>
      </c>
      <c r="N342" t="s">
        <v>102</v>
      </c>
      <c r="O342" t="s">
        <v>102</v>
      </c>
      <c r="P342" t="s">
        <v>102</v>
      </c>
      <c r="Q342" t="s">
        <v>102</v>
      </c>
      <c r="R342" t="s">
        <v>102</v>
      </c>
      <c r="S342" t="s">
        <v>102</v>
      </c>
      <c r="T342" t="s">
        <v>102</v>
      </c>
      <c r="U342" s="26">
        <v>5.5040000000000002E-3</v>
      </c>
      <c r="V342" t="s">
        <v>102</v>
      </c>
      <c r="W342" t="s">
        <v>102</v>
      </c>
      <c r="X342">
        <v>5.5040000000000002E-3</v>
      </c>
    </row>
    <row r="343" spans="1:24" x14ac:dyDescent="0.35">
      <c r="A343" t="s">
        <v>2</v>
      </c>
      <c r="B343" t="s">
        <v>682</v>
      </c>
      <c r="C343" t="s">
        <v>269</v>
      </c>
      <c r="J343" t="s">
        <v>102</v>
      </c>
      <c r="K343" t="s">
        <v>102</v>
      </c>
      <c r="L343" t="s">
        <v>102</v>
      </c>
      <c r="M343" t="s">
        <v>102</v>
      </c>
      <c r="N343" t="s">
        <v>102</v>
      </c>
      <c r="O343" t="s">
        <v>102</v>
      </c>
      <c r="P343" t="s">
        <v>102</v>
      </c>
      <c r="Q343" t="s">
        <v>102</v>
      </c>
      <c r="R343" t="s">
        <v>102</v>
      </c>
      <c r="S343" t="s">
        <v>102</v>
      </c>
      <c r="T343" t="s">
        <v>102</v>
      </c>
      <c r="U343" s="26" t="s">
        <v>170</v>
      </c>
      <c r="V343" t="s">
        <v>102</v>
      </c>
      <c r="W343" t="s">
        <v>102</v>
      </c>
      <c r="X343">
        <v>0</v>
      </c>
    </row>
    <row r="344" spans="1:24" x14ac:dyDescent="0.35">
      <c r="A344" t="s">
        <v>2</v>
      </c>
      <c r="B344" t="s">
        <v>682</v>
      </c>
      <c r="C344" t="s">
        <v>270</v>
      </c>
      <c r="J344" t="s">
        <v>102</v>
      </c>
      <c r="K344" t="s">
        <v>102</v>
      </c>
      <c r="L344" t="s">
        <v>102</v>
      </c>
      <c r="M344" t="s">
        <v>102</v>
      </c>
      <c r="N344" t="s">
        <v>102</v>
      </c>
      <c r="O344" t="s">
        <v>102</v>
      </c>
      <c r="P344" t="s">
        <v>102</v>
      </c>
      <c r="Q344" t="s">
        <v>102</v>
      </c>
      <c r="R344" t="s">
        <v>102</v>
      </c>
      <c r="S344" t="s">
        <v>102</v>
      </c>
      <c r="T344" t="s">
        <v>102</v>
      </c>
      <c r="U344" s="26">
        <v>5.8909999999999995E-4</v>
      </c>
      <c r="V344" t="s">
        <v>102</v>
      </c>
      <c r="W344" t="s">
        <v>102</v>
      </c>
      <c r="X344">
        <v>5.8909999999999995E-4</v>
      </c>
    </row>
    <row r="345" spans="1:24" x14ac:dyDescent="0.35">
      <c r="A345" t="s">
        <v>2</v>
      </c>
      <c r="B345" t="s">
        <v>682</v>
      </c>
      <c r="C345" t="s">
        <v>271</v>
      </c>
      <c r="J345" t="s">
        <v>102</v>
      </c>
      <c r="K345" t="s">
        <v>102</v>
      </c>
      <c r="L345" t="s">
        <v>102</v>
      </c>
      <c r="M345" t="s">
        <v>102</v>
      </c>
      <c r="N345" t="s">
        <v>102</v>
      </c>
      <c r="O345" t="s">
        <v>102</v>
      </c>
      <c r="P345" t="s">
        <v>102</v>
      </c>
      <c r="Q345" t="s">
        <v>102</v>
      </c>
      <c r="R345" t="s">
        <v>102</v>
      </c>
      <c r="S345" t="s">
        <v>102</v>
      </c>
      <c r="T345" t="s">
        <v>102</v>
      </c>
      <c r="U345" s="26">
        <v>5.7800000000000004E-3</v>
      </c>
      <c r="V345" t="s">
        <v>102</v>
      </c>
      <c r="W345" t="s">
        <v>102</v>
      </c>
      <c r="X345">
        <v>5.7800000000000004E-3</v>
      </c>
    </row>
    <row r="346" spans="1:24" x14ac:dyDescent="0.35">
      <c r="A346" t="s">
        <v>2</v>
      </c>
      <c r="B346" t="s">
        <v>682</v>
      </c>
      <c r="C346" t="s">
        <v>272</v>
      </c>
      <c r="J346" t="s">
        <v>102</v>
      </c>
      <c r="K346" t="s">
        <v>102</v>
      </c>
      <c r="L346" t="s">
        <v>102</v>
      </c>
      <c r="M346" t="s">
        <v>102</v>
      </c>
      <c r="N346" t="s">
        <v>102</v>
      </c>
      <c r="O346" t="s">
        <v>102</v>
      </c>
      <c r="P346" t="s">
        <v>102</v>
      </c>
      <c r="Q346" t="s">
        <v>102</v>
      </c>
      <c r="R346" t="s">
        <v>102</v>
      </c>
      <c r="S346" t="s">
        <v>102</v>
      </c>
      <c r="T346" t="s">
        <v>102</v>
      </c>
      <c r="U346" s="26">
        <v>5.8310000000000002E-3</v>
      </c>
      <c r="V346" t="s">
        <v>102</v>
      </c>
      <c r="W346" t="s">
        <v>102</v>
      </c>
      <c r="X346">
        <v>5.8310000000000002E-3</v>
      </c>
    </row>
    <row r="347" spans="1:24" x14ac:dyDescent="0.35">
      <c r="A347" t="s">
        <v>2</v>
      </c>
      <c r="B347" t="s">
        <v>682</v>
      </c>
      <c r="C347" t="s">
        <v>273</v>
      </c>
      <c r="J347" t="s">
        <v>102</v>
      </c>
      <c r="K347" t="s">
        <v>102</v>
      </c>
      <c r="L347" t="s">
        <v>102</v>
      </c>
      <c r="M347" t="s">
        <v>102</v>
      </c>
      <c r="N347" t="s">
        <v>102</v>
      </c>
      <c r="O347" t="s">
        <v>102</v>
      </c>
      <c r="P347" t="s">
        <v>102</v>
      </c>
      <c r="Q347" t="s">
        <v>102</v>
      </c>
      <c r="R347" t="s">
        <v>102</v>
      </c>
      <c r="S347" t="s">
        <v>102</v>
      </c>
      <c r="T347" t="s">
        <v>102</v>
      </c>
      <c r="U347" s="26">
        <v>5.7660000000000003E-3</v>
      </c>
      <c r="V347" t="s">
        <v>102</v>
      </c>
      <c r="W347" t="s">
        <v>102</v>
      </c>
      <c r="X347">
        <v>5.7660000000000003E-3</v>
      </c>
    </row>
    <row r="348" spans="1:24" x14ac:dyDescent="0.35">
      <c r="A348" t="s">
        <v>2</v>
      </c>
      <c r="B348" t="s">
        <v>682</v>
      </c>
      <c r="C348" t="s">
        <v>274</v>
      </c>
      <c r="J348" t="s">
        <v>102</v>
      </c>
      <c r="K348" t="s">
        <v>102</v>
      </c>
      <c r="L348" t="s">
        <v>102</v>
      </c>
      <c r="M348" t="s">
        <v>102</v>
      </c>
      <c r="N348" t="s">
        <v>102</v>
      </c>
      <c r="O348" t="s">
        <v>102</v>
      </c>
      <c r="P348" t="s">
        <v>102</v>
      </c>
      <c r="Q348" t="s">
        <v>102</v>
      </c>
      <c r="R348" t="s">
        <v>102</v>
      </c>
      <c r="S348" t="s">
        <v>102</v>
      </c>
      <c r="T348" t="s">
        <v>102</v>
      </c>
      <c r="U348" s="26" t="s">
        <v>170</v>
      </c>
      <c r="V348" t="s">
        <v>102</v>
      </c>
      <c r="W348" t="s">
        <v>102</v>
      </c>
      <c r="X348">
        <v>0</v>
      </c>
    </row>
    <row r="349" spans="1:24" x14ac:dyDescent="0.35">
      <c r="A349" t="s">
        <v>2</v>
      </c>
      <c r="B349" t="s">
        <v>682</v>
      </c>
      <c r="C349" t="s">
        <v>275</v>
      </c>
      <c r="J349" t="s">
        <v>102</v>
      </c>
      <c r="K349" t="s">
        <v>102</v>
      </c>
      <c r="L349" t="s">
        <v>102</v>
      </c>
      <c r="M349" t="s">
        <v>102</v>
      </c>
      <c r="N349" t="s">
        <v>102</v>
      </c>
      <c r="O349" t="s">
        <v>102</v>
      </c>
      <c r="P349" t="s">
        <v>102</v>
      </c>
      <c r="Q349" t="s">
        <v>102</v>
      </c>
      <c r="R349" t="s">
        <v>102</v>
      </c>
      <c r="S349" t="s">
        <v>102</v>
      </c>
      <c r="T349" t="s">
        <v>102</v>
      </c>
      <c r="U349" s="26">
        <v>5.4879999999999998E-3</v>
      </c>
      <c r="V349" t="s">
        <v>102</v>
      </c>
      <c r="W349" t="s">
        <v>102</v>
      </c>
      <c r="X349" s="26">
        <v>5.4879999999999998E-3</v>
      </c>
    </row>
    <row r="350" spans="1:24" x14ac:dyDescent="0.35">
      <c r="A350" t="s">
        <v>2</v>
      </c>
      <c r="B350" t="s">
        <v>682</v>
      </c>
      <c r="C350" t="s">
        <v>276</v>
      </c>
      <c r="J350" t="s">
        <v>102</v>
      </c>
      <c r="K350" t="s">
        <v>102</v>
      </c>
      <c r="L350" t="s">
        <v>102</v>
      </c>
      <c r="M350" t="s">
        <v>102</v>
      </c>
      <c r="N350" t="s">
        <v>102</v>
      </c>
      <c r="O350" t="s">
        <v>102</v>
      </c>
      <c r="P350" t="s">
        <v>102</v>
      </c>
      <c r="Q350" t="s">
        <v>102</v>
      </c>
      <c r="R350" t="s">
        <v>102</v>
      </c>
      <c r="S350" t="s">
        <v>102</v>
      </c>
      <c r="T350" t="s">
        <v>102</v>
      </c>
      <c r="U350" s="26">
        <v>5.4739999999999997E-3</v>
      </c>
      <c r="V350" t="s">
        <v>102</v>
      </c>
      <c r="W350" t="s">
        <v>102</v>
      </c>
      <c r="X350">
        <v>5.4739999999999997E-3</v>
      </c>
    </row>
    <row r="351" spans="1:24" x14ac:dyDescent="0.35">
      <c r="A351" t="s">
        <v>2</v>
      </c>
      <c r="B351" t="s">
        <v>682</v>
      </c>
      <c r="C351" t="s">
        <v>277</v>
      </c>
      <c r="J351" t="s">
        <v>102</v>
      </c>
      <c r="K351" t="s">
        <v>102</v>
      </c>
      <c r="L351" t="s">
        <v>102</v>
      </c>
      <c r="M351" t="s">
        <v>102</v>
      </c>
      <c r="N351" t="s">
        <v>102</v>
      </c>
      <c r="O351" t="s">
        <v>102</v>
      </c>
      <c r="P351" t="s">
        <v>102</v>
      </c>
      <c r="Q351" t="s">
        <v>102</v>
      </c>
      <c r="R351" t="s">
        <v>102</v>
      </c>
      <c r="S351" t="s">
        <v>102</v>
      </c>
      <c r="T351" t="s">
        <v>102</v>
      </c>
      <c r="U351" s="26">
        <v>5.659E-3</v>
      </c>
      <c r="V351" t="s">
        <v>102</v>
      </c>
      <c r="W351" t="s">
        <v>102</v>
      </c>
      <c r="X351">
        <v>5.659E-3</v>
      </c>
    </row>
    <row r="352" spans="1:24" x14ac:dyDescent="0.35">
      <c r="A352" t="s">
        <v>2</v>
      </c>
      <c r="B352" t="s">
        <v>682</v>
      </c>
      <c r="C352" t="s">
        <v>278</v>
      </c>
      <c r="J352" t="s">
        <v>102</v>
      </c>
      <c r="K352" t="s">
        <v>102</v>
      </c>
      <c r="L352" t="s">
        <v>102</v>
      </c>
      <c r="M352" t="s">
        <v>102</v>
      </c>
      <c r="N352" t="s">
        <v>102</v>
      </c>
      <c r="O352" t="s">
        <v>102</v>
      </c>
      <c r="P352" t="s">
        <v>102</v>
      </c>
      <c r="Q352" t="s">
        <v>102</v>
      </c>
      <c r="R352" t="s">
        <v>102</v>
      </c>
      <c r="S352" t="s">
        <v>102</v>
      </c>
      <c r="T352" t="s">
        <v>102</v>
      </c>
      <c r="U352" s="26">
        <v>5.6569999999999997E-3</v>
      </c>
      <c r="V352" t="s">
        <v>102</v>
      </c>
      <c r="W352" t="s">
        <v>102</v>
      </c>
      <c r="X352">
        <v>5.6569999999999997E-3</v>
      </c>
    </row>
    <row r="353" spans="1:24" x14ac:dyDescent="0.35">
      <c r="A353" t="s">
        <v>2</v>
      </c>
      <c r="B353" t="s">
        <v>682</v>
      </c>
      <c r="C353" t="s">
        <v>279</v>
      </c>
      <c r="J353" t="s">
        <v>102</v>
      </c>
      <c r="K353" t="s">
        <v>102</v>
      </c>
      <c r="L353" t="s">
        <v>102</v>
      </c>
      <c r="M353" t="s">
        <v>102</v>
      </c>
      <c r="N353" t="s">
        <v>102</v>
      </c>
      <c r="O353" t="s">
        <v>102</v>
      </c>
      <c r="P353" t="s">
        <v>102</v>
      </c>
      <c r="Q353" t="s">
        <v>102</v>
      </c>
      <c r="R353" t="s">
        <v>102</v>
      </c>
      <c r="S353" t="s">
        <v>102</v>
      </c>
      <c r="T353" t="s">
        <v>102</v>
      </c>
      <c r="U353" s="26">
        <v>5.5570000000000003E-3</v>
      </c>
      <c r="V353" t="s">
        <v>102</v>
      </c>
      <c r="W353" t="s">
        <v>102</v>
      </c>
      <c r="X353">
        <v>5.5570000000000003E-3</v>
      </c>
    </row>
    <row r="354" spans="1:24" x14ac:dyDescent="0.35">
      <c r="A354" t="s">
        <v>2</v>
      </c>
      <c r="B354" t="s">
        <v>682</v>
      </c>
      <c r="C354" t="s">
        <v>280</v>
      </c>
      <c r="J354" t="s">
        <v>102</v>
      </c>
      <c r="K354" t="s">
        <v>102</v>
      </c>
      <c r="L354" t="s">
        <v>102</v>
      </c>
      <c r="M354" t="s">
        <v>102</v>
      </c>
      <c r="N354" t="s">
        <v>102</v>
      </c>
      <c r="O354" t="s">
        <v>102</v>
      </c>
      <c r="P354" t="s">
        <v>102</v>
      </c>
      <c r="Q354" t="s">
        <v>102</v>
      </c>
      <c r="R354" t="s">
        <v>102</v>
      </c>
      <c r="S354" t="s">
        <v>102</v>
      </c>
      <c r="T354" t="s">
        <v>102</v>
      </c>
      <c r="U354" s="26">
        <v>5.5989999999999998E-3</v>
      </c>
      <c r="V354" t="s">
        <v>102</v>
      </c>
      <c r="W354" t="s">
        <v>102</v>
      </c>
      <c r="X354">
        <v>5.5989999999999998E-3</v>
      </c>
    </row>
    <row r="355" spans="1:24" x14ac:dyDescent="0.35">
      <c r="A355" t="s">
        <v>2</v>
      </c>
      <c r="B355" t="s">
        <v>682</v>
      </c>
      <c r="C355" t="s">
        <v>281</v>
      </c>
      <c r="J355" t="s">
        <v>102</v>
      </c>
      <c r="K355" t="s">
        <v>102</v>
      </c>
      <c r="L355" t="s">
        <v>102</v>
      </c>
      <c r="M355" t="s">
        <v>102</v>
      </c>
      <c r="N355" t="s">
        <v>102</v>
      </c>
      <c r="O355" t="s">
        <v>102</v>
      </c>
      <c r="P355" t="s">
        <v>102</v>
      </c>
      <c r="Q355" t="s">
        <v>102</v>
      </c>
      <c r="R355" t="s">
        <v>102</v>
      </c>
      <c r="S355" t="s">
        <v>102</v>
      </c>
      <c r="T355" t="s">
        <v>102</v>
      </c>
      <c r="U355" s="26">
        <v>5.7470000000000004E-3</v>
      </c>
      <c r="V355" t="s">
        <v>102</v>
      </c>
      <c r="W355" t="s">
        <v>102</v>
      </c>
      <c r="X355">
        <v>5.7470000000000004E-3</v>
      </c>
    </row>
    <row r="356" spans="1:24" x14ac:dyDescent="0.35">
      <c r="A356" t="s">
        <v>2</v>
      </c>
      <c r="B356" t="s">
        <v>682</v>
      </c>
      <c r="C356" t="s">
        <v>282</v>
      </c>
      <c r="J356" t="s">
        <v>102</v>
      </c>
      <c r="K356" t="s">
        <v>102</v>
      </c>
      <c r="L356" t="s">
        <v>102</v>
      </c>
      <c r="M356" t="s">
        <v>102</v>
      </c>
      <c r="N356" t="s">
        <v>102</v>
      </c>
      <c r="O356" t="s">
        <v>102</v>
      </c>
      <c r="P356" t="s">
        <v>102</v>
      </c>
      <c r="Q356" t="s">
        <v>102</v>
      </c>
      <c r="R356" t="s">
        <v>102</v>
      </c>
      <c r="S356" t="s">
        <v>102</v>
      </c>
      <c r="T356" t="s">
        <v>102</v>
      </c>
      <c r="U356" s="26">
        <v>5.6410000000000002E-3</v>
      </c>
      <c r="V356" t="s">
        <v>102</v>
      </c>
      <c r="W356" t="s">
        <v>102</v>
      </c>
      <c r="X356">
        <v>5.6410000000000002E-3</v>
      </c>
    </row>
    <row r="357" spans="1:24" x14ac:dyDescent="0.35">
      <c r="A357" t="s">
        <v>2</v>
      </c>
      <c r="B357" t="s">
        <v>682</v>
      </c>
      <c r="C357" t="s">
        <v>283</v>
      </c>
      <c r="J357" t="s">
        <v>102</v>
      </c>
      <c r="K357" t="s">
        <v>102</v>
      </c>
      <c r="L357" t="s">
        <v>102</v>
      </c>
      <c r="M357" t="s">
        <v>102</v>
      </c>
      <c r="N357" t="s">
        <v>102</v>
      </c>
      <c r="O357" t="s">
        <v>102</v>
      </c>
      <c r="P357" t="s">
        <v>102</v>
      </c>
      <c r="Q357" t="s">
        <v>102</v>
      </c>
      <c r="R357" t="s">
        <v>102</v>
      </c>
      <c r="S357" t="s">
        <v>102</v>
      </c>
      <c r="T357" t="s">
        <v>102</v>
      </c>
      <c r="U357" s="26">
        <v>3.7730000000000001E-4</v>
      </c>
      <c r="V357" t="s">
        <v>102</v>
      </c>
      <c r="W357" t="s">
        <v>102</v>
      </c>
      <c r="X357">
        <v>3.7730000000000001E-4</v>
      </c>
    </row>
    <row r="358" spans="1:24" x14ac:dyDescent="0.35">
      <c r="A358" t="s">
        <v>2</v>
      </c>
      <c r="B358" t="s">
        <v>682</v>
      </c>
      <c r="C358" t="s">
        <v>284</v>
      </c>
      <c r="J358" t="s">
        <v>102</v>
      </c>
      <c r="K358" t="s">
        <v>102</v>
      </c>
      <c r="L358" t="s">
        <v>102</v>
      </c>
      <c r="M358" t="s">
        <v>102</v>
      </c>
      <c r="N358" t="s">
        <v>102</v>
      </c>
      <c r="O358" t="s">
        <v>102</v>
      </c>
      <c r="P358" t="s">
        <v>102</v>
      </c>
      <c r="Q358" t="s">
        <v>102</v>
      </c>
      <c r="R358" t="s">
        <v>102</v>
      </c>
      <c r="S358" t="s">
        <v>102</v>
      </c>
      <c r="T358" t="s">
        <v>102</v>
      </c>
      <c r="U358" s="26">
        <v>5.8909999999999995E-4</v>
      </c>
      <c r="V358" t="s">
        <v>102</v>
      </c>
      <c r="W358" t="s">
        <v>102</v>
      </c>
      <c r="X358">
        <v>5.8909999999999995E-4</v>
      </c>
    </row>
    <row r="359" spans="1:24" x14ac:dyDescent="0.35">
      <c r="A359" t="s">
        <v>2</v>
      </c>
      <c r="B359" t="s">
        <v>682</v>
      </c>
      <c r="C359" t="s">
        <v>285</v>
      </c>
      <c r="J359" t="s">
        <v>102</v>
      </c>
      <c r="K359" t="s">
        <v>102</v>
      </c>
      <c r="L359" t="s">
        <v>102</v>
      </c>
      <c r="M359" t="s">
        <v>102</v>
      </c>
      <c r="N359" t="s">
        <v>102</v>
      </c>
      <c r="O359" t="s">
        <v>102</v>
      </c>
      <c r="P359" t="s">
        <v>102</v>
      </c>
      <c r="Q359" t="s">
        <v>102</v>
      </c>
      <c r="R359" t="s">
        <v>102</v>
      </c>
      <c r="S359" t="s">
        <v>102</v>
      </c>
      <c r="T359" t="s">
        <v>102</v>
      </c>
      <c r="U359" s="26">
        <v>5.7279999999999996E-3</v>
      </c>
      <c r="V359" t="s">
        <v>102</v>
      </c>
      <c r="W359" t="s">
        <v>102</v>
      </c>
      <c r="X359">
        <v>5.7279999999999996E-3</v>
      </c>
    </row>
    <row r="360" spans="1:24" x14ac:dyDescent="0.35">
      <c r="A360" t="s">
        <v>2</v>
      </c>
      <c r="B360" t="s">
        <v>682</v>
      </c>
      <c r="C360" t="s">
        <v>286</v>
      </c>
      <c r="J360" t="s">
        <v>102</v>
      </c>
      <c r="K360" t="s">
        <v>102</v>
      </c>
      <c r="L360" t="s">
        <v>102</v>
      </c>
      <c r="M360" t="s">
        <v>102</v>
      </c>
      <c r="N360" t="s">
        <v>102</v>
      </c>
      <c r="O360" t="s">
        <v>102</v>
      </c>
      <c r="P360" t="s">
        <v>102</v>
      </c>
      <c r="Q360" t="s">
        <v>102</v>
      </c>
      <c r="R360" t="s">
        <v>102</v>
      </c>
      <c r="S360" t="s">
        <v>102</v>
      </c>
      <c r="T360" t="s">
        <v>102</v>
      </c>
      <c r="U360" s="26">
        <v>3.7730000000000001E-4</v>
      </c>
      <c r="V360" t="s">
        <v>102</v>
      </c>
      <c r="W360" t="s">
        <v>102</v>
      </c>
      <c r="X360">
        <v>3.7730000000000001E-4</v>
      </c>
    </row>
    <row r="361" spans="1:24" x14ac:dyDescent="0.35">
      <c r="A361" t="s">
        <v>2</v>
      </c>
      <c r="B361" t="s">
        <v>682</v>
      </c>
      <c r="C361" t="s">
        <v>287</v>
      </c>
      <c r="J361" t="s">
        <v>102</v>
      </c>
      <c r="K361" t="s">
        <v>102</v>
      </c>
      <c r="L361" t="s">
        <v>102</v>
      </c>
      <c r="M361" t="s">
        <v>102</v>
      </c>
      <c r="N361" t="s">
        <v>102</v>
      </c>
      <c r="O361" t="s">
        <v>102</v>
      </c>
      <c r="P361" t="s">
        <v>102</v>
      </c>
      <c r="Q361" t="s">
        <v>102</v>
      </c>
      <c r="R361" t="s">
        <v>102</v>
      </c>
      <c r="S361" t="s">
        <v>102</v>
      </c>
      <c r="T361" t="s">
        <v>102</v>
      </c>
      <c r="U361" s="26">
        <v>5.8909999999999995E-4</v>
      </c>
      <c r="V361" t="s">
        <v>102</v>
      </c>
      <c r="W361" t="s">
        <v>102</v>
      </c>
      <c r="X361">
        <v>5.8909999999999995E-4</v>
      </c>
    </row>
    <row r="362" spans="1:24" x14ac:dyDescent="0.35">
      <c r="A362" t="s">
        <v>2</v>
      </c>
      <c r="B362" t="s">
        <v>682</v>
      </c>
      <c r="C362" t="s">
        <v>288</v>
      </c>
      <c r="J362" t="s">
        <v>102</v>
      </c>
      <c r="K362" t="s">
        <v>102</v>
      </c>
      <c r="L362" t="s">
        <v>102</v>
      </c>
      <c r="M362" t="s">
        <v>102</v>
      </c>
      <c r="N362" t="s">
        <v>102</v>
      </c>
      <c r="O362" t="s">
        <v>102</v>
      </c>
      <c r="P362" t="s">
        <v>102</v>
      </c>
      <c r="Q362" t="s">
        <v>102</v>
      </c>
      <c r="R362" s="26" t="s">
        <v>102</v>
      </c>
      <c r="S362" t="s">
        <v>102</v>
      </c>
      <c r="T362" t="s">
        <v>102</v>
      </c>
      <c r="U362" s="26">
        <v>5.8909999999999995E-4</v>
      </c>
      <c r="V362" t="s">
        <v>102</v>
      </c>
      <c r="W362" s="26" t="s">
        <v>102</v>
      </c>
      <c r="X362">
        <v>5.8909999999999995E-4</v>
      </c>
    </row>
    <row r="363" spans="1:24" x14ac:dyDescent="0.35">
      <c r="A363" t="s">
        <v>2</v>
      </c>
      <c r="B363" t="s">
        <v>682</v>
      </c>
      <c r="C363" t="s">
        <v>289</v>
      </c>
      <c r="J363" t="s">
        <v>102</v>
      </c>
      <c r="K363" t="s">
        <v>102</v>
      </c>
      <c r="L363" t="s">
        <v>102</v>
      </c>
      <c r="M363" t="s">
        <v>102</v>
      </c>
      <c r="N363" t="s">
        <v>102</v>
      </c>
      <c r="O363" t="s">
        <v>102</v>
      </c>
      <c r="P363" t="s">
        <v>102</v>
      </c>
      <c r="Q363" t="s">
        <v>102</v>
      </c>
      <c r="R363" s="26" t="s">
        <v>102</v>
      </c>
      <c r="S363" t="s">
        <v>102</v>
      </c>
      <c r="T363" s="26" t="s">
        <v>102</v>
      </c>
      <c r="U363" s="26">
        <v>5.8909999999999995E-4</v>
      </c>
      <c r="V363" t="s">
        <v>102</v>
      </c>
      <c r="W363" t="s">
        <v>102</v>
      </c>
      <c r="X363">
        <v>5.8909999999999995E-4</v>
      </c>
    </row>
    <row r="364" spans="1:24" x14ac:dyDescent="0.35">
      <c r="A364" t="s">
        <v>2</v>
      </c>
      <c r="B364" t="s">
        <v>682</v>
      </c>
      <c r="C364" t="s">
        <v>290</v>
      </c>
      <c r="J364" t="s">
        <v>102</v>
      </c>
      <c r="K364" t="s">
        <v>102</v>
      </c>
      <c r="L364" t="s">
        <v>102</v>
      </c>
      <c r="M364" t="s">
        <v>102</v>
      </c>
      <c r="N364" t="s">
        <v>102</v>
      </c>
      <c r="O364" t="s">
        <v>102</v>
      </c>
      <c r="P364" t="s">
        <v>102</v>
      </c>
      <c r="Q364" t="s">
        <v>102</v>
      </c>
      <c r="R364" s="26" t="s">
        <v>102</v>
      </c>
      <c r="S364" t="s">
        <v>102</v>
      </c>
      <c r="T364" s="26" t="s">
        <v>102</v>
      </c>
      <c r="U364" s="26">
        <v>5.8219999999999999E-3</v>
      </c>
      <c r="V364" t="s">
        <v>102</v>
      </c>
      <c r="W364" t="s">
        <v>102</v>
      </c>
      <c r="X364">
        <v>5.8219999999999999E-3</v>
      </c>
    </row>
    <row r="365" spans="1:24" x14ac:dyDescent="0.35">
      <c r="A365" t="s">
        <v>2</v>
      </c>
      <c r="B365" t="s">
        <v>682</v>
      </c>
      <c r="C365" t="s">
        <v>291</v>
      </c>
      <c r="J365" t="s">
        <v>102</v>
      </c>
      <c r="K365" t="s">
        <v>102</v>
      </c>
      <c r="L365" t="s">
        <v>102</v>
      </c>
      <c r="M365" t="s">
        <v>102</v>
      </c>
      <c r="N365" t="s">
        <v>102</v>
      </c>
      <c r="O365" t="s">
        <v>102</v>
      </c>
      <c r="P365" t="s">
        <v>102</v>
      </c>
      <c r="Q365" t="s">
        <v>102</v>
      </c>
      <c r="R365" s="26" t="s">
        <v>102</v>
      </c>
      <c r="S365" t="s">
        <v>102</v>
      </c>
      <c r="T365" s="26" t="s">
        <v>102</v>
      </c>
      <c r="U365" s="26">
        <v>2.5100000000000001E-3</v>
      </c>
      <c r="V365" t="s">
        <v>102</v>
      </c>
      <c r="W365" t="s">
        <v>102</v>
      </c>
      <c r="X365">
        <v>2.5100000000000001E-3</v>
      </c>
    </row>
    <row r="366" spans="1:24" x14ac:dyDescent="0.35">
      <c r="A366" t="s">
        <v>2</v>
      </c>
      <c r="B366" t="s">
        <v>682</v>
      </c>
      <c r="C366" t="s">
        <v>292</v>
      </c>
      <c r="J366" t="s">
        <v>102</v>
      </c>
      <c r="K366" t="s">
        <v>102</v>
      </c>
      <c r="L366" t="s">
        <v>102</v>
      </c>
      <c r="M366" t="s">
        <v>102</v>
      </c>
      <c r="N366" t="s">
        <v>102</v>
      </c>
      <c r="O366" t="s">
        <v>102</v>
      </c>
      <c r="P366" t="s">
        <v>102</v>
      </c>
      <c r="Q366" t="s">
        <v>102</v>
      </c>
      <c r="R366" s="26" t="s">
        <v>102</v>
      </c>
      <c r="S366" t="s">
        <v>102</v>
      </c>
      <c r="T366" s="26" t="s">
        <v>102</v>
      </c>
      <c r="U366" s="26">
        <v>5.8909999999999995E-4</v>
      </c>
      <c r="V366" t="s">
        <v>102</v>
      </c>
      <c r="W366" t="s">
        <v>102</v>
      </c>
      <c r="X366" s="26">
        <v>5.8909999999999995E-4</v>
      </c>
    </row>
    <row r="367" spans="1:24" x14ac:dyDescent="0.35">
      <c r="A367" t="s">
        <v>2</v>
      </c>
      <c r="B367" t="s">
        <v>682</v>
      </c>
      <c r="C367" t="s">
        <v>293</v>
      </c>
      <c r="J367" t="s">
        <v>102</v>
      </c>
      <c r="K367" t="s">
        <v>102</v>
      </c>
      <c r="L367" t="s">
        <v>102</v>
      </c>
      <c r="M367" t="s">
        <v>102</v>
      </c>
      <c r="N367" t="s">
        <v>102</v>
      </c>
      <c r="O367" t="s">
        <v>102</v>
      </c>
      <c r="P367" t="s">
        <v>102</v>
      </c>
      <c r="Q367" t="s">
        <v>102</v>
      </c>
      <c r="R367" s="26" t="s">
        <v>102</v>
      </c>
      <c r="S367" t="s">
        <v>102</v>
      </c>
      <c r="T367" s="26" t="s">
        <v>102</v>
      </c>
      <c r="U367" s="26">
        <v>5.8909999999999995E-4</v>
      </c>
      <c r="V367" t="s">
        <v>102</v>
      </c>
      <c r="W367" t="s">
        <v>102</v>
      </c>
      <c r="X367">
        <v>5.8909999999999995E-4</v>
      </c>
    </row>
    <row r="368" spans="1:24" x14ac:dyDescent="0.35">
      <c r="A368" t="s">
        <v>2</v>
      </c>
      <c r="B368" t="s">
        <v>682</v>
      </c>
      <c r="C368" t="s">
        <v>294</v>
      </c>
      <c r="J368" t="s">
        <v>102</v>
      </c>
      <c r="K368" t="s">
        <v>102</v>
      </c>
      <c r="L368" t="s">
        <v>102</v>
      </c>
      <c r="M368" t="s">
        <v>102</v>
      </c>
      <c r="N368" t="s">
        <v>102</v>
      </c>
      <c r="O368" t="s">
        <v>102</v>
      </c>
      <c r="P368" t="s">
        <v>102</v>
      </c>
      <c r="Q368" t="s">
        <v>102</v>
      </c>
      <c r="R368" s="26" t="s">
        <v>102</v>
      </c>
      <c r="S368" t="s">
        <v>102</v>
      </c>
      <c r="T368" s="26" t="s">
        <v>102</v>
      </c>
      <c r="U368" s="26">
        <v>2.8029999999999999E-3</v>
      </c>
      <c r="V368" t="s">
        <v>102</v>
      </c>
      <c r="W368" t="s">
        <v>102</v>
      </c>
      <c r="X368">
        <v>2.8029999999999999E-3</v>
      </c>
    </row>
    <row r="369" spans="1:24" x14ac:dyDescent="0.35">
      <c r="A369" t="s">
        <v>2</v>
      </c>
      <c r="B369" t="s">
        <v>682</v>
      </c>
      <c r="C369" t="s">
        <v>295</v>
      </c>
      <c r="J369" t="s">
        <v>102</v>
      </c>
      <c r="K369" t="s">
        <v>102</v>
      </c>
      <c r="L369" t="s">
        <v>102</v>
      </c>
      <c r="M369" t="s">
        <v>102</v>
      </c>
      <c r="N369" t="s">
        <v>102</v>
      </c>
      <c r="O369" t="s">
        <v>102</v>
      </c>
      <c r="P369" t="s">
        <v>102</v>
      </c>
      <c r="Q369" t="s">
        <v>102</v>
      </c>
      <c r="R369" s="26" t="s">
        <v>102</v>
      </c>
      <c r="S369" t="s">
        <v>102</v>
      </c>
      <c r="T369" s="26" t="s">
        <v>102</v>
      </c>
      <c r="U369" s="26">
        <v>2.48E-3</v>
      </c>
      <c r="V369" t="s">
        <v>102</v>
      </c>
      <c r="W369" t="s">
        <v>102</v>
      </c>
      <c r="X369">
        <v>2.48E-3</v>
      </c>
    </row>
    <row r="370" spans="1:24" x14ac:dyDescent="0.35">
      <c r="A370" t="s">
        <v>2</v>
      </c>
      <c r="B370" t="s">
        <v>682</v>
      </c>
      <c r="C370" t="s">
        <v>296</v>
      </c>
      <c r="J370" t="s">
        <v>102</v>
      </c>
      <c r="K370" t="s">
        <v>102</v>
      </c>
      <c r="L370" t="s">
        <v>102</v>
      </c>
      <c r="M370" t="s">
        <v>102</v>
      </c>
      <c r="N370" t="s">
        <v>102</v>
      </c>
      <c r="O370" t="s">
        <v>102</v>
      </c>
      <c r="P370" t="s">
        <v>102</v>
      </c>
      <c r="Q370" t="s">
        <v>102</v>
      </c>
      <c r="R370" s="26" t="s">
        <v>102</v>
      </c>
      <c r="S370" t="s">
        <v>102</v>
      </c>
      <c r="T370" s="26" t="s">
        <v>102</v>
      </c>
      <c r="U370" s="26">
        <v>2.7859999999999998E-3</v>
      </c>
      <c r="V370" t="s">
        <v>102</v>
      </c>
      <c r="W370" t="s">
        <v>102</v>
      </c>
      <c r="X370" s="26">
        <v>2.7859999999999998E-3</v>
      </c>
    </row>
    <row r="371" spans="1:24" x14ac:dyDescent="0.35">
      <c r="A371" t="s">
        <v>2</v>
      </c>
      <c r="B371" t="s">
        <v>682</v>
      </c>
      <c r="C371" t="s">
        <v>297</v>
      </c>
      <c r="J371" t="s">
        <v>102</v>
      </c>
      <c r="K371" t="s">
        <v>102</v>
      </c>
      <c r="L371" t="s">
        <v>102</v>
      </c>
      <c r="M371" t="s">
        <v>102</v>
      </c>
      <c r="N371" t="s">
        <v>102</v>
      </c>
      <c r="O371" t="s">
        <v>102</v>
      </c>
      <c r="P371" t="s">
        <v>102</v>
      </c>
      <c r="Q371" t="s">
        <v>102</v>
      </c>
      <c r="R371" t="s">
        <v>102</v>
      </c>
      <c r="S371" t="s">
        <v>102</v>
      </c>
      <c r="T371" t="s">
        <v>102</v>
      </c>
      <c r="U371" s="26">
        <v>3.7730000000000001E-4</v>
      </c>
      <c r="V371" t="s">
        <v>102</v>
      </c>
      <c r="W371" t="s">
        <v>102</v>
      </c>
      <c r="X371">
        <v>3.7730000000000001E-4</v>
      </c>
    </row>
    <row r="372" spans="1:24" x14ac:dyDescent="0.35">
      <c r="A372" t="s">
        <v>2</v>
      </c>
      <c r="B372" t="s">
        <v>682</v>
      </c>
      <c r="C372" t="s">
        <v>298</v>
      </c>
      <c r="J372" t="s">
        <v>102</v>
      </c>
      <c r="K372" t="s">
        <v>102</v>
      </c>
      <c r="L372" t="s">
        <v>102</v>
      </c>
      <c r="M372" t="s">
        <v>102</v>
      </c>
      <c r="N372" t="s">
        <v>102</v>
      </c>
      <c r="O372" t="s">
        <v>102</v>
      </c>
      <c r="P372" t="s">
        <v>102</v>
      </c>
      <c r="Q372" t="s">
        <v>102</v>
      </c>
      <c r="R372" t="s">
        <v>102</v>
      </c>
      <c r="S372" t="s">
        <v>102</v>
      </c>
      <c r="T372" t="s">
        <v>102</v>
      </c>
      <c r="U372" s="26">
        <v>5.8909999999999995E-4</v>
      </c>
      <c r="V372" t="s">
        <v>102</v>
      </c>
      <c r="W372" t="s">
        <v>102</v>
      </c>
      <c r="X372">
        <v>5.8909999999999995E-4</v>
      </c>
    </row>
    <row r="373" spans="1:24" x14ac:dyDescent="0.35">
      <c r="A373" t="s">
        <v>2</v>
      </c>
      <c r="B373" t="s">
        <v>682</v>
      </c>
      <c r="C373" t="s">
        <v>299</v>
      </c>
      <c r="J373" t="s">
        <v>102</v>
      </c>
      <c r="K373" t="s">
        <v>102</v>
      </c>
      <c r="L373" t="s">
        <v>102</v>
      </c>
      <c r="M373" t="s">
        <v>102</v>
      </c>
      <c r="N373" t="s">
        <v>102</v>
      </c>
      <c r="O373" t="s">
        <v>102</v>
      </c>
      <c r="P373" t="s">
        <v>102</v>
      </c>
      <c r="Q373" t="s">
        <v>102</v>
      </c>
      <c r="R373" t="s">
        <v>102</v>
      </c>
      <c r="S373" t="s">
        <v>102</v>
      </c>
      <c r="T373" t="s">
        <v>102</v>
      </c>
      <c r="U373" s="26">
        <v>5.8820000000000001E-3</v>
      </c>
      <c r="V373" t="s">
        <v>102</v>
      </c>
      <c r="W373" t="s">
        <v>102</v>
      </c>
      <c r="X373" s="26">
        <v>5.8820000000000001E-3</v>
      </c>
    </row>
    <row r="374" spans="1:24" x14ac:dyDescent="0.35">
      <c r="A374" t="s">
        <v>2</v>
      </c>
      <c r="B374" t="s">
        <v>682</v>
      </c>
      <c r="C374" t="s">
        <v>300</v>
      </c>
      <c r="J374" t="s">
        <v>102</v>
      </c>
      <c r="K374" t="s">
        <v>102</v>
      </c>
      <c r="L374" t="s">
        <v>102</v>
      </c>
      <c r="M374" t="s">
        <v>102</v>
      </c>
      <c r="N374" t="s">
        <v>102</v>
      </c>
      <c r="O374" t="s">
        <v>102</v>
      </c>
      <c r="P374" t="s">
        <v>102</v>
      </c>
      <c r="Q374" t="s">
        <v>102</v>
      </c>
      <c r="R374" t="s">
        <v>102</v>
      </c>
      <c r="S374" t="s">
        <v>102</v>
      </c>
      <c r="T374" t="s">
        <v>102</v>
      </c>
      <c r="U374" s="26">
        <v>2.4870000000000001E-3</v>
      </c>
      <c r="V374" t="s">
        <v>102</v>
      </c>
      <c r="W374" t="s">
        <v>102</v>
      </c>
      <c r="X374" s="26">
        <v>2.4870000000000001E-3</v>
      </c>
    </row>
    <row r="375" spans="1:24" x14ac:dyDescent="0.35">
      <c r="A375" t="s">
        <v>2</v>
      </c>
      <c r="B375" t="s">
        <v>682</v>
      </c>
      <c r="C375" t="s">
        <v>301</v>
      </c>
      <c r="J375" t="s">
        <v>102</v>
      </c>
      <c r="K375" t="s">
        <v>102</v>
      </c>
      <c r="L375" t="s">
        <v>102</v>
      </c>
      <c r="M375" t="s">
        <v>102</v>
      </c>
      <c r="N375" t="s">
        <v>102</v>
      </c>
      <c r="O375" t="s">
        <v>102</v>
      </c>
      <c r="P375" t="s">
        <v>102</v>
      </c>
      <c r="Q375" t="s">
        <v>102</v>
      </c>
      <c r="R375" t="s">
        <v>102</v>
      </c>
      <c r="S375" t="s">
        <v>102</v>
      </c>
      <c r="T375" t="s">
        <v>102</v>
      </c>
      <c r="U375" s="26">
        <v>5.8909999999999995E-4</v>
      </c>
      <c r="V375" t="s">
        <v>102</v>
      </c>
      <c r="W375" t="s">
        <v>102</v>
      </c>
      <c r="X375" s="26">
        <v>5.8909999999999995E-4</v>
      </c>
    </row>
    <row r="376" spans="1:24" x14ac:dyDescent="0.35">
      <c r="A376" t="s">
        <v>2</v>
      </c>
      <c r="B376" t="s">
        <v>682</v>
      </c>
      <c r="C376" t="s">
        <v>302</v>
      </c>
      <c r="J376" t="s">
        <v>102</v>
      </c>
      <c r="K376" t="s">
        <v>102</v>
      </c>
      <c r="L376" t="s">
        <v>102</v>
      </c>
      <c r="M376" t="s">
        <v>102</v>
      </c>
      <c r="N376" t="s">
        <v>102</v>
      </c>
      <c r="O376" t="s">
        <v>102</v>
      </c>
      <c r="P376" t="s">
        <v>102</v>
      </c>
      <c r="Q376" t="s">
        <v>102</v>
      </c>
      <c r="R376" t="s">
        <v>102</v>
      </c>
      <c r="S376" t="s">
        <v>102</v>
      </c>
      <c r="T376" t="s">
        <v>102</v>
      </c>
      <c r="U376" s="26">
        <v>5.8909999999999995E-4</v>
      </c>
      <c r="V376" t="s">
        <v>102</v>
      </c>
      <c r="W376" t="s">
        <v>102</v>
      </c>
      <c r="X376" s="26">
        <v>5.8909999999999995E-4</v>
      </c>
    </row>
    <row r="377" spans="1:24" x14ac:dyDescent="0.35">
      <c r="A377" t="s">
        <v>2</v>
      </c>
      <c r="B377" t="s">
        <v>682</v>
      </c>
      <c r="C377" t="s">
        <v>303</v>
      </c>
      <c r="J377" t="s">
        <v>102</v>
      </c>
      <c r="K377" t="s">
        <v>102</v>
      </c>
      <c r="L377" t="s">
        <v>102</v>
      </c>
      <c r="M377" t="s">
        <v>102</v>
      </c>
      <c r="N377" t="s">
        <v>102</v>
      </c>
      <c r="O377" t="s">
        <v>102</v>
      </c>
      <c r="P377" t="s">
        <v>102</v>
      </c>
      <c r="Q377" t="s">
        <v>102</v>
      </c>
      <c r="R377" t="s">
        <v>102</v>
      </c>
      <c r="S377" t="s">
        <v>102</v>
      </c>
      <c r="T377" t="s">
        <v>102</v>
      </c>
      <c r="U377" s="26">
        <v>2.7859999999999998E-3</v>
      </c>
      <c r="V377" t="s">
        <v>102</v>
      </c>
      <c r="W377" t="s">
        <v>102</v>
      </c>
      <c r="X377">
        <v>2.7859999999999998E-3</v>
      </c>
    </row>
    <row r="378" spans="1:24" x14ac:dyDescent="0.35">
      <c r="A378" t="s">
        <v>2</v>
      </c>
      <c r="B378" t="s">
        <v>682</v>
      </c>
      <c r="C378" t="s">
        <v>304</v>
      </c>
      <c r="J378" t="s">
        <v>102</v>
      </c>
      <c r="K378" t="s">
        <v>102</v>
      </c>
      <c r="L378" t="s">
        <v>102</v>
      </c>
      <c r="M378" t="s">
        <v>102</v>
      </c>
      <c r="N378" t="s">
        <v>102</v>
      </c>
      <c r="O378" t="s">
        <v>102</v>
      </c>
      <c r="P378" t="s">
        <v>102</v>
      </c>
      <c r="Q378" t="s">
        <v>102</v>
      </c>
      <c r="R378" t="s">
        <v>102</v>
      </c>
      <c r="S378" t="s">
        <v>102</v>
      </c>
      <c r="T378" t="s">
        <v>102</v>
      </c>
      <c r="U378" s="26">
        <v>2.5040000000000001E-3</v>
      </c>
      <c r="V378" t="s">
        <v>102</v>
      </c>
      <c r="W378" t="s">
        <v>102</v>
      </c>
      <c r="X378" s="26">
        <v>2.5040000000000001E-3</v>
      </c>
    </row>
    <row r="379" spans="1:24" x14ac:dyDescent="0.35">
      <c r="A379" t="s">
        <v>2</v>
      </c>
      <c r="B379" t="s">
        <v>682</v>
      </c>
      <c r="C379" t="s">
        <v>305</v>
      </c>
      <c r="J379" t="s">
        <v>102</v>
      </c>
      <c r="K379" t="s">
        <v>102</v>
      </c>
      <c r="L379" t="s">
        <v>102</v>
      </c>
      <c r="M379" t="s">
        <v>102</v>
      </c>
      <c r="N379" t="s">
        <v>102</v>
      </c>
      <c r="O379" t="s">
        <v>102</v>
      </c>
      <c r="P379" t="s">
        <v>102</v>
      </c>
      <c r="Q379" t="s">
        <v>102</v>
      </c>
      <c r="R379" t="s">
        <v>102</v>
      </c>
      <c r="S379" t="s">
        <v>102</v>
      </c>
      <c r="T379" t="s">
        <v>102</v>
      </c>
      <c r="U379" s="26">
        <v>2.7829999999999999E-3</v>
      </c>
      <c r="V379" t="s">
        <v>102</v>
      </c>
      <c r="W379" t="s">
        <v>102</v>
      </c>
      <c r="X379" s="26">
        <v>2.7829999999999999E-3</v>
      </c>
    </row>
    <row r="380" spans="1:24" x14ac:dyDescent="0.35">
      <c r="A380" t="s">
        <v>2</v>
      </c>
      <c r="B380" t="s">
        <v>682</v>
      </c>
      <c r="C380" t="s">
        <v>306</v>
      </c>
      <c r="J380" t="s">
        <v>102</v>
      </c>
      <c r="K380" t="s">
        <v>102</v>
      </c>
      <c r="L380" t="s">
        <v>102</v>
      </c>
      <c r="M380" t="s">
        <v>102</v>
      </c>
      <c r="N380" t="s">
        <v>102</v>
      </c>
      <c r="O380" t="s">
        <v>102</v>
      </c>
      <c r="P380" t="s">
        <v>102</v>
      </c>
      <c r="Q380" t="s">
        <v>102</v>
      </c>
      <c r="R380" t="s">
        <v>102</v>
      </c>
      <c r="S380" t="s">
        <v>102</v>
      </c>
      <c r="T380" t="s">
        <v>102</v>
      </c>
      <c r="U380" s="26">
        <v>5.64E-3</v>
      </c>
      <c r="V380" t="s">
        <v>102</v>
      </c>
      <c r="W380" t="s">
        <v>102</v>
      </c>
      <c r="X380" s="26">
        <v>5.64E-3</v>
      </c>
    </row>
    <row r="381" spans="1:24" x14ac:dyDescent="0.35">
      <c r="A381" t="s">
        <v>2</v>
      </c>
      <c r="B381" t="s">
        <v>682</v>
      </c>
      <c r="C381" t="s">
        <v>307</v>
      </c>
      <c r="J381" t="s">
        <v>102</v>
      </c>
      <c r="K381" t="s">
        <v>102</v>
      </c>
      <c r="L381" t="s">
        <v>102</v>
      </c>
      <c r="M381" t="s">
        <v>102</v>
      </c>
      <c r="N381" t="s">
        <v>102</v>
      </c>
      <c r="O381" t="s">
        <v>102</v>
      </c>
      <c r="P381" t="s">
        <v>102</v>
      </c>
      <c r="Q381" t="s">
        <v>102</v>
      </c>
      <c r="R381" t="s">
        <v>102</v>
      </c>
      <c r="S381" t="s">
        <v>102</v>
      </c>
      <c r="T381" t="s">
        <v>102</v>
      </c>
      <c r="U381" s="26">
        <v>1.1220000000000001E-2</v>
      </c>
      <c r="V381" t="s">
        <v>102</v>
      </c>
      <c r="W381" t="s">
        <v>102</v>
      </c>
      <c r="X381">
        <v>1.1220000000000001E-2</v>
      </c>
    </row>
    <row r="382" spans="1:24" x14ac:dyDescent="0.35">
      <c r="A382" t="s">
        <v>2</v>
      </c>
      <c r="B382" t="s">
        <v>682</v>
      </c>
      <c r="C382" t="s">
        <v>308</v>
      </c>
      <c r="J382" t="s">
        <v>102</v>
      </c>
      <c r="K382" t="s">
        <v>102</v>
      </c>
      <c r="L382" t="s">
        <v>102</v>
      </c>
      <c r="M382" t="s">
        <v>102</v>
      </c>
      <c r="N382" t="s">
        <v>102</v>
      </c>
      <c r="O382" t="s">
        <v>102</v>
      </c>
      <c r="P382" t="s">
        <v>102</v>
      </c>
      <c r="Q382" t="s">
        <v>102</v>
      </c>
      <c r="R382" t="s">
        <v>102</v>
      </c>
      <c r="S382" t="s">
        <v>102</v>
      </c>
      <c r="T382" t="s">
        <v>102</v>
      </c>
      <c r="U382" s="26" t="s">
        <v>170</v>
      </c>
      <c r="V382" t="s">
        <v>102</v>
      </c>
      <c r="W382" t="s">
        <v>102</v>
      </c>
      <c r="X382" s="26">
        <v>0</v>
      </c>
    </row>
    <row r="383" spans="1:24" x14ac:dyDescent="0.35">
      <c r="A383" t="s">
        <v>2</v>
      </c>
      <c r="B383" t="s">
        <v>682</v>
      </c>
      <c r="C383" t="s">
        <v>231</v>
      </c>
      <c r="J383" t="s">
        <v>102</v>
      </c>
      <c r="K383" t="s">
        <v>102</v>
      </c>
      <c r="L383" t="s">
        <v>102</v>
      </c>
      <c r="M383" t="s">
        <v>102</v>
      </c>
      <c r="N383" t="s">
        <v>102</v>
      </c>
      <c r="O383" t="s">
        <v>102</v>
      </c>
      <c r="P383" t="s">
        <v>102</v>
      </c>
      <c r="Q383" t="s">
        <v>102</v>
      </c>
      <c r="R383" t="s">
        <v>102</v>
      </c>
      <c r="S383" t="s">
        <v>102</v>
      </c>
      <c r="T383" t="s">
        <v>102</v>
      </c>
      <c r="U383" s="26">
        <v>5.6870000000000002E-3</v>
      </c>
      <c r="V383" t="s">
        <v>102</v>
      </c>
      <c r="W383" t="s">
        <v>102</v>
      </c>
      <c r="X383">
        <v>5.6870000000000002E-3</v>
      </c>
    </row>
    <row r="384" spans="1:24" x14ac:dyDescent="0.35">
      <c r="A384" t="s">
        <v>2</v>
      </c>
      <c r="B384" t="s">
        <v>309</v>
      </c>
      <c r="J384" t="s">
        <v>102</v>
      </c>
      <c r="K384" s="26">
        <v>0.11600000000000001</v>
      </c>
      <c r="L384" t="s">
        <v>102</v>
      </c>
      <c r="M384" t="s">
        <v>102</v>
      </c>
      <c r="N384" t="s">
        <v>102</v>
      </c>
      <c r="O384" t="s">
        <v>102</v>
      </c>
      <c r="P384" t="s">
        <v>102</v>
      </c>
      <c r="Q384" s="26">
        <v>6.9380000000000003E-6</v>
      </c>
      <c r="R384">
        <v>0</v>
      </c>
      <c r="S384" t="s">
        <v>102</v>
      </c>
      <c r="T384" s="26">
        <v>2.584E-5</v>
      </c>
      <c r="U384" s="26">
        <v>0.24460000000000001</v>
      </c>
      <c r="V384" t="s">
        <v>102</v>
      </c>
      <c r="W384" s="26">
        <v>7.2859999999999994E-2</v>
      </c>
      <c r="X384" s="26">
        <v>0.43349277800000002</v>
      </c>
    </row>
    <row r="385" spans="1:24" x14ac:dyDescent="0.35">
      <c r="A385" t="s">
        <v>2</v>
      </c>
      <c r="B385" t="s">
        <v>309</v>
      </c>
      <c r="C385" t="s">
        <v>146</v>
      </c>
      <c r="J385" t="s">
        <v>102</v>
      </c>
      <c r="K385" s="26">
        <v>0.11600000000000001</v>
      </c>
      <c r="L385" t="s">
        <v>102</v>
      </c>
      <c r="M385" t="s">
        <v>102</v>
      </c>
      <c r="N385" t="s">
        <v>102</v>
      </c>
      <c r="O385" t="s">
        <v>102</v>
      </c>
      <c r="P385" t="s">
        <v>102</v>
      </c>
      <c r="Q385" t="s">
        <v>102</v>
      </c>
      <c r="R385" t="s">
        <v>102</v>
      </c>
      <c r="S385" t="s">
        <v>102</v>
      </c>
      <c r="T385" s="26">
        <v>2.5709999999999999E-5</v>
      </c>
      <c r="U385" s="26">
        <v>2.1670000000000001E-3</v>
      </c>
      <c r="V385" t="s">
        <v>102</v>
      </c>
      <c r="W385" s="26">
        <v>7.2859999999999994E-2</v>
      </c>
      <c r="X385">
        <v>0.19105270999999999</v>
      </c>
    </row>
    <row r="386" spans="1:24" x14ac:dyDescent="0.35">
      <c r="A386" t="s">
        <v>2</v>
      </c>
      <c r="B386" t="s">
        <v>309</v>
      </c>
      <c r="C386" t="s">
        <v>146</v>
      </c>
      <c r="D386" t="s">
        <v>147</v>
      </c>
      <c r="J386" t="s">
        <v>102</v>
      </c>
      <c r="K386" t="s">
        <v>102</v>
      </c>
      <c r="L386" t="s">
        <v>102</v>
      </c>
      <c r="M386" t="s">
        <v>102</v>
      </c>
      <c r="N386" t="s">
        <v>102</v>
      </c>
      <c r="O386" t="s">
        <v>102</v>
      </c>
      <c r="P386" t="s">
        <v>102</v>
      </c>
      <c r="Q386" t="s">
        <v>102</v>
      </c>
      <c r="R386" t="s">
        <v>102</v>
      </c>
      <c r="S386" t="s">
        <v>102</v>
      </c>
      <c r="T386" s="26">
        <v>2.6309999999999999E-8</v>
      </c>
      <c r="U386" s="26">
        <v>2.16E-5</v>
      </c>
      <c r="V386" t="s">
        <v>102</v>
      </c>
      <c r="W386" s="26">
        <v>4.8719999999999997E-7</v>
      </c>
      <c r="X386" s="26">
        <v>2.2113510000000002E-5</v>
      </c>
    </row>
    <row r="387" spans="1:24" x14ac:dyDescent="0.35">
      <c r="A387" t="s">
        <v>2</v>
      </c>
      <c r="B387" t="s">
        <v>309</v>
      </c>
      <c r="C387" t="s">
        <v>146</v>
      </c>
      <c r="D387" t="s">
        <v>148</v>
      </c>
      <c r="J387" t="s">
        <v>102</v>
      </c>
      <c r="K387" t="s">
        <v>102</v>
      </c>
      <c r="L387" t="s">
        <v>102</v>
      </c>
      <c r="M387" t="s">
        <v>102</v>
      </c>
      <c r="N387" t="s">
        <v>102</v>
      </c>
      <c r="O387" t="s">
        <v>102</v>
      </c>
      <c r="P387" t="s">
        <v>102</v>
      </c>
      <c r="Q387" t="s">
        <v>102</v>
      </c>
      <c r="R387" t="s">
        <v>102</v>
      </c>
      <c r="S387" t="s">
        <v>102</v>
      </c>
      <c r="T387" s="26">
        <v>2.6429999999999999E-8</v>
      </c>
      <c r="U387" s="26">
        <v>2.16E-5</v>
      </c>
      <c r="V387" t="s">
        <v>102</v>
      </c>
      <c r="W387" s="26">
        <v>4.8729999999999998E-7</v>
      </c>
      <c r="X387" s="26">
        <v>2.211373E-5</v>
      </c>
    </row>
    <row r="388" spans="1:24" x14ac:dyDescent="0.35">
      <c r="A388" t="s">
        <v>2</v>
      </c>
      <c r="B388" t="s">
        <v>309</v>
      </c>
      <c r="C388" t="s">
        <v>146</v>
      </c>
      <c r="D388" t="s">
        <v>149</v>
      </c>
      <c r="J388" t="s">
        <v>102</v>
      </c>
      <c r="K388" t="s">
        <v>102</v>
      </c>
      <c r="L388" t="s">
        <v>102</v>
      </c>
      <c r="M388" t="s">
        <v>102</v>
      </c>
      <c r="N388" t="s">
        <v>102</v>
      </c>
      <c r="O388" t="s">
        <v>102</v>
      </c>
      <c r="P388" t="s">
        <v>102</v>
      </c>
      <c r="Q388" t="s">
        <v>102</v>
      </c>
      <c r="R388" t="s">
        <v>102</v>
      </c>
      <c r="S388" t="s">
        <v>102</v>
      </c>
      <c r="T388" s="26">
        <v>-7.0429999999999997E-7</v>
      </c>
      <c r="U388" s="26">
        <v>7.0790000000000002E-4</v>
      </c>
      <c r="V388" t="s">
        <v>102</v>
      </c>
      <c r="W388" s="26">
        <v>4.8219999999999999E-3</v>
      </c>
      <c r="X388">
        <v>5.5291956999999996E-3</v>
      </c>
    </row>
    <row r="389" spans="1:24" x14ac:dyDescent="0.35">
      <c r="A389" t="s">
        <v>2</v>
      </c>
      <c r="B389" t="s">
        <v>309</v>
      </c>
      <c r="C389" t="s">
        <v>146</v>
      </c>
      <c r="D389" t="s">
        <v>150</v>
      </c>
      <c r="J389" t="s">
        <v>102</v>
      </c>
      <c r="K389" t="s">
        <v>102</v>
      </c>
      <c r="L389" t="s">
        <v>102</v>
      </c>
      <c r="M389" t="s">
        <v>102</v>
      </c>
      <c r="N389" t="s">
        <v>102</v>
      </c>
      <c r="O389" t="s">
        <v>102</v>
      </c>
      <c r="P389" t="s">
        <v>102</v>
      </c>
      <c r="Q389" t="s">
        <v>102</v>
      </c>
      <c r="R389" t="s">
        <v>102</v>
      </c>
      <c r="S389" t="s">
        <v>102</v>
      </c>
      <c r="T389" s="26">
        <v>-7.2529999999999996E-7</v>
      </c>
      <c r="U389" s="26">
        <v>7.0790000000000002E-4</v>
      </c>
      <c r="V389" t="s">
        <v>102</v>
      </c>
      <c r="W389" s="26">
        <v>4.823E-3</v>
      </c>
      <c r="X389" s="26">
        <v>5.5301747000000004E-3</v>
      </c>
    </row>
    <row r="390" spans="1:24" x14ac:dyDescent="0.35">
      <c r="A390" t="s">
        <v>2</v>
      </c>
      <c r="B390" t="s">
        <v>309</v>
      </c>
      <c r="C390" t="s">
        <v>146</v>
      </c>
      <c r="D390" t="s">
        <v>151</v>
      </c>
      <c r="J390" t="s">
        <v>102</v>
      </c>
      <c r="K390" t="s">
        <v>102</v>
      </c>
      <c r="L390" t="s">
        <v>102</v>
      </c>
      <c r="M390" t="s">
        <v>102</v>
      </c>
      <c r="N390" t="s">
        <v>102</v>
      </c>
      <c r="O390" t="s">
        <v>102</v>
      </c>
      <c r="P390" t="s">
        <v>102</v>
      </c>
      <c r="Q390" t="s">
        <v>102</v>
      </c>
      <c r="R390" t="s">
        <v>102</v>
      </c>
      <c r="S390" t="s">
        <v>102</v>
      </c>
      <c r="T390" s="26">
        <v>-7.342E-7</v>
      </c>
      <c r="U390" s="26">
        <v>7.0779999999999997E-4</v>
      </c>
      <c r="V390" t="s">
        <v>102</v>
      </c>
      <c r="W390" s="26">
        <v>4.8250000000000003E-3</v>
      </c>
      <c r="X390" s="26">
        <v>5.5320658000000003E-3</v>
      </c>
    </row>
    <row r="391" spans="1:24" x14ac:dyDescent="0.35">
      <c r="A391" t="s">
        <v>2</v>
      </c>
      <c r="B391" t="s">
        <v>309</v>
      </c>
      <c r="C391" t="s">
        <v>205</v>
      </c>
      <c r="J391" t="s">
        <v>102</v>
      </c>
      <c r="K391" t="s">
        <v>102</v>
      </c>
      <c r="L391" t="s">
        <v>102</v>
      </c>
      <c r="M391" t="s">
        <v>102</v>
      </c>
      <c r="N391" t="s">
        <v>102</v>
      </c>
      <c r="O391" t="s">
        <v>102</v>
      </c>
      <c r="P391" t="s">
        <v>102</v>
      </c>
      <c r="Q391" s="26">
        <v>6.9380000000000003E-6</v>
      </c>
      <c r="R391" t="s">
        <v>102</v>
      </c>
      <c r="S391" t="s">
        <v>102</v>
      </c>
      <c r="T391" t="s">
        <v>102</v>
      </c>
      <c r="U391" s="26" t="s">
        <v>102</v>
      </c>
      <c r="V391" t="s">
        <v>102</v>
      </c>
      <c r="W391" t="s">
        <v>102</v>
      </c>
      <c r="X391" s="26">
        <v>6.9380000000000003E-6</v>
      </c>
    </row>
    <row r="392" spans="1:24" x14ac:dyDescent="0.35">
      <c r="A392" t="s">
        <v>2</v>
      </c>
      <c r="B392" t="s">
        <v>309</v>
      </c>
      <c r="C392" t="s">
        <v>243</v>
      </c>
      <c r="J392" t="s">
        <v>102</v>
      </c>
      <c r="K392" t="s">
        <v>102</v>
      </c>
      <c r="L392" t="s">
        <v>102</v>
      </c>
      <c r="M392" t="s">
        <v>102</v>
      </c>
      <c r="N392" t="s">
        <v>102</v>
      </c>
      <c r="O392" t="s">
        <v>102</v>
      </c>
      <c r="P392" t="s">
        <v>102</v>
      </c>
      <c r="Q392" t="s">
        <v>102</v>
      </c>
      <c r="R392" t="s">
        <v>102</v>
      </c>
      <c r="S392" t="s">
        <v>102</v>
      </c>
      <c r="T392" t="s">
        <v>102</v>
      </c>
      <c r="U392" s="26">
        <v>5.5640000000000004E-3</v>
      </c>
      <c r="V392" t="s">
        <v>102</v>
      </c>
      <c r="W392" t="s">
        <v>102</v>
      </c>
      <c r="X392">
        <v>5.5640000000000004E-3</v>
      </c>
    </row>
    <row r="393" spans="1:24" x14ac:dyDescent="0.35">
      <c r="A393" t="s">
        <v>2</v>
      </c>
      <c r="B393" t="s">
        <v>309</v>
      </c>
      <c r="C393" t="s">
        <v>244</v>
      </c>
      <c r="J393" t="s">
        <v>102</v>
      </c>
      <c r="K393" t="s">
        <v>102</v>
      </c>
      <c r="L393" t="s">
        <v>102</v>
      </c>
      <c r="M393" t="s">
        <v>102</v>
      </c>
      <c r="N393" t="s">
        <v>102</v>
      </c>
      <c r="O393" t="s">
        <v>102</v>
      </c>
      <c r="P393" t="s">
        <v>102</v>
      </c>
      <c r="Q393" t="s">
        <v>102</v>
      </c>
      <c r="R393" t="s">
        <v>102</v>
      </c>
      <c r="S393" t="s">
        <v>102</v>
      </c>
      <c r="T393" t="s">
        <v>102</v>
      </c>
      <c r="U393" s="26">
        <v>5.5640000000000004E-3</v>
      </c>
      <c r="V393" t="s">
        <v>102</v>
      </c>
      <c r="W393" t="s">
        <v>102</v>
      </c>
      <c r="X393">
        <v>5.5640000000000004E-3</v>
      </c>
    </row>
    <row r="394" spans="1:24" x14ac:dyDescent="0.35">
      <c r="A394" t="s">
        <v>2</v>
      </c>
      <c r="B394" t="s">
        <v>309</v>
      </c>
      <c r="C394" t="s">
        <v>245</v>
      </c>
      <c r="J394" t="s">
        <v>102</v>
      </c>
      <c r="K394" t="s">
        <v>102</v>
      </c>
      <c r="L394" t="s">
        <v>102</v>
      </c>
      <c r="M394" t="s">
        <v>102</v>
      </c>
      <c r="N394" t="s">
        <v>102</v>
      </c>
      <c r="O394" t="s">
        <v>102</v>
      </c>
      <c r="P394" t="s">
        <v>102</v>
      </c>
      <c r="Q394" t="s">
        <v>102</v>
      </c>
      <c r="R394" t="s">
        <v>102</v>
      </c>
      <c r="S394" t="s">
        <v>102</v>
      </c>
      <c r="T394" t="s">
        <v>102</v>
      </c>
      <c r="U394" s="26">
        <v>5.705E-3</v>
      </c>
      <c r="V394" t="s">
        <v>102</v>
      </c>
      <c r="W394" t="s">
        <v>102</v>
      </c>
      <c r="X394" s="26">
        <v>5.705E-3</v>
      </c>
    </row>
    <row r="395" spans="1:24" x14ac:dyDescent="0.35">
      <c r="A395" t="s">
        <v>2</v>
      </c>
      <c r="B395" t="s">
        <v>309</v>
      </c>
      <c r="C395" t="s">
        <v>246</v>
      </c>
      <c r="J395" t="s">
        <v>102</v>
      </c>
      <c r="K395" t="s">
        <v>102</v>
      </c>
      <c r="L395" t="s">
        <v>102</v>
      </c>
      <c r="M395" t="s">
        <v>102</v>
      </c>
      <c r="N395" t="s">
        <v>102</v>
      </c>
      <c r="O395" t="s">
        <v>102</v>
      </c>
      <c r="P395" t="s">
        <v>102</v>
      </c>
      <c r="Q395" t="s">
        <v>102</v>
      </c>
      <c r="R395" t="s">
        <v>102</v>
      </c>
      <c r="S395" t="s">
        <v>102</v>
      </c>
      <c r="T395" t="s">
        <v>102</v>
      </c>
      <c r="U395" s="26">
        <v>5.4910000000000002E-3</v>
      </c>
      <c r="V395" t="s">
        <v>102</v>
      </c>
      <c r="W395" t="s">
        <v>102</v>
      </c>
      <c r="X395">
        <v>5.4910000000000002E-3</v>
      </c>
    </row>
    <row r="396" spans="1:24" x14ac:dyDescent="0.35">
      <c r="A396" t="s">
        <v>2</v>
      </c>
      <c r="B396" t="s">
        <v>309</v>
      </c>
      <c r="C396" t="s">
        <v>247</v>
      </c>
      <c r="J396" t="s">
        <v>102</v>
      </c>
      <c r="K396" t="s">
        <v>102</v>
      </c>
      <c r="L396" t="s">
        <v>102</v>
      </c>
      <c r="M396" t="s">
        <v>102</v>
      </c>
      <c r="N396" t="s">
        <v>102</v>
      </c>
      <c r="O396" t="s">
        <v>102</v>
      </c>
      <c r="P396" t="s">
        <v>102</v>
      </c>
      <c r="Q396" t="s">
        <v>102</v>
      </c>
      <c r="R396" t="s">
        <v>102</v>
      </c>
      <c r="S396" t="s">
        <v>102</v>
      </c>
      <c r="T396" t="s">
        <v>102</v>
      </c>
      <c r="U396" s="26">
        <v>5.7149999999999996E-3</v>
      </c>
      <c r="V396" t="s">
        <v>102</v>
      </c>
      <c r="W396" t="s">
        <v>102</v>
      </c>
      <c r="X396" s="26">
        <v>5.7149999999999996E-3</v>
      </c>
    </row>
    <row r="397" spans="1:24" x14ac:dyDescent="0.35">
      <c r="A397" t="s">
        <v>2</v>
      </c>
      <c r="B397" t="s">
        <v>309</v>
      </c>
      <c r="C397" t="s">
        <v>248</v>
      </c>
      <c r="J397" t="s">
        <v>102</v>
      </c>
      <c r="K397" t="s">
        <v>102</v>
      </c>
      <c r="L397" t="s">
        <v>102</v>
      </c>
      <c r="M397" t="s">
        <v>102</v>
      </c>
      <c r="N397" t="s">
        <v>102</v>
      </c>
      <c r="O397" t="s">
        <v>102</v>
      </c>
      <c r="P397" t="s">
        <v>102</v>
      </c>
      <c r="Q397" t="s">
        <v>102</v>
      </c>
      <c r="R397" t="s">
        <v>102</v>
      </c>
      <c r="S397" t="s">
        <v>102</v>
      </c>
      <c r="T397" t="s">
        <v>102</v>
      </c>
      <c r="U397" s="26">
        <v>5.7369999999999999E-3</v>
      </c>
      <c r="V397" t="s">
        <v>102</v>
      </c>
      <c r="W397" t="s">
        <v>102</v>
      </c>
      <c r="X397" s="26">
        <v>5.7369999999999999E-3</v>
      </c>
    </row>
    <row r="398" spans="1:24" x14ac:dyDescent="0.35">
      <c r="A398" t="s">
        <v>2</v>
      </c>
      <c r="B398" t="s">
        <v>309</v>
      </c>
      <c r="C398" t="s">
        <v>249</v>
      </c>
      <c r="J398" t="s">
        <v>102</v>
      </c>
      <c r="K398" t="s">
        <v>102</v>
      </c>
      <c r="L398" t="s">
        <v>102</v>
      </c>
      <c r="M398" t="s">
        <v>102</v>
      </c>
      <c r="N398" t="s">
        <v>102</v>
      </c>
      <c r="O398" t="s">
        <v>102</v>
      </c>
      <c r="P398" t="s">
        <v>102</v>
      </c>
      <c r="Q398" t="s">
        <v>102</v>
      </c>
      <c r="R398" t="s">
        <v>102</v>
      </c>
      <c r="S398" t="s">
        <v>102</v>
      </c>
      <c r="T398" t="s">
        <v>102</v>
      </c>
      <c r="U398" s="26">
        <v>5.8909999999999995E-4</v>
      </c>
      <c r="V398" t="s">
        <v>102</v>
      </c>
      <c r="W398" t="s">
        <v>102</v>
      </c>
      <c r="X398">
        <v>5.8909999999999995E-4</v>
      </c>
    </row>
    <row r="399" spans="1:24" x14ac:dyDescent="0.35">
      <c r="A399" t="s">
        <v>2</v>
      </c>
      <c r="B399" t="s">
        <v>309</v>
      </c>
      <c r="C399" t="s">
        <v>250</v>
      </c>
      <c r="J399" t="s">
        <v>102</v>
      </c>
      <c r="K399" t="s">
        <v>102</v>
      </c>
      <c r="L399" t="s">
        <v>102</v>
      </c>
      <c r="M399" t="s">
        <v>102</v>
      </c>
      <c r="N399" t="s">
        <v>102</v>
      </c>
      <c r="O399" t="s">
        <v>102</v>
      </c>
      <c r="P399" t="s">
        <v>102</v>
      </c>
      <c r="Q399" t="s">
        <v>102</v>
      </c>
      <c r="R399" t="s">
        <v>102</v>
      </c>
      <c r="S399" t="s">
        <v>102</v>
      </c>
      <c r="T399" t="s">
        <v>102</v>
      </c>
      <c r="U399" s="26">
        <v>5.6839999999999998E-3</v>
      </c>
      <c r="V399" t="s">
        <v>102</v>
      </c>
      <c r="W399" t="s">
        <v>102</v>
      </c>
      <c r="X399" s="26">
        <v>5.6839999999999998E-3</v>
      </c>
    </row>
    <row r="400" spans="1:24" x14ac:dyDescent="0.35">
      <c r="A400" t="s">
        <v>2</v>
      </c>
      <c r="B400" t="s">
        <v>309</v>
      </c>
      <c r="C400" t="s">
        <v>251</v>
      </c>
      <c r="J400" t="s">
        <v>102</v>
      </c>
      <c r="K400" t="s">
        <v>102</v>
      </c>
      <c r="L400" t="s">
        <v>102</v>
      </c>
      <c r="M400" t="s">
        <v>102</v>
      </c>
      <c r="N400" t="s">
        <v>102</v>
      </c>
      <c r="O400" t="s">
        <v>102</v>
      </c>
      <c r="P400" t="s">
        <v>102</v>
      </c>
      <c r="Q400" t="s">
        <v>102</v>
      </c>
      <c r="R400" t="s">
        <v>102</v>
      </c>
      <c r="S400" t="s">
        <v>102</v>
      </c>
      <c r="T400" t="s">
        <v>102</v>
      </c>
      <c r="U400" s="26">
        <v>5.8909999999999995E-4</v>
      </c>
      <c r="V400" t="s">
        <v>102</v>
      </c>
      <c r="W400" t="s">
        <v>102</v>
      </c>
      <c r="X400">
        <v>5.8909999999999995E-4</v>
      </c>
    </row>
    <row r="401" spans="1:24" x14ac:dyDescent="0.35">
      <c r="A401" t="s">
        <v>2</v>
      </c>
      <c r="B401" t="s">
        <v>309</v>
      </c>
      <c r="C401" t="s">
        <v>252</v>
      </c>
      <c r="J401" t="s">
        <v>102</v>
      </c>
      <c r="K401" t="s">
        <v>102</v>
      </c>
      <c r="L401" t="s">
        <v>102</v>
      </c>
      <c r="M401" t="s">
        <v>102</v>
      </c>
      <c r="N401" t="s">
        <v>102</v>
      </c>
      <c r="O401" t="s">
        <v>102</v>
      </c>
      <c r="P401" t="s">
        <v>102</v>
      </c>
      <c r="Q401" t="s">
        <v>102</v>
      </c>
      <c r="R401" t="s">
        <v>102</v>
      </c>
      <c r="S401" t="s">
        <v>102</v>
      </c>
      <c r="T401" t="s">
        <v>102</v>
      </c>
      <c r="U401" s="26">
        <v>5.5710000000000004E-3</v>
      </c>
      <c r="V401" t="s">
        <v>102</v>
      </c>
      <c r="W401" t="s">
        <v>102</v>
      </c>
      <c r="X401">
        <v>5.5710000000000004E-3</v>
      </c>
    </row>
    <row r="402" spans="1:24" x14ac:dyDescent="0.35">
      <c r="A402" t="s">
        <v>2</v>
      </c>
      <c r="B402" t="s">
        <v>309</v>
      </c>
      <c r="C402" t="s">
        <v>253</v>
      </c>
      <c r="J402" t="s">
        <v>102</v>
      </c>
      <c r="K402" t="s">
        <v>102</v>
      </c>
      <c r="L402" t="s">
        <v>102</v>
      </c>
      <c r="M402" t="s">
        <v>102</v>
      </c>
      <c r="N402" t="s">
        <v>102</v>
      </c>
      <c r="O402" t="s">
        <v>102</v>
      </c>
      <c r="P402" t="s">
        <v>102</v>
      </c>
      <c r="Q402" s="26" t="s">
        <v>102</v>
      </c>
      <c r="R402" t="s">
        <v>102</v>
      </c>
      <c r="S402" t="s">
        <v>102</v>
      </c>
      <c r="T402" s="26" t="s">
        <v>102</v>
      </c>
      <c r="U402" s="26">
        <v>5.6990000000000001E-3</v>
      </c>
      <c r="V402" t="s">
        <v>102</v>
      </c>
      <c r="W402" s="26" t="s">
        <v>102</v>
      </c>
      <c r="X402">
        <v>5.6990000000000001E-3</v>
      </c>
    </row>
    <row r="403" spans="1:24" x14ac:dyDescent="0.35">
      <c r="A403" t="s">
        <v>2</v>
      </c>
      <c r="B403" t="s">
        <v>309</v>
      </c>
      <c r="C403" t="s">
        <v>254</v>
      </c>
      <c r="J403" t="s">
        <v>102</v>
      </c>
      <c r="K403" t="s">
        <v>102</v>
      </c>
      <c r="L403" t="s">
        <v>102</v>
      </c>
      <c r="M403" t="s">
        <v>102</v>
      </c>
      <c r="N403" t="s">
        <v>102</v>
      </c>
      <c r="O403" t="s">
        <v>102</v>
      </c>
      <c r="P403" t="s">
        <v>102</v>
      </c>
      <c r="Q403" t="s">
        <v>102</v>
      </c>
      <c r="R403" t="s">
        <v>102</v>
      </c>
      <c r="S403" t="s">
        <v>102</v>
      </c>
      <c r="T403" s="26" t="s">
        <v>102</v>
      </c>
      <c r="U403" s="26">
        <v>5.5110000000000003E-3</v>
      </c>
      <c r="V403" t="s">
        <v>102</v>
      </c>
      <c r="W403" s="26" t="s">
        <v>102</v>
      </c>
      <c r="X403" s="26">
        <v>5.5110000000000003E-3</v>
      </c>
    </row>
    <row r="404" spans="1:24" x14ac:dyDescent="0.35">
      <c r="A404" t="s">
        <v>2</v>
      </c>
      <c r="B404" t="s">
        <v>309</v>
      </c>
      <c r="C404" t="s">
        <v>255</v>
      </c>
      <c r="J404" t="s">
        <v>102</v>
      </c>
      <c r="K404" t="s">
        <v>102</v>
      </c>
      <c r="L404" t="s">
        <v>102</v>
      </c>
      <c r="M404" t="s">
        <v>102</v>
      </c>
      <c r="N404" t="s">
        <v>102</v>
      </c>
      <c r="O404" t="s">
        <v>102</v>
      </c>
      <c r="P404" t="s">
        <v>102</v>
      </c>
      <c r="Q404" t="s">
        <v>102</v>
      </c>
      <c r="R404" t="s">
        <v>102</v>
      </c>
      <c r="S404" t="s">
        <v>102</v>
      </c>
      <c r="T404" s="26" t="s">
        <v>102</v>
      </c>
      <c r="U404" s="26">
        <v>5.7689999999999998E-3</v>
      </c>
      <c r="V404" t="s">
        <v>102</v>
      </c>
      <c r="W404" s="26" t="s">
        <v>102</v>
      </c>
      <c r="X404" s="26">
        <v>5.7689999999999998E-3</v>
      </c>
    </row>
    <row r="405" spans="1:24" x14ac:dyDescent="0.35">
      <c r="A405" t="s">
        <v>2</v>
      </c>
      <c r="B405" t="s">
        <v>309</v>
      </c>
      <c r="C405" t="s">
        <v>256</v>
      </c>
      <c r="J405" t="s">
        <v>102</v>
      </c>
      <c r="K405" t="s">
        <v>102</v>
      </c>
      <c r="L405" t="s">
        <v>102</v>
      </c>
      <c r="M405" t="s">
        <v>102</v>
      </c>
      <c r="N405" t="s">
        <v>102</v>
      </c>
      <c r="O405" t="s">
        <v>102</v>
      </c>
      <c r="P405" t="s">
        <v>102</v>
      </c>
      <c r="Q405" t="s">
        <v>102</v>
      </c>
      <c r="R405" t="s">
        <v>102</v>
      </c>
      <c r="S405" t="s">
        <v>102</v>
      </c>
      <c r="T405" s="26" t="s">
        <v>102</v>
      </c>
      <c r="U405" s="26">
        <v>5.7499999999999999E-3</v>
      </c>
      <c r="V405" t="s">
        <v>102</v>
      </c>
      <c r="W405" s="26" t="s">
        <v>102</v>
      </c>
      <c r="X405" s="26">
        <v>5.7499999999999999E-3</v>
      </c>
    </row>
    <row r="406" spans="1:24" x14ac:dyDescent="0.35">
      <c r="A406" t="s">
        <v>2</v>
      </c>
      <c r="B406" t="s">
        <v>309</v>
      </c>
      <c r="C406" t="s">
        <v>257</v>
      </c>
      <c r="J406" t="s">
        <v>102</v>
      </c>
      <c r="K406" t="s">
        <v>102</v>
      </c>
      <c r="L406" t="s">
        <v>102</v>
      </c>
      <c r="M406" t="s">
        <v>102</v>
      </c>
      <c r="N406" t="s">
        <v>102</v>
      </c>
      <c r="O406" t="s">
        <v>102</v>
      </c>
      <c r="P406" t="s">
        <v>102</v>
      </c>
      <c r="Q406" t="s">
        <v>102</v>
      </c>
      <c r="R406" t="s">
        <v>102</v>
      </c>
      <c r="S406" t="s">
        <v>102</v>
      </c>
      <c r="T406" s="26" t="s">
        <v>102</v>
      </c>
      <c r="U406" s="26">
        <v>5.6709999999999998E-3</v>
      </c>
      <c r="V406" t="s">
        <v>102</v>
      </c>
      <c r="W406" s="26" t="s">
        <v>102</v>
      </c>
      <c r="X406" s="26">
        <v>5.6709999999999998E-3</v>
      </c>
    </row>
    <row r="407" spans="1:24" x14ac:dyDescent="0.35">
      <c r="A407" t="s">
        <v>2</v>
      </c>
      <c r="B407" t="s">
        <v>309</v>
      </c>
      <c r="C407" t="s">
        <v>258</v>
      </c>
      <c r="J407" t="s">
        <v>102</v>
      </c>
      <c r="K407" t="s">
        <v>102</v>
      </c>
      <c r="L407" t="s">
        <v>102</v>
      </c>
      <c r="M407" t="s">
        <v>102</v>
      </c>
      <c r="N407" t="s">
        <v>102</v>
      </c>
      <c r="O407" t="s">
        <v>102</v>
      </c>
      <c r="P407" t="s">
        <v>102</v>
      </c>
      <c r="Q407" t="s">
        <v>102</v>
      </c>
      <c r="R407" t="s">
        <v>102</v>
      </c>
      <c r="S407" t="s">
        <v>102</v>
      </c>
      <c r="T407" s="26" t="s">
        <v>102</v>
      </c>
      <c r="U407" s="26">
        <v>5.6889999999999996E-3</v>
      </c>
      <c r="V407" t="s">
        <v>102</v>
      </c>
      <c r="W407" s="26" t="s">
        <v>102</v>
      </c>
      <c r="X407">
        <v>5.6889999999999996E-3</v>
      </c>
    </row>
    <row r="408" spans="1:24" x14ac:dyDescent="0.35">
      <c r="A408" t="s">
        <v>2</v>
      </c>
      <c r="B408" t="s">
        <v>309</v>
      </c>
      <c r="C408" t="s">
        <v>259</v>
      </c>
      <c r="J408" t="s">
        <v>102</v>
      </c>
      <c r="K408" t="s">
        <v>102</v>
      </c>
      <c r="L408" t="s">
        <v>102</v>
      </c>
      <c r="M408" t="s">
        <v>102</v>
      </c>
      <c r="N408" t="s">
        <v>102</v>
      </c>
      <c r="O408" t="s">
        <v>102</v>
      </c>
      <c r="P408" t="s">
        <v>102</v>
      </c>
      <c r="Q408" t="s">
        <v>102</v>
      </c>
      <c r="R408" t="s">
        <v>102</v>
      </c>
      <c r="S408" t="s">
        <v>102</v>
      </c>
      <c r="T408" s="26" t="s">
        <v>102</v>
      </c>
      <c r="U408" s="26">
        <v>5.672E-3</v>
      </c>
      <c r="V408" t="s">
        <v>102</v>
      </c>
      <c r="W408" s="26" t="s">
        <v>102</v>
      </c>
      <c r="X408" s="26">
        <v>5.672E-3</v>
      </c>
    </row>
    <row r="409" spans="1:24" x14ac:dyDescent="0.35">
      <c r="A409" t="s">
        <v>2</v>
      </c>
      <c r="B409" t="s">
        <v>309</v>
      </c>
      <c r="C409" t="s">
        <v>260</v>
      </c>
      <c r="J409" t="s">
        <v>102</v>
      </c>
      <c r="K409" t="s">
        <v>102</v>
      </c>
      <c r="L409" t="s">
        <v>102</v>
      </c>
      <c r="M409" t="s">
        <v>102</v>
      </c>
      <c r="N409" t="s">
        <v>102</v>
      </c>
      <c r="O409" t="s">
        <v>102</v>
      </c>
      <c r="P409" t="s">
        <v>102</v>
      </c>
      <c r="Q409" s="26" t="s">
        <v>102</v>
      </c>
      <c r="R409" t="s">
        <v>102</v>
      </c>
      <c r="S409" t="s">
        <v>102</v>
      </c>
      <c r="T409" t="s">
        <v>102</v>
      </c>
      <c r="U409" s="26">
        <v>5.8909999999999995E-4</v>
      </c>
      <c r="V409" t="s">
        <v>102</v>
      </c>
      <c r="W409" t="s">
        <v>102</v>
      </c>
      <c r="X409" s="26">
        <v>5.8909999999999995E-4</v>
      </c>
    </row>
    <row r="410" spans="1:24" x14ac:dyDescent="0.35">
      <c r="A410" t="s">
        <v>2</v>
      </c>
      <c r="B410" t="s">
        <v>309</v>
      </c>
      <c r="C410" t="s">
        <v>261</v>
      </c>
      <c r="J410" t="s">
        <v>102</v>
      </c>
      <c r="K410" t="s">
        <v>102</v>
      </c>
      <c r="L410" t="s">
        <v>102</v>
      </c>
      <c r="M410" t="s">
        <v>102</v>
      </c>
      <c r="N410" t="s">
        <v>102</v>
      </c>
      <c r="O410" t="s">
        <v>102</v>
      </c>
      <c r="P410" t="s">
        <v>102</v>
      </c>
      <c r="Q410" t="s">
        <v>102</v>
      </c>
      <c r="R410" t="s">
        <v>102</v>
      </c>
      <c r="S410" t="s">
        <v>102</v>
      </c>
      <c r="T410" t="s">
        <v>102</v>
      </c>
      <c r="U410" s="26">
        <v>5.8909999999999995E-4</v>
      </c>
      <c r="V410" t="s">
        <v>102</v>
      </c>
      <c r="W410" t="s">
        <v>102</v>
      </c>
      <c r="X410">
        <v>5.8909999999999995E-4</v>
      </c>
    </row>
    <row r="411" spans="1:24" x14ac:dyDescent="0.35">
      <c r="A411" t="s">
        <v>2</v>
      </c>
      <c r="B411" t="s">
        <v>309</v>
      </c>
      <c r="C411" t="s">
        <v>262</v>
      </c>
      <c r="J411" t="s">
        <v>102</v>
      </c>
      <c r="K411" t="s">
        <v>102</v>
      </c>
      <c r="L411" t="s">
        <v>102</v>
      </c>
      <c r="M411" t="s">
        <v>102</v>
      </c>
      <c r="N411" t="s">
        <v>102</v>
      </c>
      <c r="O411" t="s">
        <v>102</v>
      </c>
      <c r="P411" t="s">
        <v>102</v>
      </c>
      <c r="Q411" t="s">
        <v>102</v>
      </c>
      <c r="R411" t="s">
        <v>102</v>
      </c>
      <c r="S411" t="s">
        <v>102</v>
      </c>
      <c r="T411" t="s">
        <v>102</v>
      </c>
      <c r="U411" s="26">
        <v>5.8909999999999995E-4</v>
      </c>
      <c r="V411" t="s">
        <v>102</v>
      </c>
      <c r="W411" t="s">
        <v>102</v>
      </c>
      <c r="X411" s="26">
        <v>5.8909999999999995E-4</v>
      </c>
    </row>
    <row r="412" spans="1:24" x14ac:dyDescent="0.35">
      <c r="A412" t="s">
        <v>2</v>
      </c>
      <c r="B412" t="s">
        <v>309</v>
      </c>
      <c r="C412" t="s">
        <v>263</v>
      </c>
      <c r="J412" t="s">
        <v>102</v>
      </c>
      <c r="K412" t="s">
        <v>102</v>
      </c>
      <c r="L412" t="s">
        <v>102</v>
      </c>
      <c r="M412" t="s">
        <v>102</v>
      </c>
      <c r="N412" t="s">
        <v>102</v>
      </c>
      <c r="O412" t="s">
        <v>102</v>
      </c>
      <c r="P412" t="s">
        <v>102</v>
      </c>
      <c r="Q412" t="s">
        <v>102</v>
      </c>
      <c r="R412" t="s">
        <v>102</v>
      </c>
      <c r="S412" t="s">
        <v>102</v>
      </c>
      <c r="T412" t="s">
        <v>102</v>
      </c>
      <c r="U412" s="26">
        <v>5.8909999999999995E-4</v>
      </c>
      <c r="V412" t="s">
        <v>102</v>
      </c>
      <c r="W412" t="s">
        <v>102</v>
      </c>
      <c r="X412" s="26">
        <v>5.8909999999999995E-4</v>
      </c>
    </row>
    <row r="413" spans="1:24" x14ac:dyDescent="0.35">
      <c r="A413" t="s">
        <v>2</v>
      </c>
      <c r="B413" t="s">
        <v>309</v>
      </c>
      <c r="C413" t="s">
        <v>264</v>
      </c>
      <c r="J413" t="s">
        <v>102</v>
      </c>
      <c r="K413" t="s">
        <v>102</v>
      </c>
      <c r="L413" t="s">
        <v>102</v>
      </c>
      <c r="M413" t="s">
        <v>102</v>
      </c>
      <c r="N413" t="s">
        <v>102</v>
      </c>
      <c r="O413" t="s">
        <v>102</v>
      </c>
      <c r="P413" t="s">
        <v>102</v>
      </c>
      <c r="Q413" t="s">
        <v>102</v>
      </c>
      <c r="R413" s="26" t="s">
        <v>102</v>
      </c>
      <c r="S413" t="s">
        <v>102</v>
      </c>
      <c r="T413" s="26" t="s">
        <v>102</v>
      </c>
      <c r="U413" s="26">
        <v>3.7730000000000001E-4</v>
      </c>
      <c r="V413" t="s">
        <v>102</v>
      </c>
      <c r="W413" t="s">
        <v>102</v>
      </c>
      <c r="X413">
        <v>3.7730000000000001E-4</v>
      </c>
    </row>
    <row r="414" spans="1:24" x14ac:dyDescent="0.35">
      <c r="A414" t="s">
        <v>2</v>
      </c>
      <c r="B414" t="s">
        <v>309</v>
      </c>
      <c r="C414" t="s">
        <v>265</v>
      </c>
      <c r="J414" t="s">
        <v>102</v>
      </c>
      <c r="K414" t="s">
        <v>102</v>
      </c>
      <c r="L414" t="s">
        <v>102</v>
      </c>
      <c r="M414" t="s">
        <v>102</v>
      </c>
      <c r="N414" t="s">
        <v>102</v>
      </c>
      <c r="O414" t="s">
        <v>102</v>
      </c>
      <c r="P414" t="s">
        <v>102</v>
      </c>
      <c r="Q414" t="s">
        <v>102</v>
      </c>
      <c r="R414" s="26" t="s">
        <v>102</v>
      </c>
      <c r="S414" t="s">
        <v>102</v>
      </c>
      <c r="T414" s="26" t="s">
        <v>102</v>
      </c>
      <c r="U414" s="26">
        <v>3.7730000000000001E-4</v>
      </c>
      <c r="V414" t="s">
        <v>102</v>
      </c>
      <c r="W414" t="s">
        <v>102</v>
      </c>
      <c r="X414" s="26">
        <v>3.7730000000000001E-4</v>
      </c>
    </row>
    <row r="415" spans="1:24" x14ac:dyDescent="0.35">
      <c r="A415" t="s">
        <v>2</v>
      </c>
      <c r="B415" t="s">
        <v>309</v>
      </c>
      <c r="C415" t="s">
        <v>266</v>
      </c>
      <c r="J415" t="s">
        <v>102</v>
      </c>
      <c r="K415" t="s">
        <v>102</v>
      </c>
      <c r="L415" t="s">
        <v>102</v>
      </c>
      <c r="M415" t="s">
        <v>102</v>
      </c>
      <c r="N415" t="s">
        <v>102</v>
      </c>
      <c r="O415" t="s">
        <v>102</v>
      </c>
      <c r="P415" t="s">
        <v>102</v>
      </c>
      <c r="Q415" t="s">
        <v>102</v>
      </c>
      <c r="R415" s="26" t="s">
        <v>102</v>
      </c>
      <c r="S415" t="s">
        <v>102</v>
      </c>
      <c r="T415" s="26" t="s">
        <v>102</v>
      </c>
      <c r="U415" s="26">
        <v>3.7730000000000001E-4</v>
      </c>
      <c r="V415" t="s">
        <v>102</v>
      </c>
      <c r="W415" t="s">
        <v>102</v>
      </c>
      <c r="X415" s="26">
        <v>3.7730000000000001E-4</v>
      </c>
    </row>
    <row r="416" spans="1:24" x14ac:dyDescent="0.35">
      <c r="A416" t="s">
        <v>2</v>
      </c>
      <c r="B416" t="s">
        <v>309</v>
      </c>
      <c r="C416" t="s">
        <v>267</v>
      </c>
      <c r="J416" t="s">
        <v>102</v>
      </c>
      <c r="K416" t="s">
        <v>102</v>
      </c>
      <c r="L416" t="s">
        <v>102</v>
      </c>
      <c r="M416" t="s">
        <v>102</v>
      </c>
      <c r="N416" t="s">
        <v>102</v>
      </c>
      <c r="O416" t="s">
        <v>102</v>
      </c>
      <c r="P416" t="s">
        <v>102</v>
      </c>
      <c r="Q416" t="s">
        <v>102</v>
      </c>
      <c r="R416" s="26" t="s">
        <v>102</v>
      </c>
      <c r="S416" t="s">
        <v>102</v>
      </c>
      <c r="T416" s="26" t="s">
        <v>102</v>
      </c>
      <c r="U416" s="26">
        <v>5.8909999999999995E-4</v>
      </c>
      <c r="V416" t="s">
        <v>102</v>
      </c>
      <c r="W416" t="s">
        <v>102</v>
      </c>
      <c r="X416" s="26">
        <v>5.8909999999999995E-4</v>
      </c>
    </row>
    <row r="417" spans="1:24" x14ac:dyDescent="0.35">
      <c r="A417" t="s">
        <v>2</v>
      </c>
      <c r="B417" t="s">
        <v>309</v>
      </c>
      <c r="C417" t="s">
        <v>268</v>
      </c>
      <c r="J417" t="s">
        <v>102</v>
      </c>
      <c r="K417" t="s">
        <v>102</v>
      </c>
      <c r="L417" t="s">
        <v>102</v>
      </c>
      <c r="M417" t="s">
        <v>102</v>
      </c>
      <c r="N417" t="s">
        <v>102</v>
      </c>
      <c r="O417" t="s">
        <v>102</v>
      </c>
      <c r="P417" t="s">
        <v>102</v>
      </c>
      <c r="Q417" t="s">
        <v>102</v>
      </c>
      <c r="R417" s="26" t="s">
        <v>102</v>
      </c>
      <c r="S417" t="s">
        <v>102</v>
      </c>
      <c r="T417" s="26" t="s">
        <v>102</v>
      </c>
      <c r="U417" s="26">
        <v>5.5279999999999999E-3</v>
      </c>
      <c r="V417" t="s">
        <v>102</v>
      </c>
      <c r="W417" t="s">
        <v>102</v>
      </c>
      <c r="X417" s="26">
        <v>5.5279999999999999E-3</v>
      </c>
    </row>
    <row r="418" spans="1:24" x14ac:dyDescent="0.35">
      <c r="A418" t="s">
        <v>2</v>
      </c>
      <c r="B418" t="s">
        <v>309</v>
      </c>
      <c r="C418" t="s">
        <v>269</v>
      </c>
      <c r="J418" t="s">
        <v>102</v>
      </c>
      <c r="K418" t="s">
        <v>102</v>
      </c>
      <c r="L418" t="s">
        <v>102</v>
      </c>
      <c r="M418" t="s">
        <v>102</v>
      </c>
      <c r="N418" t="s">
        <v>102</v>
      </c>
      <c r="O418" t="s">
        <v>102</v>
      </c>
      <c r="P418" t="s">
        <v>102</v>
      </c>
      <c r="Q418" t="s">
        <v>102</v>
      </c>
      <c r="R418" s="26" t="s">
        <v>102</v>
      </c>
      <c r="S418" t="s">
        <v>102</v>
      </c>
      <c r="T418" s="26" t="s">
        <v>102</v>
      </c>
      <c r="U418" s="26" t="s">
        <v>170</v>
      </c>
      <c r="V418" t="s">
        <v>102</v>
      </c>
      <c r="W418" t="s">
        <v>102</v>
      </c>
      <c r="X418" s="26">
        <v>0</v>
      </c>
    </row>
    <row r="419" spans="1:24" x14ac:dyDescent="0.35">
      <c r="A419" t="s">
        <v>2</v>
      </c>
      <c r="B419" t="s">
        <v>309</v>
      </c>
      <c r="C419" t="s">
        <v>270</v>
      </c>
      <c r="J419" t="s">
        <v>102</v>
      </c>
      <c r="K419" t="s">
        <v>102</v>
      </c>
      <c r="L419" t="s">
        <v>102</v>
      </c>
      <c r="M419" t="s">
        <v>102</v>
      </c>
      <c r="N419" t="s">
        <v>102</v>
      </c>
      <c r="O419" t="s">
        <v>102</v>
      </c>
      <c r="P419" t="s">
        <v>102</v>
      </c>
      <c r="Q419" t="s">
        <v>102</v>
      </c>
      <c r="R419" s="26" t="s">
        <v>102</v>
      </c>
      <c r="S419" t="s">
        <v>102</v>
      </c>
      <c r="T419" s="26" t="s">
        <v>102</v>
      </c>
      <c r="U419" s="26">
        <v>5.8909999999999995E-4</v>
      </c>
      <c r="V419" t="s">
        <v>102</v>
      </c>
      <c r="W419" t="s">
        <v>102</v>
      </c>
      <c r="X419" s="26">
        <v>5.8909999999999995E-4</v>
      </c>
    </row>
    <row r="420" spans="1:24" x14ac:dyDescent="0.35">
      <c r="A420" t="s">
        <v>2</v>
      </c>
      <c r="B420" t="s">
        <v>309</v>
      </c>
      <c r="C420" t="s">
        <v>271</v>
      </c>
      <c r="J420" t="s">
        <v>102</v>
      </c>
      <c r="K420" t="s">
        <v>102</v>
      </c>
      <c r="L420" t="s">
        <v>102</v>
      </c>
      <c r="M420" t="s">
        <v>102</v>
      </c>
      <c r="N420" t="s">
        <v>102</v>
      </c>
      <c r="O420" t="s">
        <v>102</v>
      </c>
      <c r="P420" t="s">
        <v>102</v>
      </c>
      <c r="Q420" t="s">
        <v>102</v>
      </c>
      <c r="R420" s="26" t="s">
        <v>102</v>
      </c>
      <c r="S420" t="s">
        <v>102</v>
      </c>
      <c r="T420" s="26" t="s">
        <v>102</v>
      </c>
      <c r="U420" s="26">
        <v>5.7029999999999997E-3</v>
      </c>
      <c r="V420" t="s">
        <v>102</v>
      </c>
      <c r="W420" t="s">
        <v>102</v>
      </c>
      <c r="X420" s="26">
        <v>5.7029999999999997E-3</v>
      </c>
    </row>
    <row r="421" spans="1:24" x14ac:dyDescent="0.35">
      <c r="A421" t="s">
        <v>2</v>
      </c>
      <c r="B421" t="s">
        <v>309</v>
      </c>
      <c r="C421" t="s">
        <v>272</v>
      </c>
      <c r="J421" t="s">
        <v>102</v>
      </c>
      <c r="K421" t="s">
        <v>102</v>
      </c>
      <c r="L421" t="s">
        <v>102</v>
      </c>
      <c r="M421" t="s">
        <v>102</v>
      </c>
      <c r="N421" t="s">
        <v>102</v>
      </c>
      <c r="O421" t="s">
        <v>102</v>
      </c>
      <c r="P421" t="s">
        <v>102</v>
      </c>
      <c r="Q421" t="s">
        <v>102</v>
      </c>
      <c r="R421" s="26" t="s">
        <v>102</v>
      </c>
      <c r="S421" t="s">
        <v>102</v>
      </c>
      <c r="T421" s="26" t="s">
        <v>102</v>
      </c>
      <c r="U421" s="26">
        <v>5.6899999999999997E-3</v>
      </c>
      <c r="V421" t="s">
        <v>102</v>
      </c>
      <c r="W421" t="s">
        <v>102</v>
      </c>
      <c r="X421" s="26">
        <v>5.6899999999999997E-3</v>
      </c>
    </row>
    <row r="422" spans="1:24" x14ac:dyDescent="0.35">
      <c r="A422" t="s">
        <v>2</v>
      </c>
      <c r="B422" t="s">
        <v>309</v>
      </c>
      <c r="C422" t="s">
        <v>273</v>
      </c>
      <c r="J422" t="s">
        <v>102</v>
      </c>
      <c r="K422" t="s">
        <v>102</v>
      </c>
      <c r="L422" t="s">
        <v>102</v>
      </c>
      <c r="M422" t="s">
        <v>102</v>
      </c>
      <c r="N422" t="s">
        <v>102</v>
      </c>
      <c r="O422" t="s">
        <v>102</v>
      </c>
      <c r="P422" t="s">
        <v>102</v>
      </c>
      <c r="Q422" t="s">
        <v>102</v>
      </c>
      <c r="R422" s="26" t="s">
        <v>102</v>
      </c>
      <c r="S422" t="s">
        <v>102</v>
      </c>
      <c r="T422" s="26" t="s">
        <v>102</v>
      </c>
      <c r="U422" s="26">
        <v>5.672E-3</v>
      </c>
      <c r="V422" t="s">
        <v>102</v>
      </c>
      <c r="W422" t="s">
        <v>102</v>
      </c>
      <c r="X422" s="26">
        <v>5.672E-3</v>
      </c>
    </row>
    <row r="423" spans="1:24" x14ac:dyDescent="0.35">
      <c r="A423" t="s">
        <v>2</v>
      </c>
      <c r="B423" t="s">
        <v>309</v>
      </c>
      <c r="C423" t="s">
        <v>274</v>
      </c>
      <c r="J423" t="s">
        <v>102</v>
      </c>
      <c r="K423" t="s">
        <v>102</v>
      </c>
      <c r="L423" t="s">
        <v>102</v>
      </c>
      <c r="M423" t="s">
        <v>102</v>
      </c>
      <c r="N423" t="s">
        <v>102</v>
      </c>
      <c r="O423" t="s">
        <v>102</v>
      </c>
      <c r="P423" t="s">
        <v>102</v>
      </c>
      <c r="Q423" t="s">
        <v>102</v>
      </c>
      <c r="R423" s="26" t="s">
        <v>102</v>
      </c>
      <c r="S423" t="s">
        <v>102</v>
      </c>
      <c r="T423" s="26" t="s">
        <v>102</v>
      </c>
      <c r="U423" s="26" t="s">
        <v>170</v>
      </c>
      <c r="V423" t="s">
        <v>102</v>
      </c>
      <c r="W423" t="s">
        <v>102</v>
      </c>
      <c r="X423" s="26">
        <v>0</v>
      </c>
    </row>
    <row r="424" spans="1:24" x14ac:dyDescent="0.35">
      <c r="A424" t="s">
        <v>2</v>
      </c>
      <c r="B424" t="s">
        <v>309</v>
      </c>
      <c r="C424" t="s">
        <v>275</v>
      </c>
      <c r="J424" t="s">
        <v>102</v>
      </c>
      <c r="K424" t="s">
        <v>102</v>
      </c>
      <c r="L424" t="s">
        <v>102</v>
      </c>
      <c r="M424" t="s">
        <v>102</v>
      </c>
      <c r="N424" t="s">
        <v>102</v>
      </c>
      <c r="O424" t="s">
        <v>102</v>
      </c>
      <c r="P424" t="s">
        <v>102</v>
      </c>
      <c r="Q424" t="s">
        <v>102</v>
      </c>
      <c r="R424" s="26" t="s">
        <v>102</v>
      </c>
      <c r="S424" t="s">
        <v>102</v>
      </c>
      <c r="T424" s="26" t="s">
        <v>102</v>
      </c>
      <c r="U424" s="26">
        <v>5.4879999999999998E-3</v>
      </c>
      <c r="V424" t="s">
        <v>102</v>
      </c>
      <c r="W424" t="s">
        <v>102</v>
      </c>
      <c r="X424" s="26">
        <v>5.4879999999999998E-3</v>
      </c>
    </row>
    <row r="425" spans="1:24" x14ac:dyDescent="0.35">
      <c r="A425" t="s">
        <v>2</v>
      </c>
      <c r="B425" t="s">
        <v>309</v>
      </c>
      <c r="C425" t="s">
        <v>276</v>
      </c>
      <c r="J425" t="s">
        <v>102</v>
      </c>
      <c r="K425" t="s">
        <v>102</v>
      </c>
      <c r="L425" t="s">
        <v>102</v>
      </c>
      <c r="M425" t="s">
        <v>102</v>
      </c>
      <c r="N425" t="s">
        <v>102</v>
      </c>
      <c r="O425" t="s">
        <v>102</v>
      </c>
      <c r="P425" t="s">
        <v>102</v>
      </c>
      <c r="Q425" t="s">
        <v>102</v>
      </c>
      <c r="R425" s="26" t="s">
        <v>102</v>
      </c>
      <c r="S425" t="s">
        <v>102</v>
      </c>
      <c r="T425" s="26" t="s">
        <v>102</v>
      </c>
      <c r="U425" s="26">
        <v>5.5189999999999996E-3</v>
      </c>
      <c r="V425" t="s">
        <v>102</v>
      </c>
      <c r="W425" t="s">
        <v>102</v>
      </c>
      <c r="X425" s="26">
        <v>5.5189999999999996E-3</v>
      </c>
    </row>
    <row r="426" spans="1:24" x14ac:dyDescent="0.35">
      <c r="A426" t="s">
        <v>2</v>
      </c>
      <c r="B426" t="s">
        <v>309</v>
      </c>
      <c r="C426" t="s">
        <v>277</v>
      </c>
      <c r="J426" t="s">
        <v>102</v>
      </c>
      <c r="K426" t="s">
        <v>102</v>
      </c>
      <c r="L426" t="s">
        <v>102</v>
      </c>
      <c r="M426" t="s">
        <v>102</v>
      </c>
      <c r="N426" t="s">
        <v>102</v>
      </c>
      <c r="O426" t="s">
        <v>102</v>
      </c>
      <c r="P426" t="s">
        <v>102</v>
      </c>
      <c r="Q426" t="s">
        <v>102</v>
      </c>
      <c r="R426" s="26" t="s">
        <v>102</v>
      </c>
      <c r="S426" t="s">
        <v>102</v>
      </c>
      <c r="T426" s="26" t="s">
        <v>102</v>
      </c>
      <c r="U426" s="26">
        <v>5.6220000000000003E-3</v>
      </c>
      <c r="V426" t="s">
        <v>102</v>
      </c>
      <c r="W426" t="s">
        <v>102</v>
      </c>
      <c r="X426" s="26">
        <v>5.6220000000000003E-3</v>
      </c>
    </row>
    <row r="427" spans="1:24" x14ac:dyDescent="0.35">
      <c r="A427" t="s">
        <v>2</v>
      </c>
      <c r="B427" t="s">
        <v>309</v>
      </c>
      <c r="C427" t="s">
        <v>278</v>
      </c>
      <c r="J427" t="s">
        <v>102</v>
      </c>
      <c r="K427" t="s">
        <v>102</v>
      </c>
      <c r="L427" t="s">
        <v>102</v>
      </c>
      <c r="M427" t="s">
        <v>102</v>
      </c>
      <c r="N427" t="s">
        <v>102</v>
      </c>
      <c r="O427" t="s">
        <v>102</v>
      </c>
      <c r="P427" t="s">
        <v>102</v>
      </c>
      <c r="Q427" t="s">
        <v>102</v>
      </c>
      <c r="R427" s="26" t="s">
        <v>102</v>
      </c>
      <c r="S427" t="s">
        <v>102</v>
      </c>
      <c r="T427" s="26" t="s">
        <v>102</v>
      </c>
      <c r="U427" s="26">
        <v>5.659E-3</v>
      </c>
      <c r="V427" t="s">
        <v>102</v>
      </c>
      <c r="W427" t="s">
        <v>102</v>
      </c>
      <c r="X427" s="26">
        <v>5.659E-3</v>
      </c>
    </row>
    <row r="428" spans="1:24" x14ac:dyDescent="0.35">
      <c r="A428" t="s">
        <v>2</v>
      </c>
      <c r="B428" t="s">
        <v>309</v>
      </c>
      <c r="C428" t="s">
        <v>279</v>
      </c>
      <c r="J428" t="s">
        <v>102</v>
      </c>
      <c r="K428" t="s">
        <v>102</v>
      </c>
      <c r="L428" t="s">
        <v>102</v>
      </c>
      <c r="M428" t="s">
        <v>102</v>
      </c>
      <c r="N428" t="s">
        <v>102</v>
      </c>
      <c r="O428" t="s">
        <v>102</v>
      </c>
      <c r="P428" t="s">
        <v>102</v>
      </c>
      <c r="Q428" t="s">
        <v>102</v>
      </c>
      <c r="R428" s="26" t="s">
        <v>102</v>
      </c>
      <c r="S428" t="s">
        <v>102</v>
      </c>
      <c r="T428" s="26" t="s">
        <v>102</v>
      </c>
      <c r="U428" s="26">
        <v>5.5300000000000002E-3</v>
      </c>
      <c r="V428" t="s">
        <v>102</v>
      </c>
      <c r="W428" t="s">
        <v>102</v>
      </c>
      <c r="X428" s="26">
        <v>5.5300000000000002E-3</v>
      </c>
    </row>
    <row r="429" spans="1:24" x14ac:dyDescent="0.35">
      <c r="A429" t="s">
        <v>2</v>
      </c>
      <c r="B429" t="s">
        <v>309</v>
      </c>
      <c r="C429" t="s">
        <v>280</v>
      </c>
      <c r="J429" t="s">
        <v>102</v>
      </c>
      <c r="K429" t="s">
        <v>102</v>
      </c>
      <c r="L429" t="s">
        <v>102</v>
      </c>
      <c r="M429" t="s">
        <v>102</v>
      </c>
      <c r="N429" t="s">
        <v>102</v>
      </c>
      <c r="O429" t="s">
        <v>102</v>
      </c>
      <c r="P429" t="s">
        <v>102</v>
      </c>
      <c r="Q429" t="s">
        <v>102</v>
      </c>
      <c r="R429" s="26" t="s">
        <v>102</v>
      </c>
      <c r="S429" t="s">
        <v>102</v>
      </c>
      <c r="T429" s="26" t="s">
        <v>102</v>
      </c>
      <c r="U429" s="26">
        <v>5.5979999999999997E-3</v>
      </c>
      <c r="V429" t="s">
        <v>102</v>
      </c>
      <c r="W429" t="s">
        <v>102</v>
      </c>
      <c r="X429" s="26">
        <v>5.5979999999999997E-3</v>
      </c>
    </row>
    <row r="430" spans="1:24" x14ac:dyDescent="0.35">
      <c r="A430" t="s">
        <v>2</v>
      </c>
      <c r="B430" t="s">
        <v>309</v>
      </c>
      <c r="C430" t="s">
        <v>281</v>
      </c>
      <c r="J430" t="s">
        <v>102</v>
      </c>
      <c r="K430" t="s">
        <v>102</v>
      </c>
      <c r="L430" t="s">
        <v>102</v>
      </c>
      <c r="M430" t="s">
        <v>102</v>
      </c>
      <c r="N430" t="s">
        <v>102</v>
      </c>
      <c r="O430" t="s">
        <v>102</v>
      </c>
      <c r="P430" t="s">
        <v>102</v>
      </c>
      <c r="Q430" t="s">
        <v>102</v>
      </c>
      <c r="R430" s="26" t="s">
        <v>102</v>
      </c>
      <c r="S430" t="s">
        <v>102</v>
      </c>
      <c r="T430" s="26" t="s">
        <v>102</v>
      </c>
      <c r="U430" s="26">
        <v>5.6870000000000002E-3</v>
      </c>
      <c r="V430" t="s">
        <v>102</v>
      </c>
      <c r="W430" t="s">
        <v>102</v>
      </c>
      <c r="X430" s="26">
        <v>5.6870000000000002E-3</v>
      </c>
    </row>
    <row r="431" spans="1:24" x14ac:dyDescent="0.35">
      <c r="A431" t="s">
        <v>2</v>
      </c>
      <c r="B431" t="s">
        <v>309</v>
      </c>
      <c r="C431" t="s">
        <v>282</v>
      </c>
      <c r="J431" t="s">
        <v>102</v>
      </c>
      <c r="K431" t="s">
        <v>102</v>
      </c>
      <c r="L431" t="s">
        <v>102</v>
      </c>
      <c r="M431" t="s">
        <v>102</v>
      </c>
      <c r="N431" t="s">
        <v>102</v>
      </c>
      <c r="O431" t="s">
        <v>102</v>
      </c>
      <c r="P431" t="s">
        <v>102</v>
      </c>
      <c r="Q431" t="s">
        <v>102</v>
      </c>
      <c r="R431" s="26" t="s">
        <v>102</v>
      </c>
      <c r="S431" t="s">
        <v>102</v>
      </c>
      <c r="T431" s="26" t="s">
        <v>102</v>
      </c>
      <c r="U431" s="26">
        <v>5.6290000000000003E-3</v>
      </c>
      <c r="V431" t="s">
        <v>102</v>
      </c>
      <c r="W431" t="s">
        <v>102</v>
      </c>
      <c r="X431" s="26">
        <v>5.6290000000000003E-3</v>
      </c>
    </row>
    <row r="432" spans="1:24" x14ac:dyDescent="0.35">
      <c r="A432" t="s">
        <v>2</v>
      </c>
      <c r="B432" t="s">
        <v>309</v>
      </c>
      <c r="C432" t="s">
        <v>283</v>
      </c>
      <c r="J432" t="s">
        <v>102</v>
      </c>
      <c r="K432" t="s">
        <v>102</v>
      </c>
      <c r="L432" t="s">
        <v>102</v>
      </c>
      <c r="M432" t="s">
        <v>102</v>
      </c>
      <c r="N432" t="s">
        <v>102</v>
      </c>
      <c r="O432" t="s">
        <v>102</v>
      </c>
      <c r="P432" t="s">
        <v>102</v>
      </c>
      <c r="Q432" t="s">
        <v>102</v>
      </c>
      <c r="R432" s="26" t="s">
        <v>102</v>
      </c>
      <c r="S432" t="s">
        <v>102</v>
      </c>
      <c r="T432" s="26" t="s">
        <v>102</v>
      </c>
      <c r="U432" s="26">
        <v>3.7730000000000001E-4</v>
      </c>
      <c r="V432" t="s">
        <v>102</v>
      </c>
      <c r="W432" t="s">
        <v>102</v>
      </c>
      <c r="X432" s="26">
        <v>3.7730000000000001E-4</v>
      </c>
    </row>
    <row r="433" spans="1:24" x14ac:dyDescent="0.35">
      <c r="A433" t="s">
        <v>2</v>
      </c>
      <c r="B433" t="s">
        <v>309</v>
      </c>
      <c r="C433" t="s">
        <v>284</v>
      </c>
      <c r="J433" t="s">
        <v>102</v>
      </c>
      <c r="K433" t="s">
        <v>102</v>
      </c>
      <c r="L433" t="s">
        <v>102</v>
      </c>
      <c r="M433" t="s">
        <v>102</v>
      </c>
      <c r="N433" t="s">
        <v>102</v>
      </c>
      <c r="O433" t="s">
        <v>102</v>
      </c>
      <c r="P433" t="s">
        <v>102</v>
      </c>
      <c r="Q433" t="s">
        <v>102</v>
      </c>
      <c r="R433" s="26" t="s">
        <v>102</v>
      </c>
      <c r="S433" t="s">
        <v>102</v>
      </c>
      <c r="T433" s="26" t="s">
        <v>102</v>
      </c>
      <c r="U433" s="26">
        <v>5.8909999999999995E-4</v>
      </c>
      <c r="V433" t="s">
        <v>102</v>
      </c>
      <c r="W433" t="s">
        <v>102</v>
      </c>
      <c r="X433">
        <v>5.8909999999999995E-4</v>
      </c>
    </row>
    <row r="434" spans="1:24" x14ac:dyDescent="0.35">
      <c r="A434" t="s">
        <v>2</v>
      </c>
      <c r="B434" t="s">
        <v>309</v>
      </c>
      <c r="C434" t="s">
        <v>285</v>
      </c>
      <c r="J434" t="s">
        <v>102</v>
      </c>
      <c r="K434" t="s">
        <v>102</v>
      </c>
      <c r="L434" t="s">
        <v>102</v>
      </c>
      <c r="M434" t="s">
        <v>102</v>
      </c>
      <c r="N434" t="s">
        <v>102</v>
      </c>
      <c r="O434" t="s">
        <v>102</v>
      </c>
      <c r="P434" t="s">
        <v>102</v>
      </c>
      <c r="Q434" t="s">
        <v>102</v>
      </c>
      <c r="R434" s="26" t="s">
        <v>102</v>
      </c>
      <c r="S434" t="s">
        <v>102</v>
      </c>
      <c r="T434" s="26" t="s">
        <v>102</v>
      </c>
      <c r="U434" s="26">
        <v>5.6889999999999996E-3</v>
      </c>
      <c r="V434" t="s">
        <v>102</v>
      </c>
      <c r="W434" t="s">
        <v>102</v>
      </c>
      <c r="X434" s="26">
        <v>5.6889999999999996E-3</v>
      </c>
    </row>
    <row r="435" spans="1:24" x14ac:dyDescent="0.35">
      <c r="A435" t="s">
        <v>2</v>
      </c>
      <c r="B435" t="s">
        <v>309</v>
      </c>
      <c r="C435" t="s">
        <v>286</v>
      </c>
      <c r="J435" t="s">
        <v>102</v>
      </c>
      <c r="K435" t="s">
        <v>102</v>
      </c>
      <c r="L435" t="s">
        <v>102</v>
      </c>
      <c r="M435" t="s">
        <v>102</v>
      </c>
      <c r="N435" t="s">
        <v>102</v>
      </c>
      <c r="O435" t="s">
        <v>102</v>
      </c>
      <c r="P435" t="s">
        <v>102</v>
      </c>
      <c r="Q435" t="s">
        <v>102</v>
      </c>
      <c r="R435" s="26" t="s">
        <v>102</v>
      </c>
      <c r="S435" t="s">
        <v>102</v>
      </c>
      <c r="T435" s="26" t="s">
        <v>102</v>
      </c>
      <c r="U435" s="26">
        <v>3.7730000000000001E-4</v>
      </c>
      <c r="V435" t="s">
        <v>102</v>
      </c>
      <c r="W435" t="s">
        <v>102</v>
      </c>
      <c r="X435" s="26">
        <v>3.7730000000000001E-4</v>
      </c>
    </row>
    <row r="436" spans="1:24" x14ac:dyDescent="0.35">
      <c r="A436" t="s">
        <v>2</v>
      </c>
      <c r="B436" t="s">
        <v>309</v>
      </c>
      <c r="C436" t="s">
        <v>287</v>
      </c>
      <c r="J436" t="s">
        <v>102</v>
      </c>
      <c r="K436" t="s">
        <v>102</v>
      </c>
      <c r="L436" t="s">
        <v>102</v>
      </c>
      <c r="M436" t="s">
        <v>102</v>
      </c>
      <c r="N436" t="s">
        <v>102</v>
      </c>
      <c r="O436" t="s">
        <v>102</v>
      </c>
      <c r="P436" t="s">
        <v>102</v>
      </c>
      <c r="Q436" t="s">
        <v>102</v>
      </c>
      <c r="R436" s="26" t="s">
        <v>102</v>
      </c>
      <c r="S436" t="s">
        <v>102</v>
      </c>
      <c r="T436" s="26" t="s">
        <v>102</v>
      </c>
      <c r="U436" s="26">
        <v>5.8909999999999995E-4</v>
      </c>
      <c r="V436" t="s">
        <v>102</v>
      </c>
      <c r="W436" t="s">
        <v>102</v>
      </c>
      <c r="X436" s="26">
        <v>5.8909999999999995E-4</v>
      </c>
    </row>
    <row r="437" spans="1:24" x14ac:dyDescent="0.35">
      <c r="A437" t="s">
        <v>2</v>
      </c>
      <c r="B437" t="s">
        <v>309</v>
      </c>
      <c r="C437" t="s">
        <v>288</v>
      </c>
      <c r="J437" t="s">
        <v>102</v>
      </c>
      <c r="K437" t="s">
        <v>102</v>
      </c>
      <c r="L437" t="s">
        <v>102</v>
      </c>
      <c r="M437" t="s">
        <v>102</v>
      </c>
      <c r="N437" t="s">
        <v>102</v>
      </c>
      <c r="O437" t="s">
        <v>102</v>
      </c>
      <c r="P437" t="s">
        <v>102</v>
      </c>
      <c r="Q437" t="s">
        <v>102</v>
      </c>
      <c r="R437" s="26" t="s">
        <v>102</v>
      </c>
      <c r="S437" t="s">
        <v>102</v>
      </c>
      <c r="T437" s="26" t="s">
        <v>102</v>
      </c>
      <c r="U437" s="26">
        <v>5.8909999999999995E-4</v>
      </c>
      <c r="V437" t="s">
        <v>102</v>
      </c>
      <c r="W437" t="s">
        <v>102</v>
      </c>
      <c r="X437" s="26">
        <v>5.8909999999999995E-4</v>
      </c>
    </row>
    <row r="438" spans="1:24" x14ac:dyDescent="0.35">
      <c r="A438" t="s">
        <v>2</v>
      </c>
      <c r="B438" t="s">
        <v>309</v>
      </c>
      <c r="C438" t="s">
        <v>289</v>
      </c>
      <c r="J438" t="s">
        <v>102</v>
      </c>
      <c r="K438" t="s">
        <v>102</v>
      </c>
      <c r="L438" t="s">
        <v>102</v>
      </c>
      <c r="M438" t="s">
        <v>102</v>
      </c>
      <c r="N438" t="s">
        <v>102</v>
      </c>
      <c r="O438" t="s">
        <v>102</v>
      </c>
      <c r="P438" t="s">
        <v>102</v>
      </c>
      <c r="Q438" t="s">
        <v>102</v>
      </c>
      <c r="R438" s="26" t="s">
        <v>102</v>
      </c>
      <c r="S438" t="s">
        <v>102</v>
      </c>
      <c r="T438" s="26" t="s">
        <v>102</v>
      </c>
      <c r="U438" s="26">
        <v>5.8909999999999995E-4</v>
      </c>
      <c r="V438" t="s">
        <v>102</v>
      </c>
      <c r="W438" t="s">
        <v>102</v>
      </c>
      <c r="X438" s="26">
        <v>5.8909999999999995E-4</v>
      </c>
    </row>
    <row r="439" spans="1:24" x14ac:dyDescent="0.35">
      <c r="A439" t="s">
        <v>2</v>
      </c>
      <c r="B439" t="s">
        <v>309</v>
      </c>
      <c r="C439" t="s">
        <v>290</v>
      </c>
      <c r="J439" t="s">
        <v>102</v>
      </c>
      <c r="K439" t="s">
        <v>102</v>
      </c>
      <c r="L439" t="s">
        <v>102</v>
      </c>
      <c r="M439" t="s">
        <v>102</v>
      </c>
      <c r="N439" t="s">
        <v>102</v>
      </c>
      <c r="O439" t="s">
        <v>102</v>
      </c>
      <c r="P439" t="s">
        <v>102</v>
      </c>
      <c r="Q439" t="s">
        <v>102</v>
      </c>
      <c r="R439" s="26" t="s">
        <v>102</v>
      </c>
      <c r="S439" t="s">
        <v>102</v>
      </c>
      <c r="T439" s="26" t="s">
        <v>102</v>
      </c>
      <c r="U439" s="26">
        <v>5.7629999999999999E-3</v>
      </c>
      <c r="V439" t="s">
        <v>102</v>
      </c>
      <c r="W439" t="s">
        <v>102</v>
      </c>
      <c r="X439" s="26">
        <v>5.7629999999999999E-3</v>
      </c>
    </row>
    <row r="440" spans="1:24" x14ac:dyDescent="0.35">
      <c r="A440" t="s">
        <v>2</v>
      </c>
      <c r="B440" t="s">
        <v>309</v>
      </c>
      <c r="C440" t="s">
        <v>291</v>
      </c>
      <c r="J440" t="s">
        <v>102</v>
      </c>
      <c r="K440" t="s">
        <v>102</v>
      </c>
      <c r="L440" t="s">
        <v>102</v>
      </c>
      <c r="M440" t="s">
        <v>102</v>
      </c>
      <c r="N440" t="s">
        <v>102</v>
      </c>
      <c r="O440" t="s">
        <v>102</v>
      </c>
      <c r="P440" t="s">
        <v>102</v>
      </c>
      <c r="Q440" t="s">
        <v>102</v>
      </c>
      <c r="R440" s="26" t="s">
        <v>102</v>
      </c>
      <c r="S440" t="s">
        <v>102</v>
      </c>
      <c r="T440" s="26" t="s">
        <v>102</v>
      </c>
      <c r="U440" s="26">
        <v>2.9489999999999998E-3</v>
      </c>
      <c r="V440" t="s">
        <v>102</v>
      </c>
      <c r="W440" t="s">
        <v>102</v>
      </c>
      <c r="X440" s="26">
        <v>2.9489999999999998E-3</v>
      </c>
    </row>
    <row r="441" spans="1:24" x14ac:dyDescent="0.35">
      <c r="A441" t="s">
        <v>2</v>
      </c>
      <c r="B441" t="s">
        <v>309</v>
      </c>
      <c r="C441" t="s">
        <v>292</v>
      </c>
      <c r="J441" t="s">
        <v>102</v>
      </c>
      <c r="K441" t="s">
        <v>102</v>
      </c>
      <c r="L441" t="s">
        <v>102</v>
      </c>
      <c r="M441" t="s">
        <v>102</v>
      </c>
      <c r="N441" t="s">
        <v>102</v>
      </c>
      <c r="O441" t="s">
        <v>102</v>
      </c>
      <c r="P441" t="s">
        <v>102</v>
      </c>
      <c r="Q441" t="s">
        <v>102</v>
      </c>
      <c r="R441" s="26" t="s">
        <v>102</v>
      </c>
      <c r="S441" t="s">
        <v>102</v>
      </c>
      <c r="T441" s="26" t="s">
        <v>102</v>
      </c>
      <c r="U441" s="26">
        <v>5.8909999999999995E-4</v>
      </c>
      <c r="V441" t="s">
        <v>102</v>
      </c>
      <c r="W441" t="s">
        <v>102</v>
      </c>
      <c r="X441" s="26">
        <v>5.8909999999999995E-4</v>
      </c>
    </row>
    <row r="442" spans="1:24" x14ac:dyDescent="0.35">
      <c r="A442" t="s">
        <v>2</v>
      </c>
      <c r="B442" t="s">
        <v>309</v>
      </c>
      <c r="C442" t="s">
        <v>293</v>
      </c>
      <c r="J442" t="s">
        <v>102</v>
      </c>
      <c r="K442" t="s">
        <v>102</v>
      </c>
      <c r="L442" t="s">
        <v>102</v>
      </c>
      <c r="M442" t="s">
        <v>102</v>
      </c>
      <c r="N442" t="s">
        <v>102</v>
      </c>
      <c r="O442" t="s">
        <v>102</v>
      </c>
      <c r="P442" t="s">
        <v>102</v>
      </c>
      <c r="Q442" t="s">
        <v>102</v>
      </c>
      <c r="R442" s="26" t="s">
        <v>102</v>
      </c>
      <c r="S442" t="s">
        <v>102</v>
      </c>
      <c r="T442" s="26" t="s">
        <v>102</v>
      </c>
      <c r="U442" s="26">
        <v>5.8909999999999995E-4</v>
      </c>
      <c r="V442" t="s">
        <v>102</v>
      </c>
      <c r="W442" t="s">
        <v>102</v>
      </c>
      <c r="X442" s="26">
        <v>5.8909999999999995E-4</v>
      </c>
    </row>
    <row r="443" spans="1:24" x14ac:dyDescent="0.35">
      <c r="A443" t="s">
        <v>2</v>
      </c>
      <c r="B443" t="s">
        <v>309</v>
      </c>
      <c r="C443" t="s">
        <v>294</v>
      </c>
      <c r="J443" t="s">
        <v>102</v>
      </c>
      <c r="K443" t="s">
        <v>102</v>
      </c>
      <c r="L443" t="s">
        <v>102</v>
      </c>
      <c r="M443" t="s">
        <v>102</v>
      </c>
      <c r="N443" t="s">
        <v>102</v>
      </c>
      <c r="O443" t="s">
        <v>102</v>
      </c>
      <c r="P443" t="s">
        <v>102</v>
      </c>
      <c r="Q443" t="s">
        <v>102</v>
      </c>
      <c r="R443" s="26" t="s">
        <v>102</v>
      </c>
      <c r="S443" t="s">
        <v>102</v>
      </c>
      <c r="T443" s="26" t="s">
        <v>102</v>
      </c>
      <c r="U443" s="26">
        <v>3.1310000000000001E-3</v>
      </c>
      <c r="V443" t="s">
        <v>102</v>
      </c>
      <c r="W443" t="s">
        <v>102</v>
      </c>
      <c r="X443" s="26">
        <v>3.1310000000000001E-3</v>
      </c>
    </row>
    <row r="444" spans="1:24" x14ac:dyDescent="0.35">
      <c r="A444" t="s">
        <v>2</v>
      </c>
      <c r="B444" t="s">
        <v>309</v>
      </c>
      <c r="C444" t="s">
        <v>295</v>
      </c>
      <c r="J444" t="s">
        <v>102</v>
      </c>
      <c r="K444" t="s">
        <v>102</v>
      </c>
      <c r="L444" t="s">
        <v>102</v>
      </c>
      <c r="M444" t="s">
        <v>102</v>
      </c>
      <c r="N444" t="s">
        <v>102</v>
      </c>
      <c r="O444" t="s">
        <v>102</v>
      </c>
      <c r="P444" t="s">
        <v>102</v>
      </c>
      <c r="Q444" t="s">
        <v>102</v>
      </c>
      <c r="R444" s="26" t="s">
        <v>102</v>
      </c>
      <c r="S444" t="s">
        <v>102</v>
      </c>
      <c r="T444" s="26" t="s">
        <v>102</v>
      </c>
      <c r="U444" s="26">
        <v>2.9489999999999998E-3</v>
      </c>
      <c r="V444" t="s">
        <v>102</v>
      </c>
      <c r="W444" t="s">
        <v>102</v>
      </c>
      <c r="X444" s="26">
        <v>2.9489999999999998E-3</v>
      </c>
    </row>
    <row r="445" spans="1:24" x14ac:dyDescent="0.35">
      <c r="A445" t="s">
        <v>2</v>
      </c>
      <c r="B445" t="s">
        <v>309</v>
      </c>
      <c r="C445" t="s">
        <v>296</v>
      </c>
      <c r="J445" t="s">
        <v>102</v>
      </c>
      <c r="K445" t="s">
        <v>102</v>
      </c>
      <c r="L445" t="s">
        <v>102</v>
      </c>
      <c r="M445" t="s">
        <v>102</v>
      </c>
      <c r="N445" t="s">
        <v>102</v>
      </c>
      <c r="O445" t="s">
        <v>102</v>
      </c>
      <c r="P445" t="s">
        <v>102</v>
      </c>
      <c r="Q445" t="s">
        <v>102</v>
      </c>
      <c r="R445" s="26" t="s">
        <v>102</v>
      </c>
      <c r="S445" t="s">
        <v>102</v>
      </c>
      <c r="T445" s="26" t="s">
        <v>102</v>
      </c>
      <c r="U445" s="26">
        <v>3.1340000000000001E-3</v>
      </c>
      <c r="V445" t="s">
        <v>102</v>
      </c>
      <c r="W445" t="s">
        <v>102</v>
      </c>
      <c r="X445" s="26">
        <v>3.1340000000000001E-3</v>
      </c>
    </row>
    <row r="446" spans="1:24" x14ac:dyDescent="0.35">
      <c r="A446" t="s">
        <v>2</v>
      </c>
      <c r="B446" t="s">
        <v>309</v>
      </c>
      <c r="C446" t="s">
        <v>297</v>
      </c>
      <c r="J446" t="s">
        <v>102</v>
      </c>
      <c r="K446" t="s">
        <v>102</v>
      </c>
      <c r="L446" t="s">
        <v>102</v>
      </c>
      <c r="M446" t="s">
        <v>102</v>
      </c>
      <c r="N446" t="s">
        <v>102</v>
      </c>
      <c r="O446" t="s">
        <v>102</v>
      </c>
      <c r="P446" t="s">
        <v>102</v>
      </c>
      <c r="Q446" t="s">
        <v>102</v>
      </c>
      <c r="R446" s="26" t="s">
        <v>102</v>
      </c>
      <c r="S446" t="s">
        <v>102</v>
      </c>
      <c r="T446" s="26" t="s">
        <v>102</v>
      </c>
      <c r="U446" s="26">
        <v>3.7730000000000001E-4</v>
      </c>
      <c r="V446" t="s">
        <v>102</v>
      </c>
      <c r="W446" t="s">
        <v>102</v>
      </c>
      <c r="X446" s="26">
        <v>3.7730000000000001E-4</v>
      </c>
    </row>
    <row r="447" spans="1:24" x14ac:dyDescent="0.35">
      <c r="A447" t="s">
        <v>2</v>
      </c>
      <c r="B447" t="s">
        <v>309</v>
      </c>
      <c r="C447" t="s">
        <v>298</v>
      </c>
      <c r="J447" t="s">
        <v>102</v>
      </c>
      <c r="K447" t="s">
        <v>102</v>
      </c>
      <c r="L447" t="s">
        <v>102</v>
      </c>
      <c r="M447" t="s">
        <v>102</v>
      </c>
      <c r="N447" t="s">
        <v>102</v>
      </c>
      <c r="O447" t="s">
        <v>102</v>
      </c>
      <c r="P447" t="s">
        <v>102</v>
      </c>
      <c r="Q447" t="s">
        <v>102</v>
      </c>
      <c r="R447" s="26" t="s">
        <v>102</v>
      </c>
      <c r="S447" t="s">
        <v>102</v>
      </c>
      <c r="T447" s="26" t="s">
        <v>102</v>
      </c>
      <c r="U447" s="26">
        <v>5.8909999999999995E-4</v>
      </c>
      <c r="V447" t="s">
        <v>102</v>
      </c>
      <c r="W447" t="s">
        <v>102</v>
      </c>
      <c r="X447" s="26">
        <v>5.8909999999999995E-4</v>
      </c>
    </row>
    <row r="448" spans="1:24" x14ac:dyDescent="0.35">
      <c r="A448" t="s">
        <v>2</v>
      </c>
      <c r="B448" t="s">
        <v>309</v>
      </c>
      <c r="C448" t="s">
        <v>299</v>
      </c>
      <c r="J448" t="s">
        <v>102</v>
      </c>
      <c r="K448" t="s">
        <v>102</v>
      </c>
      <c r="L448" t="s">
        <v>102</v>
      </c>
      <c r="M448" t="s">
        <v>102</v>
      </c>
      <c r="N448" t="s">
        <v>102</v>
      </c>
      <c r="O448" t="s">
        <v>102</v>
      </c>
      <c r="P448" t="s">
        <v>102</v>
      </c>
      <c r="Q448" t="s">
        <v>102</v>
      </c>
      <c r="R448" s="26" t="s">
        <v>102</v>
      </c>
      <c r="S448" t="s">
        <v>102</v>
      </c>
      <c r="T448" s="26" t="s">
        <v>102</v>
      </c>
      <c r="U448" s="26">
        <v>5.6829999999999997E-3</v>
      </c>
      <c r="V448" t="s">
        <v>102</v>
      </c>
      <c r="W448" t="s">
        <v>102</v>
      </c>
      <c r="X448" s="26">
        <v>5.6829999999999997E-3</v>
      </c>
    </row>
    <row r="449" spans="1:24" x14ac:dyDescent="0.35">
      <c r="A449" t="s">
        <v>2</v>
      </c>
      <c r="B449" t="s">
        <v>309</v>
      </c>
      <c r="C449" t="s">
        <v>300</v>
      </c>
      <c r="J449" t="s">
        <v>102</v>
      </c>
      <c r="K449" t="s">
        <v>102</v>
      </c>
      <c r="L449" t="s">
        <v>102</v>
      </c>
      <c r="M449" t="s">
        <v>102</v>
      </c>
      <c r="N449" t="s">
        <v>102</v>
      </c>
      <c r="O449" t="s">
        <v>102</v>
      </c>
      <c r="P449" t="s">
        <v>102</v>
      </c>
      <c r="Q449" t="s">
        <v>102</v>
      </c>
      <c r="R449" s="26" t="s">
        <v>102</v>
      </c>
      <c r="S449" t="s">
        <v>102</v>
      </c>
      <c r="T449" s="26" t="s">
        <v>102</v>
      </c>
      <c r="U449" s="26">
        <v>2.9489999999999998E-3</v>
      </c>
      <c r="V449" t="s">
        <v>102</v>
      </c>
      <c r="W449" t="s">
        <v>102</v>
      </c>
      <c r="X449" s="26">
        <v>2.9489999999999998E-3</v>
      </c>
    </row>
    <row r="450" spans="1:24" x14ac:dyDescent="0.35">
      <c r="A450" t="s">
        <v>2</v>
      </c>
      <c r="B450" t="s">
        <v>309</v>
      </c>
      <c r="C450" t="s">
        <v>301</v>
      </c>
      <c r="J450" t="s">
        <v>102</v>
      </c>
      <c r="K450" t="s">
        <v>102</v>
      </c>
      <c r="L450" t="s">
        <v>102</v>
      </c>
      <c r="M450" t="s">
        <v>102</v>
      </c>
      <c r="N450" t="s">
        <v>102</v>
      </c>
      <c r="O450" t="s">
        <v>102</v>
      </c>
      <c r="P450" t="s">
        <v>102</v>
      </c>
      <c r="Q450" t="s">
        <v>102</v>
      </c>
      <c r="R450" s="26" t="s">
        <v>102</v>
      </c>
      <c r="S450" t="s">
        <v>102</v>
      </c>
      <c r="T450" s="26" t="s">
        <v>102</v>
      </c>
      <c r="U450" s="26">
        <v>5.8909999999999995E-4</v>
      </c>
      <c r="V450" t="s">
        <v>102</v>
      </c>
      <c r="W450" t="s">
        <v>102</v>
      </c>
      <c r="X450" s="26">
        <v>5.8909999999999995E-4</v>
      </c>
    </row>
    <row r="451" spans="1:24" x14ac:dyDescent="0.35">
      <c r="A451" t="s">
        <v>2</v>
      </c>
      <c r="B451" t="s">
        <v>309</v>
      </c>
      <c r="C451" t="s">
        <v>302</v>
      </c>
      <c r="J451" t="s">
        <v>102</v>
      </c>
      <c r="K451" t="s">
        <v>102</v>
      </c>
      <c r="L451" t="s">
        <v>102</v>
      </c>
      <c r="M451" t="s">
        <v>102</v>
      </c>
      <c r="N451" t="s">
        <v>102</v>
      </c>
      <c r="O451" t="s">
        <v>102</v>
      </c>
      <c r="P451" t="s">
        <v>102</v>
      </c>
      <c r="Q451" t="s">
        <v>102</v>
      </c>
      <c r="R451" s="26" t="s">
        <v>102</v>
      </c>
      <c r="S451" t="s">
        <v>102</v>
      </c>
      <c r="T451" s="26" t="s">
        <v>102</v>
      </c>
      <c r="U451" s="26">
        <v>5.8909999999999995E-4</v>
      </c>
      <c r="V451" t="s">
        <v>102</v>
      </c>
      <c r="W451" t="s">
        <v>102</v>
      </c>
      <c r="X451" s="26">
        <v>5.8909999999999995E-4</v>
      </c>
    </row>
    <row r="452" spans="1:24" x14ac:dyDescent="0.35">
      <c r="A452" t="s">
        <v>2</v>
      </c>
      <c r="B452" t="s">
        <v>309</v>
      </c>
      <c r="C452" t="s">
        <v>303</v>
      </c>
      <c r="J452" t="s">
        <v>102</v>
      </c>
      <c r="K452" t="s">
        <v>102</v>
      </c>
      <c r="L452" t="s">
        <v>102</v>
      </c>
      <c r="M452" t="s">
        <v>102</v>
      </c>
      <c r="N452" t="s">
        <v>102</v>
      </c>
      <c r="O452" t="s">
        <v>102</v>
      </c>
      <c r="P452" t="s">
        <v>102</v>
      </c>
      <c r="Q452" t="s">
        <v>102</v>
      </c>
      <c r="R452" s="26" t="s">
        <v>102</v>
      </c>
      <c r="S452" t="s">
        <v>102</v>
      </c>
      <c r="T452" s="26" t="s">
        <v>102</v>
      </c>
      <c r="U452" s="26">
        <v>3.1319999999999998E-3</v>
      </c>
      <c r="V452" t="s">
        <v>102</v>
      </c>
      <c r="W452" t="s">
        <v>102</v>
      </c>
      <c r="X452" s="26">
        <v>3.1319999999999998E-3</v>
      </c>
    </row>
    <row r="453" spans="1:24" x14ac:dyDescent="0.35">
      <c r="A453" t="s">
        <v>2</v>
      </c>
      <c r="B453" t="s">
        <v>309</v>
      </c>
      <c r="C453" t="s">
        <v>304</v>
      </c>
      <c r="J453" t="s">
        <v>102</v>
      </c>
      <c r="K453" t="s">
        <v>102</v>
      </c>
      <c r="L453" t="s">
        <v>102</v>
      </c>
      <c r="M453" t="s">
        <v>102</v>
      </c>
      <c r="N453" t="s">
        <v>102</v>
      </c>
      <c r="O453" t="s">
        <v>102</v>
      </c>
      <c r="P453" t="s">
        <v>102</v>
      </c>
      <c r="Q453" t="s">
        <v>102</v>
      </c>
      <c r="R453" t="s">
        <v>102</v>
      </c>
      <c r="S453" t="s">
        <v>102</v>
      </c>
      <c r="T453" t="s">
        <v>102</v>
      </c>
      <c r="U453" s="26">
        <v>2.9489999999999998E-3</v>
      </c>
      <c r="V453" t="s">
        <v>102</v>
      </c>
      <c r="W453" t="s">
        <v>102</v>
      </c>
      <c r="X453">
        <v>2.9489999999999998E-3</v>
      </c>
    </row>
    <row r="454" spans="1:24" x14ac:dyDescent="0.35">
      <c r="A454" t="s">
        <v>2</v>
      </c>
      <c r="B454" t="s">
        <v>309</v>
      </c>
      <c r="C454" t="s">
        <v>305</v>
      </c>
      <c r="J454" t="s">
        <v>102</v>
      </c>
      <c r="K454" t="s">
        <v>102</v>
      </c>
      <c r="L454" t="s">
        <v>102</v>
      </c>
      <c r="M454" t="s">
        <v>102</v>
      </c>
      <c r="N454" t="s">
        <v>102</v>
      </c>
      <c r="O454" t="s">
        <v>102</v>
      </c>
      <c r="P454" t="s">
        <v>102</v>
      </c>
      <c r="Q454" t="s">
        <v>102</v>
      </c>
      <c r="R454" t="s">
        <v>102</v>
      </c>
      <c r="S454" t="s">
        <v>102</v>
      </c>
      <c r="T454" t="s">
        <v>102</v>
      </c>
      <c r="U454" s="26">
        <v>3.1329999999999999E-3</v>
      </c>
      <c r="V454" t="s">
        <v>102</v>
      </c>
      <c r="W454" t="s">
        <v>102</v>
      </c>
      <c r="X454">
        <v>3.1329999999999999E-3</v>
      </c>
    </row>
    <row r="455" spans="1:24" x14ac:dyDescent="0.35">
      <c r="A455" t="s">
        <v>2</v>
      </c>
      <c r="B455" t="s">
        <v>309</v>
      </c>
      <c r="C455" t="s">
        <v>306</v>
      </c>
      <c r="J455" t="s">
        <v>102</v>
      </c>
      <c r="K455" t="s">
        <v>102</v>
      </c>
      <c r="L455" t="s">
        <v>102</v>
      </c>
      <c r="M455" t="s">
        <v>102</v>
      </c>
      <c r="N455" t="s">
        <v>102</v>
      </c>
      <c r="O455" t="s">
        <v>102</v>
      </c>
      <c r="P455" t="s">
        <v>102</v>
      </c>
      <c r="Q455" t="s">
        <v>102</v>
      </c>
      <c r="R455" t="s">
        <v>102</v>
      </c>
      <c r="S455" t="s">
        <v>102</v>
      </c>
      <c r="T455" t="s">
        <v>102</v>
      </c>
      <c r="U455" s="26">
        <v>5.6610000000000002E-3</v>
      </c>
      <c r="V455" t="s">
        <v>102</v>
      </c>
      <c r="W455" t="s">
        <v>102</v>
      </c>
      <c r="X455">
        <v>5.6610000000000002E-3</v>
      </c>
    </row>
    <row r="456" spans="1:24" x14ac:dyDescent="0.35">
      <c r="A456" t="s">
        <v>2</v>
      </c>
      <c r="B456" t="s">
        <v>309</v>
      </c>
      <c r="C456" t="s">
        <v>307</v>
      </c>
      <c r="J456" t="s">
        <v>102</v>
      </c>
      <c r="K456" t="s">
        <v>102</v>
      </c>
      <c r="L456" t="s">
        <v>102</v>
      </c>
      <c r="M456" t="s">
        <v>102</v>
      </c>
      <c r="N456" t="s">
        <v>102</v>
      </c>
      <c r="O456" t="s">
        <v>102</v>
      </c>
      <c r="P456" t="s">
        <v>102</v>
      </c>
      <c r="Q456" t="s">
        <v>102</v>
      </c>
      <c r="R456" t="s">
        <v>102</v>
      </c>
      <c r="S456" t="s">
        <v>102</v>
      </c>
      <c r="T456" t="s">
        <v>102</v>
      </c>
      <c r="U456" s="26">
        <v>1.082E-2</v>
      </c>
      <c r="V456" t="s">
        <v>102</v>
      </c>
      <c r="W456" t="s">
        <v>102</v>
      </c>
      <c r="X456">
        <v>1.082E-2</v>
      </c>
    </row>
    <row r="457" spans="1:24" x14ac:dyDescent="0.35">
      <c r="A457" t="s">
        <v>2</v>
      </c>
      <c r="B457" t="s">
        <v>309</v>
      </c>
      <c r="C457" t="s">
        <v>308</v>
      </c>
      <c r="J457" t="s">
        <v>102</v>
      </c>
      <c r="K457" t="s">
        <v>102</v>
      </c>
      <c r="L457" t="s">
        <v>102</v>
      </c>
      <c r="M457" t="s">
        <v>102</v>
      </c>
      <c r="N457" t="s">
        <v>102</v>
      </c>
      <c r="O457" t="s">
        <v>102</v>
      </c>
      <c r="P457" t="s">
        <v>102</v>
      </c>
      <c r="Q457" t="s">
        <v>102</v>
      </c>
      <c r="R457" t="s">
        <v>102</v>
      </c>
      <c r="S457" t="s">
        <v>102</v>
      </c>
      <c r="T457" t="s">
        <v>102</v>
      </c>
      <c r="U457" s="26" t="s">
        <v>170</v>
      </c>
      <c r="V457" t="s">
        <v>102</v>
      </c>
      <c r="W457" t="s">
        <v>102</v>
      </c>
      <c r="X457">
        <v>0</v>
      </c>
    </row>
    <row r="458" spans="1:24" x14ac:dyDescent="0.35">
      <c r="A458" t="s">
        <v>2</v>
      </c>
      <c r="B458" t="s">
        <v>309</v>
      </c>
      <c r="C458" t="s">
        <v>231</v>
      </c>
      <c r="J458" t="s">
        <v>102</v>
      </c>
      <c r="K458" t="s">
        <v>102</v>
      </c>
      <c r="L458" t="s">
        <v>102</v>
      </c>
      <c r="M458" t="s">
        <v>102</v>
      </c>
      <c r="N458" t="s">
        <v>102</v>
      </c>
      <c r="O458" t="s">
        <v>102</v>
      </c>
      <c r="P458" t="s">
        <v>102</v>
      </c>
      <c r="Q458" t="s">
        <v>102</v>
      </c>
      <c r="R458" t="s">
        <v>102</v>
      </c>
      <c r="S458" t="s">
        <v>102</v>
      </c>
      <c r="T458" t="s">
        <v>102</v>
      </c>
      <c r="U458" s="26">
        <v>5.5999999999999999E-3</v>
      </c>
      <c r="V458" t="s">
        <v>102</v>
      </c>
      <c r="W458" t="s">
        <v>102</v>
      </c>
      <c r="X458">
        <v>5.5999999999999999E-3</v>
      </c>
    </row>
    <row r="459" spans="1:24" x14ac:dyDescent="0.35">
      <c r="A459" t="s">
        <v>2</v>
      </c>
      <c r="B459" t="s">
        <v>310</v>
      </c>
      <c r="J459" t="s">
        <v>102</v>
      </c>
      <c r="K459" s="26">
        <v>0.113</v>
      </c>
      <c r="L459" t="s">
        <v>102</v>
      </c>
      <c r="M459" t="s">
        <v>102</v>
      </c>
      <c r="N459" t="s">
        <v>102</v>
      </c>
      <c r="O459" t="s">
        <v>102</v>
      </c>
      <c r="P459" t="s">
        <v>102</v>
      </c>
      <c r="Q459" s="26">
        <v>6.9380000000000003E-6</v>
      </c>
      <c r="R459">
        <v>0</v>
      </c>
      <c r="S459" t="s">
        <v>102</v>
      </c>
      <c r="T459" s="26">
        <v>2.2050000000000001E-5</v>
      </c>
      <c r="U459" s="26">
        <v>0.24640000000000001</v>
      </c>
      <c r="V459" t="s">
        <v>102</v>
      </c>
      <c r="W459" s="26">
        <v>7.417E-2</v>
      </c>
      <c r="X459">
        <v>0.43359898800000002</v>
      </c>
    </row>
    <row r="460" spans="1:24" x14ac:dyDescent="0.35">
      <c r="A460" t="s">
        <v>2</v>
      </c>
      <c r="B460" t="s">
        <v>310</v>
      </c>
      <c r="C460" t="s">
        <v>146</v>
      </c>
      <c r="J460" t="s">
        <v>102</v>
      </c>
      <c r="K460" s="26">
        <v>0.113</v>
      </c>
      <c r="L460" t="s">
        <v>102</v>
      </c>
      <c r="M460" t="s">
        <v>102</v>
      </c>
      <c r="N460" t="s">
        <v>102</v>
      </c>
      <c r="O460" t="s">
        <v>102</v>
      </c>
      <c r="P460" t="s">
        <v>102</v>
      </c>
      <c r="Q460" t="s">
        <v>102</v>
      </c>
      <c r="R460" t="s">
        <v>102</v>
      </c>
      <c r="S460" t="s">
        <v>102</v>
      </c>
      <c r="T460" s="26">
        <v>2.1929999999999998E-5</v>
      </c>
      <c r="U460" s="26">
        <v>2.1719999999999999E-3</v>
      </c>
      <c r="V460" t="s">
        <v>102</v>
      </c>
      <c r="W460" s="26">
        <v>7.417E-2</v>
      </c>
      <c r="X460">
        <v>0.18936393000000001</v>
      </c>
    </row>
    <row r="461" spans="1:24" x14ac:dyDescent="0.35">
      <c r="A461" t="s">
        <v>2</v>
      </c>
      <c r="B461" t="s">
        <v>310</v>
      </c>
      <c r="C461" t="s">
        <v>146</v>
      </c>
      <c r="D461" t="s">
        <v>147</v>
      </c>
      <c r="J461" t="s">
        <v>102</v>
      </c>
      <c r="K461" t="s">
        <v>102</v>
      </c>
      <c r="L461" t="s">
        <v>102</v>
      </c>
      <c r="M461" t="s">
        <v>102</v>
      </c>
      <c r="N461" t="s">
        <v>102</v>
      </c>
      <c r="O461" t="s">
        <v>102</v>
      </c>
      <c r="P461" t="s">
        <v>102</v>
      </c>
      <c r="Q461" s="26" t="s">
        <v>102</v>
      </c>
      <c r="R461" t="s">
        <v>102</v>
      </c>
      <c r="S461" t="s">
        <v>102</v>
      </c>
      <c r="T461" s="26">
        <v>1.9659999999999999E-8</v>
      </c>
      <c r="U461" s="26">
        <v>2.1460000000000001E-5</v>
      </c>
      <c r="V461" t="s">
        <v>102</v>
      </c>
      <c r="W461" s="26">
        <v>3.7889999999999998E-7</v>
      </c>
      <c r="X461" s="26">
        <v>2.1858560000000002E-5</v>
      </c>
    </row>
    <row r="462" spans="1:24" x14ac:dyDescent="0.35">
      <c r="A462" t="s">
        <v>2</v>
      </c>
      <c r="B462" t="s">
        <v>310</v>
      </c>
      <c r="C462" t="s">
        <v>146</v>
      </c>
      <c r="D462" t="s">
        <v>148</v>
      </c>
      <c r="J462" t="s">
        <v>102</v>
      </c>
      <c r="K462" t="s">
        <v>102</v>
      </c>
      <c r="L462" t="s">
        <v>102</v>
      </c>
      <c r="M462" t="s">
        <v>102</v>
      </c>
      <c r="N462" t="s">
        <v>102</v>
      </c>
      <c r="O462" t="s">
        <v>102</v>
      </c>
      <c r="P462" t="s">
        <v>102</v>
      </c>
      <c r="Q462" t="s">
        <v>102</v>
      </c>
      <c r="R462" t="s">
        <v>102</v>
      </c>
      <c r="S462" t="s">
        <v>102</v>
      </c>
      <c r="T462" s="26">
        <v>1.976E-8</v>
      </c>
      <c r="U462" s="26">
        <v>2.1460000000000001E-5</v>
      </c>
      <c r="V462" t="s">
        <v>102</v>
      </c>
      <c r="W462" s="26">
        <v>3.7899999999999999E-7</v>
      </c>
      <c r="X462" s="26">
        <v>2.1858759999999999E-5</v>
      </c>
    </row>
    <row r="463" spans="1:24" x14ac:dyDescent="0.35">
      <c r="A463" t="s">
        <v>2</v>
      </c>
      <c r="B463" t="s">
        <v>310</v>
      </c>
      <c r="C463" t="s">
        <v>146</v>
      </c>
      <c r="D463" t="s">
        <v>149</v>
      </c>
      <c r="J463" t="s">
        <v>102</v>
      </c>
      <c r="K463" t="s">
        <v>102</v>
      </c>
      <c r="L463" t="s">
        <v>102</v>
      </c>
      <c r="M463" t="s">
        <v>102</v>
      </c>
      <c r="N463" t="s">
        <v>102</v>
      </c>
      <c r="O463" t="s">
        <v>102</v>
      </c>
      <c r="P463" t="s">
        <v>102</v>
      </c>
      <c r="Q463" t="s">
        <v>102</v>
      </c>
      <c r="R463" t="s">
        <v>102</v>
      </c>
      <c r="S463" t="s">
        <v>102</v>
      </c>
      <c r="T463" s="26">
        <v>-2.6819999999999999E-6</v>
      </c>
      <c r="U463" s="26">
        <v>7.0960000000000001E-4</v>
      </c>
      <c r="V463" t="s">
        <v>102</v>
      </c>
      <c r="W463" s="26">
        <v>4.8199999999999996E-3</v>
      </c>
      <c r="X463">
        <v>5.5269179999999996E-3</v>
      </c>
    </row>
    <row r="464" spans="1:24" x14ac:dyDescent="0.35">
      <c r="A464" t="s">
        <v>2</v>
      </c>
      <c r="B464" t="s">
        <v>310</v>
      </c>
      <c r="C464" t="s">
        <v>146</v>
      </c>
      <c r="D464" t="s">
        <v>150</v>
      </c>
      <c r="J464" t="s">
        <v>102</v>
      </c>
      <c r="K464" t="s">
        <v>102</v>
      </c>
      <c r="L464" t="s">
        <v>102</v>
      </c>
      <c r="M464" t="s">
        <v>102</v>
      </c>
      <c r="N464" t="s">
        <v>102</v>
      </c>
      <c r="O464" t="s">
        <v>102</v>
      </c>
      <c r="P464" t="s">
        <v>102</v>
      </c>
      <c r="Q464" t="s">
        <v>102</v>
      </c>
      <c r="R464" t="s">
        <v>102</v>
      </c>
      <c r="S464" t="s">
        <v>102</v>
      </c>
      <c r="T464" s="26">
        <v>-2.7389999999999999E-6</v>
      </c>
      <c r="U464" s="26">
        <v>7.0960000000000001E-4</v>
      </c>
      <c r="V464" t="s">
        <v>102</v>
      </c>
      <c r="W464" s="26">
        <v>4.8209999999999998E-3</v>
      </c>
      <c r="X464" s="26">
        <v>5.5278610000000002E-3</v>
      </c>
    </row>
    <row r="465" spans="1:24" x14ac:dyDescent="0.35">
      <c r="A465" t="s">
        <v>2</v>
      </c>
      <c r="B465" t="s">
        <v>310</v>
      </c>
      <c r="C465" t="s">
        <v>146</v>
      </c>
      <c r="D465" t="s">
        <v>151</v>
      </c>
      <c r="J465" t="s">
        <v>102</v>
      </c>
      <c r="K465" t="s">
        <v>102</v>
      </c>
      <c r="L465" t="s">
        <v>102</v>
      </c>
      <c r="M465" t="s">
        <v>102</v>
      </c>
      <c r="N465" t="s">
        <v>102</v>
      </c>
      <c r="O465" t="s">
        <v>102</v>
      </c>
      <c r="P465" t="s">
        <v>102</v>
      </c>
      <c r="Q465" t="s">
        <v>102</v>
      </c>
      <c r="R465" t="s">
        <v>102</v>
      </c>
      <c r="S465" t="s">
        <v>102</v>
      </c>
      <c r="T465" s="26">
        <v>-2.7609999999999999E-6</v>
      </c>
      <c r="U465" s="26">
        <v>7.0949999999999995E-4</v>
      </c>
      <c r="V465" t="s">
        <v>102</v>
      </c>
      <c r="W465" s="26">
        <v>4.823E-3</v>
      </c>
      <c r="X465" s="26">
        <v>5.5297389999999997E-3</v>
      </c>
    </row>
    <row r="466" spans="1:24" x14ac:dyDescent="0.35">
      <c r="A466" t="s">
        <v>2</v>
      </c>
      <c r="B466" t="s">
        <v>310</v>
      </c>
      <c r="C466" t="s">
        <v>205</v>
      </c>
      <c r="J466" t="s">
        <v>102</v>
      </c>
      <c r="K466" t="s">
        <v>102</v>
      </c>
      <c r="L466" t="s">
        <v>102</v>
      </c>
      <c r="M466" t="s">
        <v>102</v>
      </c>
      <c r="N466" t="s">
        <v>102</v>
      </c>
      <c r="O466" t="s">
        <v>102</v>
      </c>
      <c r="P466" t="s">
        <v>102</v>
      </c>
      <c r="Q466" s="26">
        <v>6.9380000000000003E-6</v>
      </c>
      <c r="R466" t="s">
        <v>102</v>
      </c>
      <c r="S466" t="s">
        <v>102</v>
      </c>
      <c r="T466" t="s">
        <v>102</v>
      </c>
      <c r="U466" s="26" t="s">
        <v>102</v>
      </c>
      <c r="V466" t="s">
        <v>102</v>
      </c>
      <c r="W466" t="s">
        <v>102</v>
      </c>
      <c r="X466" s="26">
        <v>6.9380000000000003E-6</v>
      </c>
    </row>
    <row r="467" spans="1:24" x14ac:dyDescent="0.35">
      <c r="A467" t="s">
        <v>2</v>
      </c>
      <c r="B467" t="s">
        <v>310</v>
      </c>
      <c r="C467" t="s">
        <v>243</v>
      </c>
      <c r="J467" t="s">
        <v>102</v>
      </c>
      <c r="K467" t="s">
        <v>102</v>
      </c>
      <c r="L467" t="s">
        <v>102</v>
      </c>
      <c r="M467" t="s">
        <v>102</v>
      </c>
      <c r="N467" t="s">
        <v>102</v>
      </c>
      <c r="O467" t="s">
        <v>102</v>
      </c>
      <c r="P467" t="s">
        <v>102</v>
      </c>
      <c r="Q467" t="s">
        <v>102</v>
      </c>
      <c r="R467" t="s">
        <v>102</v>
      </c>
      <c r="S467" t="s">
        <v>102</v>
      </c>
      <c r="T467" t="s">
        <v>102</v>
      </c>
      <c r="U467" s="26">
        <v>5.6160000000000003E-3</v>
      </c>
      <c r="V467" t="s">
        <v>102</v>
      </c>
      <c r="W467" t="s">
        <v>102</v>
      </c>
      <c r="X467" s="26">
        <v>5.6160000000000003E-3</v>
      </c>
    </row>
    <row r="468" spans="1:24" x14ac:dyDescent="0.35">
      <c r="A468" t="s">
        <v>2</v>
      </c>
      <c r="B468" t="s">
        <v>310</v>
      </c>
      <c r="C468" t="s">
        <v>244</v>
      </c>
      <c r="J468" t="s">
        <v>102</v>
      </c>
      <c r="K468" t="s">
        <v>102</v>
      </c>
      <c r="L468" t="s">
        <v>102</v>
      </c>
      <c r="M468" t="s">
        <v>102</v>
      </c>
      <c r="N468" t="s">
        <v>102</v>
      </c>
      <c r="O468" t="s">
        <v>102</v>
      </c>
      <c r="P468" t="s">
        <v>102</v>
      </c>
      <c r="Q468" t="s">
        <v>102</v>
      </c>
      <c r="R468" t="s">
        <v>102</v>
      </c>
      <c r="S468" t="s">
        <v>102</v>
      </c>
      <c r="T468" t="s">
        <v>102</v>
      </c>
      <c r="U468" s="26">
        <v>5.6169999999999996E-3</v>
      </c>
      <c r="V468" t="s">
        <v>102</v>
      </c>
      <c r="W468" t="s">
        <v>102</v>
      </c>
      <c r="X468">
        <v>5.6169999999999996E-3</v>
      </c>
    </row>
    <row r="469" spans="1:24" x14ac:dyDescent="0.35">
      <c r="A469" t="s">
        <v>2</v>
      </c>
      <c r="B469" t="s">
        <v>310</v>
      </c>
      <c r="C469" t="s">
        <v>245</v>
      </c>
      <c r="J469" t="s">
        <v>102</v>
      </c>
      <c r="K469" t="s">
        <v>102</v>
      </c>
      <c r="L469" t="s">
        <v>102</v>
      </c>
      <c r="M469" t="s">
        <v>102</v>
      </c>
      <c r="N469" t="s">
        <v>102</v>
      </c>
      <c r="O469" t="s">
        <v>102</v>
      </c>
      <c r="P469" t="s">
        <v>102</v>
      </c>
      <c r="Q469" t="s">
        <v>102</v>
      </c>
      <c r="R469" t="s">
        <v>102</v>
      </c>
      <c r="S469" t="s">
        <v>102</v>
      </c>
      <c r="T469" t="s">
        <v>102</v>
      </c>
      <c r="U469" s="26">
        <v>5.862E-3</v>
      </c>
      <c r="V469" t="s">
        <v>102</v>
      </c>
      <c r="W469" t="s">
        <v>102</v>
      </c>
      <c r="X469" s="26">
        <v>5.862E-3</v>
      </c>
    </row>
    <row r="470" spans="1:24" x14ac:dyDescent="0.35">
      <c r="A470" t="s">
        <v>2</v>
      </c>
      <c r="B470" t="s">
        <v>310</v>
      </c>
      <c r="C470" t="s">
        <v>246</v>
      </c>
      <c r="J470" t="s">
        <v>102</v>
      </c>
      <c r="K470" t="s">
        <v>102</v>
      </c>
      <c r="L470" t="s">
        <v>102</v>
      </c>
      <c r="M470" t="s">
        <v>102</v>
      </c>
      <c r="N470" t="s">
        <v>102</v>
      </c>
      <c r="O470" t="s">
        <v>102</v>
      </c>
      <c r="P470" t="s">
        <v>102</v>
      </c>
      <c r="Q470" t="s">
        <v>102</v>
      </c>
      <c r="R470" t="s">
        <v>102</v>
      </c>
      <c r="S470" t="s">
        <v>102</v>
      </c>
      <c r="T470" t="s">
        <v>102</v>
      </c>
      <c r="U470" s="26">
        <v>6.0070000000000002E-3</v>
      </c>
      <c r="V470" t="s">
        <v>102</v>
      </c>
      <c r="W470" t="s">
        <v>102</v>
      </c>
      <c r="X470" s="26">
        <v>6.0070000000000002E-3</v>
      </c>
    </row>
    <row r="471" spans="1:24" x14ac:dyDescent="0.35">
      <c r="A471" t="s">
        <v>2</v>
      </c>
      <c r="B471" t="s">
        <v>310</v>
      </c>
      <c r="C471" t="s">
        <v>247</v>
      </c>
      <c r="J471" t="s">
        <v>102</v>
      </c>
      <c r="K471" t="s">
        <v>102</v>
      </c>
      <c r="L471" t="s">
        <v>102</v>
      </c>
      <c r="M471" t="s">
        <v>102</v>
      </c>
      <c r="N471" t="s">
        <v>102</v>
      </c>
      <c r="O471" t="s">
        <v>102</v>
      </c>
      <c r="P471" t="s">
        <v>102</v>
      </c>
      <c r="Q471" t="s">
        <v>102</v>
      </c>
      <c r="R471" t="s">
        <v>102</v>
      </c>
      <c r="S471" t="s">
        <v>102</v>
      </c>
      <c r="T471" t="s">
        <v>102</v>
      </c>
      <c r="U471" s="26">
        <v>5.7910000000000001E-3</v>
      </c>
      <c r="V471" t="s">
        <v>102</v>
      </c>
      <c r="W471" t="s">
        <v>102</v>
      </c>
      <c r="X471" s="26">
        <v>5.7910000000000001E-3</v>
      </c>
    </row>
    <row r="472" spans="1:24" x14ac:dyDescent="0.35">
      <c r="A472" t="s">
        <v>2</v>
      </c>
      <c r="B472" t="s">
        <v>310</v>
      </c>
      <c r="C472" t="s">
        <v>248</v>
      </c>
      <c r="J472" t="s">
        <v>102</v>
      </c>
      <c r="K472" t="s">
        <v>102</v>
      </c>
      <c r="L472" t="s">
        <v>102</v>
      </c>
      <c r="M472" t="s">
        <v>102</v>
      </c>
      <c r="N472" t="s">
        <v>102</v>
      </c>
      <c r="O472" t="s">
        <v>102</v>
      </c>
      <c r="P472" t="s">
        <v>102</v>
      </c>
      <c r="Q472" t="s">
        <v>102</v>
      </c>
      <c r="R472" t="s">
        <v>102</v>
      </c>
      <c r="S472" t="s">
        <v>102</v>
      </c>
      <c r="T472" t="s">
        <v>102</v>
      </c>
      <c r="U472" s="26">
        <v>5.7720000000000002E-3</v>
      </c>
      <c r="V472" t="s">
        <v>102</v>
      </c>
      <c r="W472" t="s">
        <v>102</v>
      </c>
      <c r="X472">
        <v>5.7720000000000002E-3</v>
      </c>
    </row>
    <row r="473" spans="1:24" x14ac:dyDescent="0.35">
      <c r="A473" t="s">
        <v>2</v>
      </c>
      <c r="B473" t="s">
        <v>310</v>
      </c>
      <c r="C473" t="s">
        <v>249</v>
      </c>
      <c r="J473" t="s">
        <v>102</v>
      </c>
      <c r="K473" t="s">
        <v>102</v>
      </c>
      <c r="L473" t="s">
        <v>102</v>
      </c>
      <c r="M473" t="s">
        <v>102</v>
      </c>
      <c r="N473" t="s">
        <v>102</v>
      </c>
      <c r="O473" t="s">
        <v>102</v>
      </c>
      <c r="P473" t="s">
        <v>102</v>
      </c>
      <c r="Q473" t="s">
        <v>102</v>
      </c>
      <c r="R473" t="s">
        <v>102</v>
      </c>
      <c r="S473" t="s">
        <v>102</v>
      </c>
      <c r="T473" t="s">
        <v>102</v>
      </c>
      <c r="U473" s="26">
        <v>5.8909999999999995E-4</v>
      </c>
      <c r="V473" t="s">
        <v>102</v>
      </c>
      <c r="W473" t="s">
        <v>102</v>
      </c>
      <c r="X473" s="26">
        <v>5.8909999999999995E-4</v>
      </c>
    </row>
    <row r="474" spans="1:24" x14ac:dyDescent="0.35">
      <c r="A474" t="s">
        <v>2</v>
      </c>
      <c r="B474" t="s">
        <v>310</v>
      </c>
      <c r="C474" t="s">
        <v>250</v>
      </c>
      <c r="J474" t="s">
        <v>102</v>
      </c>
      <c r="K474" t="s">
        <v>102</v>
      </c>
      <c r="L474" t="s">
        <v>102</v>
      </c>
      <c r="M474" t="s">
        <v>102</v>
      </c>
      <c r="N474" t="s">
        <v>102</v>
      </c>
      <c r="O474" t="s">
        <v>102</v>
      </c>
      <c r="P474" t="s">
        <v>102</v>
      </c>
      <c r="Q474" t="s">
        <v>102</v>
      </c>
      <c r="R474" t="s">
        <v>102</v>
      </c>
      <c r="S474" t="s">
        <v>102</v>
      </c>
      <c r="T474" t="s">
        <v>102</v>
      </c>
      <c r="U474" s="26">
        <v>5.6899999999999997E-3</v>
      </c>
      <c r="V474" t="s">
        <v>102</v>
      </c>
      <c r="W474" t="s">
        <v>102</v>
      </c>
      <c r="X474">
        <v>5.6899999999999997E-3</v>
      </c>
    </row>
    <row r="475" spans="1:24" x14ac:dyDescent="0.35">
      <c r="A475" t="s">
        <v>2</v>
      </c>
      <c r="B475" t="s">
        <v>310</v>
      </c>
      <c r="C475" t="s">
        <v>251</v>
      </c>
      <c r="J475" t="s">
        <v>102</v>
      </c>
      <c r="K475" t="s">
        <v>102</v>
      </c>
      <c r="L475" t="s">
        <v>102</v>
      </c>
      <c r="M475" t="s">
        <v>102</v>
      </c>
      <c r="N475" t="s">
        <v>102</v>
      </c>
      <c r="O475" t="s">
        <v>102</v>
      </c>
      <c r="P475" t="s">
        <v>102</v>
      </c>
      <c r="Q475" t="s">
        <v>102</v>
      </c>
      <c r="R475" t="s">
        <v>102</v>
      </c>
      <c r="S475" t="s">
        <v>102</v>
      </c>
      <c r="T475" t="s">
        <v>102</v>
      </c>
      <c r="U475" s="26">
        <v>5.8909999999999995E-4</v>
      </c>
      <c r="V475" t="s">
        <v>102</v>
      </c>
      <c r="W475" t="s">
        <v>102</v>
      </c>
      <c r="X475">
        <v>5.8909999999999995E-4</v>
      </c>
    </row>
    <row r="476" spans="1:24" x14ac:dyDescent="0.35">
      <c r="A476" t="s">
        <v>2</v>
      </c>
      <c r="B476" t="s">
        <v>310</v>
      </c>
      <c r="C476" t="s">
        <v>252</v>
      </c>
      <c r="J476" t="s">
        <v>102</v>
      </c>
      <c r="K476" t="s">
        <v>102</v>
      </c>
      <c r="L476" t="s">
        <v>102</v>
      </c>
      <c r="M476" t="s">
        <v>102</v>
      </c>
      <c r="N476" t="s">
        <v>102</v>
      </c>
      <c r="O476" t="s">
        <v>102</v>
      </c>
      <c r="P476" t="s">
        <v>102</v>
      </c>
      <c r="Q476" t="s">
        <v>102</v>
      </c>
      <c r="R476" t="s">
        <v>102</v>
      </c>
      <c r="S476" t="s">
        <v>102</v>
      </c>
      <c r="T476" t="s">
        <v>102</v>
      </c>
      <c r="U476" s="26">
        <v>5.5620000000000001E-3</v>
      </c>
      <c r="V476" t="s">
        <v>102</v>
      </c>
      <c r="W476" t="s">
        <v>102</v>
      </c>
      <c r="X476" s="26">
        <v>5.5620000000000001E-3</v>
      </c>
    </row>
    <row r="477" spans="1:24" x14ac:dyDescent="0.35">
      <c r="A477" t="s">
        <v>2</v>
      </c>
      <c r="B477" t="s">
        <v>310</v>
      </c>
      <c r="C477" t="s">
        <v>253</v>
      </c>
      <c r="J477" t="s">
        <v>102</v>
      </c>
      <c r="K477" t="s">
        <v>102</v>
      </c>
      <c r="L477" t="s">
        <v>102</v>
      </c>
      <c r="M477" t="s">
        <v>102</v>
      </c>
      <c r="N477" t="s">
        <v>102</v>
      </c>
      <c r="O477" t="s">
        <v>102</v>
      </c>
      <c r="P477" t="s">
        <v>102</v>
      </c>
      <c r="Q477" s="26" t="s">
        <v>102</v>
      </c>
      <c r="R477" t="s">
        <v>102</v>
      </c>
      <c r="S477" t="s">
        <v>102</v>
      </c>
      <c r="T477" s="26" t="s">
        <v>102</v>
      </c>
      <c r="U477" s="26">
        <v>5.7990000000000003E-3</v>
      </c>
      <c r="V477" t="s">
        <v>102</v>
      </c>
      <c r="W477" s="26" t="s">
        <v>102</v>
      </c>
      <c r="X477" s="26">
        <v>5.7990000000000003E-3</v>
      </c>
    </row>
    <row r="478" spans="1:24" x14ac:dyDescent="0.35">
      <c r="A478" t="s">
        <v>2</v>
      </c>
      <c r="B478" t="s">
        <v>310</v>
      </c>
      <c r="C478" t="s">
        <v>254</v>
      </c>
      <c r="J478" t="s">
        <v>102</v>
      </c>
      <c r="K478" t="s">
        <v>102</v>
      </c>
      <c r="L478" t="s">
        <v>102</v>
      </c>
      <c r="M478" t="s">
        <v>102</v>
      </c>
      <c r="N478" t="s">
        <v>102</v>
      </c>
      <c r="O478" t="s">
        <v>102</v>
      </c>
      <c r="P478" t="s">
        <v>102</v>
      </c>
      <c r="Q478" t="s">
        <v>102</v>
      </c>
      <c r="R478" t="s">
        <v>102</v>
      </c>
      <c r="S478" t="s">
        <v>102</v>
      </c>
      <c r="T478" s="26" t="s">
        <v>102</v>
      </c>
      <c r="U478" s="26">
        <v>5.5259999999999997E-3</v>
      </c>
      <c r="V478" t="s">
        <v>102</v>
      </c>
      <c r="W478" s="26" t="s">
        <v>102</v>
      </c>
      <c r="X478">
        <v>5.5259999999999997E-3</v>
      </c>
    </row>
    <row r="479" spans="1:24" x14ac:dyDescent="0.35">
      <c r="A479" t="s">
        <v>2</v>
      </c>
      <c r="B479" t="s">
        <v>310</v>
      </c>
      <c r="C479" t="s">
        <v>255</v>
      </c>
      <c r="J479" t="s">
        <v>102</v>
      </c>
      <c r="K479" t="s">
        <v>102</v>
      </c>
      <c r="L479" t="s">
        <v>102</v>
      </c>
      <c r="M479" t="s">
        <v>102</v>
      </c>
      <c r="N479" t="s">
        <v>102</v>
      </c>
      <c r="O479" t="s">
        <v>102</v>
      </c>
      <c r="P479" t="s">
        <v>102</v>
      </c>
      <c r="Q479" t="s">
        <v>102</v>
      </c>
      <c r="R479" t="s">
        <v>102</v>
      </c>
      <c r="S479" t="s">
        <v>102</v>
      </c>
      <c r="T479" s="26" t="s">
        <v>102</v>
      </c>
      <c r="U479" s="26">
        <v>5.6550000000000003E-3</v>
      </c>
      <c r="V479" t="s">
        <v>102</v>
      </c>
      <c r="W479" s="26" t="s">
        <v>102</v>
      </c>
      <c r="X479">
        <v>5.6550000000000003E-3</v>
      </c>
    </row>
    <row r="480" spans="1:24" x14ac:dyDescent="0.35">
      <c r="A480" t="s">
        <v>2</v>
      </c>
      <c r="B480" t="s">
        <v>310</v>
      </c>
      <c r="C480" t="s">
        <v>256</v>
      </c>
      <c r="J480" t="s">
        <v>102</v>
      </c>
      <c r="K480" t="s">
        <v>102</v>
      </c>
      <c r="L480" t="s">
        <v>102</v>
      </c>
      <c r="M480" t="s">
        <v>102</v>
      </c>
      <c r="N480" t="s">
        <v>102</v>
      </c>
      <c r="O480" t="s">
        <v>102</v>
      </c>
      <c r="P480" t="s">
        <v>102</v>
      </c>
      <c r="Q480" t="s">
        <v>102</v>
      </c>
      <c r="R480" t="s">
        <v>102</v>
      </c>
      <c r="S480" t="s">
        <v>102</v>
      </c>
      <c r="T480" s="26" t="s">
        <v>102</v>
      </c>
      <c r="U480" s="26">
        <v>6.0060000000000001E-3</v>
      </c>
      <c r="V480" t="s">
        <v>102</v>
      </c>
      <c r="W480" s="26" t="s">
        <v>102</v>
      </c>
      <c r="X480" s="26">
        <v>6.0060000000000001E-3</v>
      </c>
    </row>
    <row r="481" spans="1:24" x14ac:dyDescent="0.35">
      <c r="A481" t="s">
        <v>2</v>
      </c>
      <c r="B481" t="s">
        <v>310</v>
      </c>
      <c r="C481" t="s">
        <v>257</v>
      </c>
      <c r="J481" t="s">
        <v>102</v>
      </c>
      <c r="K481" t="s">
        <v>102</v>
      </c>
      <c r="L481" t="s">
        <v>102</v>
      </c>
      <c r="M481" t="s">
        <v>102</v>
      </c>
      <c r="N481" t="s">
        <v>102</v>
      </c>
      <c r="O481" t="s">
        <v>102</v>
      </c>
      <c r="P481" t="s">
        <v>102</v>
      </c>
      <c r="Q481" t="s">
        <v>102</v>
      </c>
      <c r="R481" t="s">
        <v>102</v>
      </c>
      <c r="S481" t="s">
        <v>102</v>
      </c>
      <c r="T481" s="26" t="s">
        <v>102</v>
      </c>
      <c r="U481" s="26">
        <v>5.692E-3</v>
      </c>
      <c r="V481" t="s">
        <v>102</v>
      </c>
      <c r="W481" s="26" t="s">
        <v>102</v>
      </c>
      <c r="X481" s="26">
        <v>5.692E-3</v>
      </c>
    </row>
    <row r="482" spans="1:24" x14ac:dyDescent="0.35">
      <c r="A482" t="s">
        <v>2</v>
      </c>
      <c r="B482" t="s">
        <v>310</v>
      </c>
      <c r="C482" t="s">
        <v>258</v>
      </c>
      <c r="J482" t="s">
        <v>102</v>
      </c>
      <c r="K482" t="s">
        <v>102</v>
      </c>
      <c r="L482" t="s">
        <v>102</v>
      </c>
      <c r="M482" t="s">
        <v>102</v>
      </c>
      <c r="N482" t="s">
        <v>102</v>
      </c>
      <c r="O482" t="s">
        <v>102</v>
      </c>
      <c r="P482" t="s">
        <v>102</v>
      </c>
      <c r="Q482" t="s">
        <v>102</v>
      </c>
      <c r="R482" t="s">
        <v>102</v>
      </c>
      <c r="S482" t="s">
        <v>102</v>
      </c>
      <c r="T482" s="26" t="s">
        <v>102</v>
      </c>
      <c r="U482" s="26">
        <v>5.9389999999999998E-3</v>
      </c>
      <c r="V482" t="s">
        <v>102</v>
      </c>
      <c r="W482" s="26" t="s">
        <v>102</v>
      </c>
      <c r="X482" s="26">
        <v>5.9389999999999998E-3</v>
      </c>
    </row>
    <row r="483" spans="1:24" x14ac:dyDescent="0.35">
      <c r="A483" t="s">
        <v>2</v>
      </c>
      <c r="B483" t="s">
        <v>310</v>
      </c>
      <c r="C483" t="s">
        <v>259</v>
      </c>
      <c r="J483" t="s">
        <v>102</v>
      </c>
      <c r="K483" t="s">
        <v>102</v>
      </c>
      <c r="L483" t="s">
        <v>102</v>
      </c>
      <c r="M483" t="s">
        <v>102</v>
      </c>
      <c r="N483" t="s">
        <v>102</v>
      </c>
      <c r="O483" t="s">
        <v>102</v>
      </c>
      <c r="P483" t="s">
        <v>102</v>
      </c>
      <c r="Q483" s="26" t="s">
        <v>102</v>
      </c>
      <c r="R483" t="s">
        <v>102</v>
      </c>
      <c r="S483" t="s">
        <v>102</v>
      </c>
      <c r="T483" s="26" t="s">
        <v>102</v>
      </c>
      <c r="U483" s="26">
        <v>5.6230000000000004E-3</v>
      </c>
      <c r="V483" t="s">
        <v>102</v>
      </c>
      <c r="W483" s="26" t="s">
        <v>102</v>
      </c>
      <c r="X483">
        <v>5.6230000000000004E-3</v>
      </c>
    </row>
    <row r="484" spans="1:24" x14ac:dyDescent="0.35">
      <c r="A484" t="s">
        <v>2</v>
      </c>
      <c r="B484" t="s">
        <v>310</v>
      </c>
      <c r="C484" t="s">
        <v>260</v>
      </c>
      <c r="J484" t="s">
        <v>102</v>
      </c>
      <c r="K484" t="s">
        <v>102</v>
      </c>
      <c r="L484" t="s">
        <v>102</v>
      </c>
      <c r="M484" t="s">
        <v>102</v>
      </c>
      <c r="N484" t="s">
        <v>102</v>
      </c>
      <c r="O484" t="s">
        <v>102</v>
      </c>
      <c r="P484" t="s">
        <v>102</v>
      </c>
      <c r="Q484" s="26" t="s">
        <v>102</v>
      </c>
      <c r="R484" t="s">
        <v>102</v>
      </c>
      <c r="S484" t="s">
        <v>102</v>
      </c>
      <c r="T484" s="26" t="s">
        <v>102</v>
      </c>
      <c r="U484" s="26">
        <v>5.8909999999999995E-4</v>
      </c>
      <c r="V484" t="s">
        <v>102</v>
      </c>
      <c r="W484" s="26" t="s">
        <v>102</v>
      </c>
      <c r="X484">
        <v>5.8909999999999995E-4</v>
      </c>
    </row>
    <row r="485" spans="1:24" x14ac:dyDescent="0.35">
      <c r="A485" t="s">
        <v>2</v>
      </c>
      <c r="B485" t="s">
        <v>310</v>
      </c>
      <c r="C485" t="s">
        <v>261</v>
      </c>
      <c r="J485" t="s">
        <v>102</v>
      </c>
      <c r="K485" t="s">
        <v>102</v>
      </c>
      <c r="L485" t="s">
        <v>102</v>
      </c>
      <c r="M485" t="s">
        <v>102</v>
      </c>
      <c r="N485" t="s">
        <v>102</v>
      </c>
      <c r="O485" t="s">
        <v>102</v>
      </c>
      <c r="P485" t="s">
        <v>102</v>
      </c>
      <c r="Q485" s="26" t="s">
        <v>102</v>
      </c>
      <c r="R485" t="s">
        <v>102</v>
      </c>
      <c r="S485" t="s">
        <v>102</v>
      </c>
      <c r="T485" s="26" t="s">
        <v>102</v>
      </c>
      <c r="U485" s="26">
        <v>5.8909999999999995E-4</v>
      </c>
      <c r="V485" t="s">
        <v>102</v>
      </c>
      <c r="W485" s="26" t="s">
        <v>102</v>
      </c>
      <c r="X485" s="26">
        <v>5.8909999999999995E-4</v>
      </c>
    </row>
    <row r="486" spans="1:24" x14ac:dyDescent="0.35">
      <c r="A486" t="s">
        <v>2</v>
      </c>
      <c r="B486" t="s">
        <v>310</v>
      </c>
      <c r="C486" t="s">
        <v>262</v>
      </c>
      <c r="J486" t="s">
        <v>102</v>
      </c>
      <c r="K486" t="s">
        <v>102</v>
      </c>
      <c r="L486" t="s">
        <v>102</v>
      </c>
      <c r="M486" t="s">
        <v>102</v>
      </c>
      <c r="N486" t="s">
        <v>102</v>
      </c>
      <c r="O486" t="s">
        <v>102</v>
      </c>
      <c r="P486" t="s">
        <v>102</v>
      </c>
      <c r="Q486" s="26" t="s">
        <v>102</v>
      </c>
      <c r="R486" t="s">
        <v>102</v>
      </c>
      <c r="S486" t="s">
        <v>102</v>
      </c>
      <c r="T486" s="26" t="s">
        <v>102</v>
      </c>
      <c r="U486" s="26">
        <v>5.8909999999999995E-4</v>
      </c>
      <c r="V486" t="s">
        <v>102</v>
      </c>
      <c r="W486" s="26" t="s">
        <v>102</v>
      </c>
      <c r="X486" s="26">
        <v>5.8909999999999995E-4</v>
      </c>
    </row>
    <row r="487" spans="1:24" x14ac:dyDescent="0.35">
      <c r="A487" t="s">
        <v>2</v>
      </c>
      <c r="B487" t="s">
        <v>310</v>
      </c>
      <c r="C487" t="s">
        <v>263</v>
      </c>
      <c r="J487" t="s">
        <v>102</v>
      </c>
      <c r="K487" t="s">
        <v>102</v>
      </c>
      <c r="L487" t="s">
        <v>102</v>
      </c>
      <c r="M487" t="s">
        <v>102</v>
      </c>
      <c r="N487" t="s">
        <v>102</v>
      </c>
      <c r="O487" t="s">
        <v>102</v>
      </c>
      <c r="P487" t="s">
        <v>102</v>
      </c>
      <c r="Q487" s="26" t="s">
        <v>102</v>
      </c>
      <c r="R487" t="s">
        <v>102</v>
      </c>
      <c r="S487" t="s">
        <v>102</v>
      </c>
      <c r="T487" s="26" t="s">
        <v>102</v>
      </c>
      <c r="U487" s="26">
        <v>5.8909999999999995E-4</v>
      </c>
      <c r="V487" t="s">
        <v>102</v>
      </c>
      <c r="W487" s="26" t="s">
        <v>102</v>
      </c>
      <c r="X487">
        <v>5.8909999999999995E-4</v>
      </c>
    </row>
    <row r="488" spans="1:24" x14ac:dyDescent="0.35">
      <c r="A488" t="s">
        <v>2</v>
      </c>
      <c r="B488" t="s">
        <v>310</v>
      </c>
      <c r="C488" t="s">
        <v>264</v>
      </c>
      <c r="J488" t="s">
        <v>102</v>
      </c>
      <c r="K488" t="s">
        <v>102</v>
      </c>
      <c r="L488" t="s">
        <v>102</v>
      </c>
      <c r="M488" t="s">
        <v>102</v>
      </c>
      <c r="N488" t="s">
        <v>102</v>
      </c>
      <c r="O488" t="s">
        <v>102</v>
      </c>
      <c r="P488" t="s">
        <v>102</v>
      </c>
      <c r="Q488" s="26" t="s">
        <v>102</v>
      </c>
      <c r="R488" t="s">
        <v>102</v>
      </c>
      <c r="S488" t="s">
        <v>102</v>
      </c>
      <c r="T488" s="26" t="s">
        <v>102</v>
      </c>
      <c r="U488" s="26">
        <v>3.7730000000000001E-4</v>
      </c>
      <c r="V488" t="s">
        <v>102</v>
      </c>
      <c r="W488" s="26" t="s">
        <v>102</v>
      </c>
      <c r="X488">
        <v>3.7730000000000001E-4</v>
      </c>
    </row>
    <row r="489" spans="1:24" x14ac:dyDescent="0.35">
      <c r="A489" t="s">
        <v>2</v>
      </c>
      <c r="B489" t="s">
        <v>310</v>
      </c>
      <c r="C489" t="s">
        <v>265</v>
      </c>
      <c r="J489" t="s">
        <v>102</v>
      </c>
      <c r="K489" t="s">
        <v>102</v>
      </c>
      <c r="L489" t="s">
        <v>102</v>
      </c>
      <c r="M489" t="s">
        <v>102</v>
      </c>
      <c r="N489" t="s">
        <v>102</v>
      </c>
      <c r="O489" t="s">
        <v>102</v>
      </c>
      <c r="P489" t="s">
        <v>102</v>
      </c>
      <c r="Q489" s="26" t="s">
        <v>102</v>
      </c>
      <c r="R489" t="s">
        <v>102</v>
      </c>
      <c r="S489" t="s">
        <v>102</v>
      </c>
      <c r="T489" s="26" t="s">
        <v>102</v>
      </c>
      <c r="U489" s="26">
        <v>3.7730000000000001E-4</v>
      </c>
      <c r="V489" t="s">
        <v>102</v>
      </c>
      <c r="W489" s="26" t="s">
        <v>102</v>
      </c>
      <c r="X489" s="26">
        <v>3.7730000000000001E-4</v>
      </c>
    </row>
    <row r="490" spans="1:24" x14ac:dyDescent="0.35">
      <c r="A490" t="s">
        <v>2</v>
      </c>
      <c r="B490" t="s">
        <v>310</v>
      </c>
      <c r="C490" t="s">
        <v>266</v>
      </c>
      <c r="J490" t="s">
        <v>102</v>
      </c>
      <c r="K490" t="s">
        <v>102</v>
      </c>
      <c r="L490" t="s">
        <v>102</v>
      </c>
      <c r="M490" t="s">
        <v>102</v>
      </c>
      <c r="N490" t="s">
        <v>102</v>
      </c>
      <c r="O490" t="s">
        <v>102</v>
      </c>
      <c r="P490" t="s">
        <v>102</v>
      </c>
      <c r="Q490" s="26" t="s">
        <v>102</v>
      </c>
      <c r="R490" t="s">
        <v>102</v>
      </c>
      <c r="S490" t="s">
        <v>102</v>
      </c>
      <c r="T490" s="26" t="s">
        <v>102</v>
      </c>
      <c r="U490" s="26">
        <v>3.7730000000000001E-4</v>
      </c>
      <c r="V490" t="s">
        <v>102</v>
      </c>
      <c r="W490" s="26" t="s">
        <v>102</v>
      </c>
      <c r="X490" s="26">
        <v>3.7730000000000001E-4</v>
      </c>
    </row>
    <row r="491" spans="1:24" x14ac:dyDescent="0.35">
      <c r="A491" t="s">
        <v>2</v>
      </c>
      <c r="B491" t="s">
        <v>310</v>
      </c>
      <c r="C491" t="s">
        <v>267</v>
      </c>
      <c r="J491" t="s">
        <v>102</v>
      </c>
      <c r="K491" t="s">
        <v>102</v>
      </c>
      <c r="L491" t="s">
        <v>102</v>
      </c>
      <c r="M491" t="s">
        <v>102</v>
      </c>
      <c r="N491" t="s">
        <v>102</v>
      </c>
      <c r="O491" t="s">
        <v>102</v>
      </c>
      <c r="P491" t="s">
        <v>102</v>
      </c>
      <c r="Q491" t="s">
        <v>102</v>
      </c>
      <c r="R491" t="s">
        <v>102</v>
      </c>
      <c r="S491" t="s">
        <v>102</v>
      </c>
      <c r="T491" t="s">
        <v>102</v>
      </c>
      <c r="U491" s="26">
        <v>5.8909999999999995E-4</v>
      </c>
      <c r="V491" t="s">
        <v>102</v>
      </c>
      <c r="W491" t="s">
        <v>102</v>
      </c>
      <c r="X491">
        <v>5.8909999999999995E-4</v>
      </c>
    </row>
    <row r="492" spans="1:24" x14ac:dyDescent="0.35">
      <c r="A492" t="s">
        <v>2</v>
      </c>
      <c r="B492" t="s">
        <v>310</v>
      </c>
      <c r="C492" t="s">
        <v>268</v>
      </c>
      <c r="J492" t="s">
        <v>102</v>
      </c>
      <c r="K492" t="s">
        <v>102</v>
      </c>
      <c r="L492" t="s">
        <v>102</v>
      </c>
      <c r="M492" t="s">
        <v>102</v>
      </c>
      <c r="N492" t="s">
        <v>102</v>
      </c>
      <c r="O492" t="s">
        <v>102</v>
      </c>
      <c r="P492" t="s">
        <v>102</v>
      </c>
      <c r="Q492" t="s">
        <v>102</v>
      </c>
      <c r="R492" t="s">
        <v>102</v>
      </c>
      <c r="S492" t="s">
        <v>102</v>
      </c>
      <c r="T492" t="s">
        <v>102</v>
      </c>
      <c r="U492" s="26">
        <v>5.568E-3</v>
      </c>
      <c r="V492" t="s">
        <v>102</v>
      </c>
      <c r="W492" t="s">
        <v>102</v>
      </c>
      <c r="X492">
        <v>5.568E-3</v>
      </c>
    </row>
    <row r="493" spans="1:24" x14ac:dyDescent="0.35">
      <c r="A493" t="s">
        <v>2</v>
      </c>
      <c r="B493" t="s">
        <v>310</v>
      </c>
      <c r="C493" t="s">
        <v>269</v>
      </c>
      <c r="J493" t="s">
        <v>102</v>
      </c>
      <c r="K493" t="s">
        <v>102</v>
      </c>
      <c r="L493" t="s">
        <v>102</v>
      </c>
      <c r="M493" t="s">
        <v>102</v>
      </c>
      <c r="N493" t="s">
        <v>102</v>
      </c>
      <c r="O493" t="s">
        <v>102</v>
      </c>
      <c r="P493" t="s">
        <v>102</v>
      </c>
      <c r="Q493" t="s">
        <v>102</v>
      </c>
      <c r="R493" t="s">
        <v>102</v>
      </c>
      <c r="S493" t="s">
        <v>102</v>
      </c>
      <c r="T493" t="s">
        <v>102</v>
      </c>
      <c r="U493" s="26" t="s">
        <v>170</v>
      </c>
      <c r="V493" t="s">
        <v>102</v>
      </c>
      <c r="W493" t="s">
        <v>102</v>
      </c>
      <c r="X493">
        <v>0</v>
      </c>
    </row>
    <row r="494" spans="1:24" x14ac:dyDescent="0.35">
      <c r="A494" t="s">
        <v>2</v>
      </c>
      <c r="B494" t="s">
        <v>310</v>
      </c>
      <c r="C494" t="s">
        <v>270</v>
      </c>
      <c r="J494" t="s">
        <v>102</v>
      </c>
      <c r="K494" t="s">
        <v>102</v>
      </c>
      <c r="L494" t="s">
        <v>102</v>
      </c>
      <c r="M494" t="s">
        <v>102</v>
      </c>
      <c r="N494" t="s">
        <v>102</v>
      </c>
      <c r="O494" t="s">
        <v>102</v>
      </c>
      <c r="P494" t="s">
        <v>102</v>
      </c>
      <c r="Q494" t="s">
        <v>102</v>
      </c>
      <c r="R494" t="s">
        <v>102</v>
      </c>
      <c r="S494" t="s">
        <v>102</v>
      </c>
      <c r="T494" t="s">
        <v>102</v>
      </c>
      <c r="U494" s="26">
        <v>5.8909999999999995E-4</v>
      </c>
      <c r="V494" t="s">
        <v>102</v>
      </c>
      <c r="W494" t="s">
        <v>102</v>
      </c>
      <c r="X494">
        <v>5.8909999999999995E-4</v>
      </c>
    </row>
    <row r="495" spans="1:24" x14ac:dyDescent="0.35">
      <c r="A495" t="s">
        <v>2</v>
      </c>
      <c r="B495" t="s">
        <v>310</v>
      </c>
      <c r="C495" t="s">
        <v>271</v>
      </c>
      <c r="J495" t="s">
        <v>102</v>
      </c>
      <c r="K495" t="s">
        <v>102</v>
      </c>
      <c r="L495" t="s">
        <v>102</v>
      </c>
      <c r="M495" t="s">
        <v>102</v>
      </c>
      <c r="N495" t="s">
        <v>102</v>
      </c>
      <c r="O495" t="s">
        <v>102</v>
      </c>
      <c r="P495" t="s">
        <v>102</v>
      </c>
      <c r="Q495" t="s">
        <v>102</v>
      </c>
      <c r="R495" t="s">
        <v>102</v>
      </c>
      <c r="S495" t="s">
        <v>102</v>
      </c>
      <c r="T495" t="s">
        <v>102</v>
      </c>
      <c r="U495" s="26">
        <v>5.7520000000000002E-3</v>
      </c>
      <c r="V495" t="s">
        <v>102</v>
      </c>
      <c r="W495" t="s">
        <v>102</v>
      </c>
      <c r="X495">
        <v>5.7520000000000002E-3</v>
      </c>
    </row>
    <row r="496" spans="1:24" x14ac:dyDescent="0.35">
      <c r="A496" t="s">
        <v>2</v>
      </c>
      <c r="B496" t="s">
        <v>310</v>
      </c>
      <c r="C496" t="s">
        <v>272</v>
      </c>
      <c r="J496" t="s">
        <v>102</v>
      </c>
      <c r="K496" t="s">
        <v>102</v>
      </c>
      <c r="L496" t="s">
        <v>102</v>
      </c>
      <c r="M496" t="s">
        <v>102</v>
      </c>
      <c r="N496" t="s">
        <v>102</v>
      </c>
      <c r="O496" t="s">
        <v>102</v>
      </c>
      <c r="P496" t="s">
        <v>102</v>
      </c>
      <c r="Q496" t="s">
        <v>102</v>
      </c>
      <c r="R496" t="s">
        <v>102</v>
      </c>
      <c r="S496" t="s">
        <v>102</v>
      </c>
      <c r="T496" t="s">
        <v>102</v>
      </c>
      <c r="U496" s="26">
        <v>5.6820000000000004E-3</v>
      </c>
      <c r="V496" t="s">
        <v>102</v>
      </c>
      <c r="W496" t="s">
        <v>102</v>
      </c>
      <c r="X496">
        <v>5.6820000000000004E-3</v>
      </c>
    </row>
    <row r="497" spans="1:24" x14ac:dyDescent="0.35">
      <c r="A497" t="s">
        <v>2</v>
      </c>
      <c r="B497" t="s">
        <v>310</v>
      </c>
      <c r="C497" t="s">
        <v>273</v>
      </c>
      <c r="J497" t="s">
        <v>102</v>
      </c>
      <c r="K497" t="s">
        <v>102</v>
      </c>
      <c r="L497" t="s">
        <v>102</v>
      </c>
      <c r="M497" t="s">
        <v>102</v>
      </c>
      <c r="N497" t="s">
        <v>102</v>
      </c>
      <c r="O497" t="s">
        <v>102</v>
      </c>
      <c r="P497" t="s">
        <v>102</v>
      </c>
      <c r="Q497" t="s">
        <v>102</v>
      </c>
      <c r="R497" t="s">
        <v>102</v>
      </c>
      <c r="S497" t="s">
        <v>102</v>
      </c>
      <c r="T497" t="s">
        <v>102</v>
      </c>
      <c r="U497" s="26">
        <v>5.6569999999999997E-3</v>
      </c>
      <c r="V497" t="s">
        <v>102</v>
      </c>
      <c r="W497" t="s">
        <v>102</v>
      </c>
      <c r="X497">
        <v>5.6569999999999997E-3</v>
      </c>
    </row>
    <row r="498" spans="1:24" x14ac:dyDescent="0.35">
      <c r="A498" t="s">
        <v>2</v>
      </c>
      <c r="B498" t="s">
        <v>310</v>
      </c>
      <c r="C498" t="s">
        <v>274</v>
      </c>
      <c r="J498" t="s">
        <v>102</v>
      </c>
      <c r="K498" t="s">
        <v>102</v>
      </c>
      <c r="L498" t="s">
        <v>102</v>
      </c>
      <c r="M498" t="s">
        <v>102</v>
      </c>
      <c r="N498" t="s">
        <v>102</v>
      </c>
      <c r="O498" t="s">
        <v>102</v>
      </c>
      <c r="P498" t="s">
        <v>102</v>
      </c>
      <c r="Q498" t="s">
        <v>102</v>
      </c>
      <c r="R498" t="s">
        <v>102</v>
      </c>
      <c r="S498" t="s">
        <v>102</v>
      </c>
      <c r="T498" t="s">
        <v>102</v>
      </c>
      <c r="U498" s="26" t="s">
        <v>170</v>
      </c>
      <c r="V498" t="s">
        <v>102</v>
      </c>
      <c r="W498" t="s">
        <v>102</v>
      </c>
      <c r="X498">
        <v>0</v>
      </c>
    </row>
    <row r="499" spans="1:24" x14ac:dyDescent="0.35">
      <c r="A499" t="s">
        <v>2</v>
      </c>
      <c r="B499" t="s">
        <v>310</v>
      </c>
      <c r="C499" t="s">
        <v>275</v>
      </c>
      <c r="J499" t="s">
        <v>102</v>
      </c>
      <c r="K499" t="s">
        <v>102</v>
      </c>
      <c r="L499" t="s">
        <v>102</v>
      </c>
      <c r="M499" t="s">
        <v>102</v>
      </c>
      <c r="N499" t="s">
        <v>102</v>
      </c>
      <c r="O499" t="s">
        <v>102</v>
      </c>
      <c r="P499" t="s">
        <v>102</v>
      </c>
      <c r="Q499" t="s">
        <v>102</v>
      </c>
      <c r="R499" t="s">
        <v>102</v>
      </c>
      <c r="S499" t="s">
        <v>102</v>
      </c>
      <c r="T499" t="s">
        <v>102</v>
      </c>
      <c r="U499" s="26">
        <v>5.5230000000000001E-3</v>
      </c>
      <c r="V499" t="s">
        <v>102</v>
      </c>
      <c r="W499" t="s">
        <v>102</v>
      </c>
      <c r="X499">
        <v>5.5230000000000001E-3</v>
      </c>
    </row>
    <row r="500" spans="1:24" x14ac:dyDescent="0.35">
      <c r="A500" t="s">
        <v>2</v>
      </c>
      <c r="B500" t="s">
        <v>310</v>
      </c>
      <c r="C500" t="s">
        <v>276</v>
      </c>
      <c r="J500" t="s">
        <v>102</v>
      </c>
      <c r="K500" t="s">
        <v>102</v>
      </c>
      <c r="L500" t="s">
        <v>102</v>
      </c>
      <c r="M500" t="s">
        <v>102</v>
      </c>
      <c r="N500" t="s">
        <v>102</v>
      </c>
      <c r="O500" t="s">
        <v>102</v>
      </c>
      <c r="P500" t="s">
        <v>102</v>
      </c>
      <c r="Q500" t="s">
        <v>102</v>
      </c>
      <c r="R500" t="s">
        <v>102</v>
      </c>
      <c r="S500" t="s">
        <v>102</v>
      </c>
      <c r="T500" t="s">
        <v>102</v>
      </c>
      <c r="U500" s="26">
        <v>5.5510000000000004E-3</v>
      </c>
      <c r="V500" t="s">
        <v>102</v>
      </c>
      <c r="W500" t="s">
        <v>102</v>
      </c>
      <c r="X500">
        <v>5.5510000000000004E-3</v>
      </c>
    </row>
    <row r="501" spans="1:24" x14ac:dyDescent="0.35">
      <c r="A501" t="s">
        <v>2</v>
      </c>
      <c r="B501" t="s">
        <v>310</v>
      </c>
      <c r="C501" t="s">
        <v>277</v>
      </c>
      <c r="J501" t="s">
        <v>102</v>
      </c>
      <c r="K501" t="s">
        <v>102</v>
      </c>
      <c r="L501" t="s">
        <v>102</v>
      </c>
      <c r="M501" t="s">
        <v>102</v>
      </c>
      <c r="N501" t="s">
        <v>102</v>
      </c>
      <c r="O501" t="s">
        <v>102</v>
      </c>
      <c r="P501" t="s">
        <v>102</v>
      </c>
      <c r="Q501" t="s">
        <v>102</v>
      </c>
      <c r="R501" t="s">
        <v>102</v>
      </c>
      <c r="S501" t="s">
        <v>102</v>
      </c>
      <c r="T501" t="s">
        <v>102</v>
      </c>
      <c r="U501" s="26">
        <v>5.6369999999999996E-3</v>
      </c>
      <c r="V501" t="s">
        <v>102</v>
      </c>
      <c r="W501" t="s">
        <v>102</v>
      </c>
      <c r="X501" s="26">
        <v>5.6369999999999996E-3</v>
      </c>
    </row>
    <row r="502" spans="1:24" x14ac:dyDescent="0.35">
      <c r="A502" t="s">
        <v>2</v>
      </c>
      <c r="B502" t="s">
        <v>310</v>
      </c>
      <c r="C502" t="s">
        <v>278</v>
      </c>
      <c r="J502" t="s">
        <v>102</v>
      </c>
      <c r="K502" t="s">
        <v>102</v>
      </c>
      <c r="L502" t="s">
        <v>102</v>
      </c>
      <c r="M502" t="s">
        <v>102</v>
      </c>
      <c r="N502" t="s">
        <v>102</v>
      </c>
      <c r="O502" t="s">
        <v>102</v>
      </c>
      <c r="P502" t="s">
        <v>102</v>
      </c>
      <c r="Q502" t="s">
        <v>102</v>
      </c>
      <c r="R502" t="s">
        <v>102</v>
      </c>
      <c r="S502" t="s">
        <v>102</v>
      </c>
      <c r="T502" t="s">
        <v>102</v>
      </c>
      <c r="U502" s="26">
        <v>5.561E-3</v>
      </c>
      <c r="V502" t="s">
        <v>102</v>
      </c>
      <c r="W502" t="s">
        <v>102</v>
      </c>
      <c r="X502" s="26">
        <v>5.561E-3</v>
      </c>
    </row>
    <row r="503" spans="1:24" x14ac:dyDescent="0.35">
      <c r="A503" t="s">
        <v>2</v>
      </c>
      <c r="B503" t="s">
        <v>310</v>
      </c>
      <c r="C503" t="s">
        <v>279</v>
      </c>
      <c r="J503" t="s">
        <v>102</v>
      </c>
      <c r="K503" t="s">
        <v>102</v>
      </c>
      <c r="L503" t="s">
        <v>102</v>
      </c>
      <c r="M503" t="s">
        <v>102</v>
      </c>
      <c r="N503" t="s">
        <v>102</v>
      </c>
      <c r="O503" t="s">
        <v>102</v>
      </c>
      <c r="P503" t="s">
        <v>102</v>
      </c>
      <c r="Q503" t="s">
        <v>102</v>
      </c>
      <c r="R503" t="s">
        <v>102</v>
      </c>
      <c r="S503" t="s">
        <v>102</v>
      </c>
      <c r="T503" t="s">
        <v>102</v>
      </c>
      <c r="U503" s="26">
        <v>5.5560000000000002E-3</v>
      </c>
      <c r="V503" t="s">
        <v>102</v>
      </c>
      <c r="W503" t="s">
        <v>102</v>
      </c>
      <c r="X503">
        <v>5.5560000000000002E-3</v>
      </c>
    </row>
    <row r="504" spans="1:24" x14ac:dyDescent="0.35">
      <c r="A504" t="s">
        <v>2</v>
      </c>
      <c r="B504" t="s">
        <v>310</v>
      </c>
      <c r="C504" t="s">
        <v>280</v>
      </c>
      <c r="J504" t="s">
        <v>102</v>
      </c>
      <c r="K504" t="s">
        <v>102</v>
      </c>
      <c r="L504" t="s">
        <v>102</v>
      </c>
      <c r="M504" t="s">
        <v>102</v>
      </c>
      <c r="N504" t="s">
        <v>102</v>
      </c>
      <c r="O504" t="s">
        <v>102</v>
      </c>
      <c r="P504" t="s">
        <v>102</v>
      </c>
      <c r="Q504" t="s">
        <v>102</v>
      </c>
      <c r="R504" t="s">
        <v>102</v>
      </c>
      <c r="S504" t="s">
        <v>102</v>
      </c>
      <c r="T504" t="s">
        <v>102</v>
      </c>
      <c r="U504" s="26">
        <v>5.5820000000000002E-3</v>
      </c>
      <c r="V504" t="s">
        <v>102</v>
      </c>
      <c r="W504" t="s">
        <v>102</v>
      </c>
      <c r="X504" s="26">
        <v>5.5820000000000002E-3</v>
      </c>
    </row>
    <row r="505" spans="1:24" x14ac:dyDescent="0.35">
      <c r="A505" t="s">
        <v>2</v>
      </c>
      <c r="B505" t="s">
        <v>310</v>
      </c>
      <c r="C505" t="s">
        <v>281</v>
      </c>
      <c r="J505" t="s">
        <v>102</v>
      </c>
      <c r="K505" t="s">
        <v>102</v>
      </c>
      <c r="L505" t="s">
        <v>102</v>
      </c>
      <c r="M505" t="s">
        <v>102</v>
      </c>
      <c r="N505" t="s">
        <v>102</v>
      </c>
      <c r="O505" t="s">
        <v>102</v>
      </c>
      <c r="P505" t="s">
        <v>102</v>
      </c>
      <c r="Q505" t="s">
        <v>102</v>
      </c>
      <c r="R505" t="s">
        <v>102</v>
      </c>
      <c r="S505" t="s">
        <v>102</v>
      </c>
      <c r="T505" t="s">
        <v>102</v>
      </c>
      <c r="U505" s="26">
        <v>5.6940000000000003E-3</v>
      </c>
      <c r="V505" t="s">
        <v>102</v>
      </c>
      <c r="W505" t="s">
        <v>102</v>
      </c>
      <c r="X505" s="26">
        <v>5.6940000000000003E-3</v>
      </c>
    </row>
    <row r="506" spans="1:24" x14ac:dyDescent="0.35">
      <c r="A506" t="s">
        <v>2</v>
      </c>
      <c r="B506" t="s">
        <v>310</v>
      </c>
      <c r="C506" t="s">
        <v>282</v>
      </c>
      <c r="J506" t="s">
        <v>102</v>
      </c>
      <c r="K506" t="s">
        <v>102</v>
      </c>
      <c r="L506" t="s">
        <v>102</v>
      </c>
      <c r="M506" t="s">
        <v>102</v>
      </c>
      <c r="N506" t="s">
        <v>102</v>
      </c>
      <c r="O506" t="s">
        <v>102</v>
      </c>
      <c r="P506" t="s">
        <v>102</v>
      </c>
      <c r="Q506" t="s">
        <v>102</v>
      </c>
      <c r="R506" t="s">
        <v>102</v>
      </c>
      <c r="S506" t="s">
        <v>102</v>
      </c>
      <c r="T506" t="s">
        <v>102</v>
      </c>
      <c r="U506" s="26">
        <v>5.6600000000000001E-3</v>
      </c>
      <c r="V506" t="s">
        <v>102</v>
      </c>
      <c r="W506" t="s">
        <v>102</v>
      </c>
      <c r="X506">
        <v>5.6600000000000001E-3</v>
      </c>
    </row>
    <row r="507" spans="1:24" x14ac:dyDescent="0.35">
      <c r="A507" t="s">
        <v>2</v>
      </c>
      <c r="B507" t="s">
        <v>310</v>
      </c>
      <c r="C507" t="s">
        <v>283</v>
      </c>
      <c r="J507" t="s">
        <v>102</v>
      </c>
      <c r="K507" t="s">
        <v>102</v>
      </c>
      <c r="L507" t="s">
        <v>102</v>
      </c>
      <c r="M507" t="s">
        <v>102</v>
      </c>
      <c r="N507" t="s">
        <v>102</v>
      </c>
      <c r="O507" t="s">
        <v>102</v>
      </c>
      <c r="P507" t="s">
        <v>102</v>
      </c>
      <c r="Q507" t="s">
        <v>102</v>
      </c>
      <c r="R507" t="s">
        <v>102</v>
      </c>
      <c r="S507" t="s">
        <v>102</v>
      </c>
      <c r="T507" t="s">
        <v>102</v>
      </c>
      <c r="U507" s="26">
        <v>3.7730000000000001E-4</v>
      </c>
      <c r="V507" t="s">
        <v>102</v>
      </c>
      <c r="W507" t="s">
        <v>102</v>
      </c>
      <c r="X507">
        <v>3.7730000000000001E-4</v>
      </c>
    </row>
    <row r="508" spans="1:24" x14ac:dyDescent="0.35">
      <c r="A508" t="s">
        <v>2</v>
      </c>
      <c r="B508" t="s">
        <v>310</v>
      </c>
      <c r="C508" t="s">
        <v>284</v>
      </c>
      <c r="J508" t="s">
        <v>102</v>
      </c>
      <c r="K508" t="s">
        <v>102</v>
      </c>
      <c r="L508" t="s">
        <v>102</v>
      </c>
      <c r="M508" t="s">
        <v>102</v>
      </c>
      <c r="N508" t="s">
        <v>102</v>
      </c>
      <c r="O508" t="s">
        <v>102</v>
      </c>
      <c r="P508" t="s">
        <v>102</v>
      </c>
      <c r="Q508" t="s">
        <v>102</v>
      </c>
      <c r="R508" t="s">
        <v>102</v>
      </c>
      <c r="S508" t="s">
        <v>102</v>
      </c>
      <c r="T508" t="s">
        <v>102</v>
      </c>
      <c r="U508" s="26">
        <v>5.8909999999999995E-4</v>
      </c>
      <c r="V508" t="s">
        <v>102</v>
      </c>
      <c r="W508" t="s">
        <v>102</v>
      </c>
      <c r="X508">
        <v>5.8909999999999995E-4</v>
      </c>
    </row>
    <row r="509" spans="1:24" x14ac:dyDescent="0.35">
      <c r="A509" t="s">
        <v>2</v>
      </c>
      <c r="B509" t="s">
        <v>310</v>
      </c>
      <c r="C509" t="s">
        <v>285</v>
      </c>
      <c r="J509" t="s">
        <v>102</v>
      </c>
      <c r="K509" t="s">
        <v>102</v>
      </c>
      <c r="L509" t="s">
        <v>102</v>
      </c>
      <c r="M509" t="s">
        <v>102</v>
      </c>
      <c r="N509" t="s">
        <v>102</v>
      </c>
      <c r="O509" t="s">
        <v>102</v>
      </c>
      <c r="P509" t="s">
        <v>102</v>
      </c>
      <c r="Q509" t="s">
        <v>102</v>
      </c>
      <c r="R509" t="s">
        <v>102</v>
      </c>
      <c r="S509" t="s">
        <v>102</v>
      </c>
      <c r="T509" t="s">
        <v>102</v>
      </c>
      <c r="U509" s="26">
        <v>5.679E-3</v>
      </c>
      <c r="V509" t="s">
        <v>102</v>
      </c>
      <c r="W509" t="s">
        <v>102</v>
      </c>
      <c r="X509">
        <v>5.679E-3</v>
      </c>
    </row>
    <row r="510" spans="1:24" x14ac:dyDescent="0.35">
      <c r="A510" t="s">
        <v>2</v>
      </c>
      <c r="B510" t="s">
        <v>310</v>
      </c>
      <c r="C510" t="s">
        <v>286</v>
      </c>
      <c r="J510" t="s">
        <v>102</v>
      </c>
      <c r="K510" t="s">
        <v>102</v>
      </c>
      <c r="L510" t="s">
        <v>102</v>
      </c>
      <c r="M510" t="s">
        <v>102</v>
      </c>
      <c r="N510" t="s">
        <v>102</v>
      </c>
      <c r="O510" t="s">
        <v>102</v>
      </c>
      <c r="P510" t="s">
        <v>102</v>
      </c>
      <c r="Q510" t="s">
        <v>102</v>
      </c>
      <c r="R510" s="26" t="s">
        <v>102</v>
      </c>
      <c r="S510" s="26" t="s">
        <v>102</v>
      </c>
      <c r="T510" t="s">
        <v>102</v>
      </c>
      <c r="U510" s="26">
        <v>3.7730000000000001E-4</v>
      </c>
      <c r="V510" t="s">
        <v>102</v>
      </c>
      <c r="W510" s="26" t="s">
        <v>102</v>
      </c>
      <c r="X510">
        <v>3.7730000000000001E-4</v>
      </c>
    </row>
    <row r="511" spans="1:24" x14ac:dyDescent="0.35">
      <c r="A511" t="s">
        <v>2</v>
      </c>
      <c r="B511" t="s">
        <v>310</v>
      </c>
      <c r="C511" t="s">
        <v>287</v>
      </c>
      <c r="J511" t="s">
        <v>102</v>
      </c>
      <c r="K511" t="s">
        <v>102</v>
      </c>
      <c r="L511" t="s">
        <v>102</v>
      </c>
      <c r="M511" t="s">
        <v>102</v>
      </c>
      <c r="N511" t="s">
        <v>102</v>
      </c>
      <c r="O511" t="s">
        <v>102</v>
      </c>
      <c r="P511" t="s">
        <v>102</v>
      </c>
      <c r="Q511" t="s">
        <v>102</v>
      </c>
      <c r="R511" s="26" t="s">
        <v>102</v>
      </c>
      <c r="S511" s="26" t="s">
        <v>102</v>
      </c>
      <c r="T511" s="26" t="s">
        <v>102</v>
      </c>
      <c r="U511" s="26">
        <v>5.8909999999999995E-4</v>
      </c>
      <c r="V511" t="s">
        <v>102</v>
      </c>
      <c r="W511" t="s">
        <v>102</v>
      </c>
      <c r="X511">
        <v>5.8909999999999995E-4</v>
      </c>
    </row>
    <row r="512" spans="1:24" x14ac:dyDescent="0.35">
      <c r="A512" t="s">
        <v>2</v>
      </c>
      <c r="B512" t="s">
        <v>310</v>
      </c>
      <c r="C512" t="s">
        <v>288</v>
      </c>
      <c r="J512" t="s">
        <v>102</v>
      </c>
      <c r="K512" t="s">
        <v>102</v>
      </c>
      <c r="L512" t="s">
        <v>102</v>
      </c>
      <c r="M512" t="s">
        <v>102</v>
      </c>
      <c r="N512" t="s">
        <v>102</v>
      </c>
      <c r="O512" t="s">
        <v>102</v>
      </c>
      <c r="P512" t="s">
        <v>102</v>
      </c>
      <c r="Q512" t="s">
        <v>102</v>
      </c>
      <c r="R512" s="26" t="s">
        <v>102</v>
      </c>
      <c r="S512" t="s">
        <v>102</v>
      </c>
      <c r="T512" s="26" t="s">
        <v>102</v>
      </c>
      <c r="U512" s="26">
        <v>5.8909999999999995E-4</v>
      </c>
      <c r="V512" t="s">
        <v>102</v>
      </c>
      <c r="W512" t="s">
        <v>102</v>
      </c>
      <c r="X512">
        <v>5.8909999999999995E-4</v>
      </c>
    </row>
    <row r="513" spans="1:24" x14ac:dyDescent="0.35">
      <c r="A513" t="s">
        <v>2</v>
      </c>
      <c r="B513" t="s">
        <v>310</v>
      </c>
      <c r="C513" t="s">
        <v>289</v>
      </c>
      <c r="J513" t="s">
        <v>102</v>
      </c>
      <c r="K513" t="s">
        <v>102</v>
      </c>
      <c r="L513" t="s">
        <v>102</v>
      </c>
      <c r="M513" t="s">
        <v>102</v>
      </c>
      <c r="N513" t="s">
        <v>102</v>
      </c>
      <c r="O513" t="s">
        <v>102</v>
      </c>
      <c r="P513" t="s">
        <v>102</v>
      </c>
      <c r="Q513" t="s">
        <v>102</v>
      </c>
      <c r="R513" s="26" t="s">
        <v>102</v>
      </c>
      <c r="S513" s="26" t="s">
        <v>102</v>
      </c>
      <c r="T513" s="26" t="s">
        <v>102</v>
      </c>
      <c r="U513" s="26">
        <v>5.8909999999999995E-4</v>
      </c>
      <c r="V513" t="s">
        <v>102</v>
      </c>
      <c r="W513" t="s">
        <v>102</v>
      </c>
      <c r="X513" s="26">
        <v>5.8909999999999995E-4</v>
      </c>
    </row>
    <row r="514" spans="1:24" x14ac:dyDescent="0.35">
      <c r="A514" t="s">
        <v>2</v>
      </c>
      <c r="B514" t="s">
        <v>310</v>
      </c>
      <c r="C514" t="s">
        <v>290</v>
      </c>
      <c r="J514" t="s">
        <v>102</v>
      </c>
      <c r="K514" t="s">
        <v>102</v>
      </c>
      <c r="L514" t="s">
        <v>102</v>
      </c>
      <c r="M514" t="s">
        <v>102</v>
      </c>
      <c r="N514" t="s">
        <v>102</v>
      </c>
      <c r="O514" t="s">
        <v>102</v>
      </c>
      <c r="P514" t="s">
        <v>102</v>
      </c>
      <c r="Q514" t="s">
        <v>102</v>
      </c>
      <c r="R514" s="26" t="s">
        <v>102</v>
      </c>
      <c r="S514" t="s">
        <v>102</v>
      </c>
      <c r="T514" s="26" t="s">
        <v>102</v>
      </c>
      <c r="U514" s="26">
        <v>5.9500000000000004E-3</v>
      </c>
      <c r="V514" t="s">
        <v>102</v>
      </c>
      <c r="W514" t="s">
        <v>102</v>
      </c>
      <c r="X514" s="26">
        <v>5.9500000000000004E-3</v>
      </c>
    </row>
    <row r="515" spans="1:24" x14ac:dyDescent="0.35">
      <c r="A515" t="s">
        <v>2</v>
      </c>
      <c r="B515" t="s">
        <v>310</v>
      </c>
      <c r="C515" t="s">
        <v>291</v>
      </c>
      <c r="J515" t="s">
        <v>102</v>
      </c>
      <c r="K515" t="s">
        <v>102</v>
      </c>
      <c r="L515" t="s">
        <v>102</v>
      </c>
      <c r="M515" t="s">
        <v>102</v>
      </c>
      <c r="N515" t="s">
        <v>102</v>
      </c>
      <c r="O515" t="s">
        <v>102</v>
      </c>
      <c r="P515" t="s">
        <v>102</v>
      </c>
      <c r="Q515" t="s">
        <v>102</v>
      </c>
      <c r="R515" s="26" t="s">
        <v>102</v>
      </c>
      <c r="S515" s="26" t="s">
        <v>102</v>
      </c>
      <c r="T515" s="26" t="s">
        <v>102</v>
      </c>
      <c r="U515" s="26">
        <v>2.9450000000000001E-3</v>
      </c>
      <c r="V515" t="s">
        <v>102</v>
      </c>
      <c r="W515" t="s">
        <v>102</v>
      </c>
      <c r="X515">
        <v>2.9450000000000001E-3</v>
      </c>
    </row>
    <row r="516" spans="1:24" x14ac:dyDescent="0.35">
      <c r="A516" t="s">
        <v>2</v>
      </c>
      <c r="B516" t="s">
        <v>310</v>
      </c>
      <c r="C516" t="s">
        <v>292</v>
      </c>
      <c r="J516" t="s">
        <v>102</v>
      </c>
      <c r="K516" t="s">
        <v>102</v>
      </c>
      <c r="L516" t="s">
        <v>102</v>
      </c>
      <c r="M516" t="s">
        <v>102</v>
      </c>
      <c r="N516" t="s">
        <v>102</v>
      </c>
      <c r="O516" t="s">
        <v>102</v>
      </c>
      <c r="P516" t="s">
        <v>102</v>
      </c>
      <c r="Q516" t="s">
        <v>102</v>
      </c>
      <c r="R516" s="26" t="s">
        <v>102</v>
      </c>
      <c r="S516" t="s">
        <v>102</v>
      </c>
      <c r="T516" s="26" t="s">
        <v>102</v>
      </c>
      <c r="U516" s="26">
        <v>5.8909999999999995E-4</v>
      </c>
      <c r="V516" t="s">
        <v>102</v>
      </c>
      <c r="W516" t="s">
        <v>102</v>
      </c>
      <c r="X516">
        <v>5.8909999999999995E-4</v>
      </c>
    </row>
    <row r="517" spans="1:24" x14ac:dyDescent="0.35">
      <c r="A517" t="s">
        <v>2</v>
      </c>
      <c r="B517" t="s">
        <v>310</v>
      </c>
      <c r="C517" t="s">
        <v>293</v>
      </c>
      <c r="J517" t="s">
        <v>102</v>
      </c>
      <c r="K517" t="s">
        <v>102</v>
      </c>
      <c r="L517" t="s">
        <v>102</v>
      </c>
      <c r="M517" t="s">
        <v>102</v>
      </c>
      <c r="N517" t="s">
        <v>102</v>
      </c>
      <c r="O517" t="s">
        <v>102</v>
      </c>
      <c r="P517" t="s">
        <v>102</v>
      </c>
      <c r="Q517" t="s">
        <v>102</v>
      </c>
      <c r="R517" s="26" t="s">
        <v>102</v>
      </c>
      <c r="S517" s="26" t="s">
        <v>102</v>
      </c>
      <c r="T517" s="26" t="s">
        <v>102</v>
      </c>
      <c r="U517" s="26">
        <v>5.8909999999999995E-4</v>
      </c>
      <c r="V517" t="s">
        <v>102</v>
      </c>
      <c r="W517" t="s">
        <v>102</v>
      </c>
      <c r="X517" s="26">
        <v>5.8909999999999995E-4</v>
      </c>
    </row>
    <row r="518" spans="1:24" x14ac:dyDescent="0.35">
      <c r="A518" t="s">
        <v>2</v>
      </c>
      <c r="B518" t="s">
        <v>310</v>
      </c>
      <c r="C518" t="s">
        <v>294</v>
      </c>
      <c r="J518" t="s">
        <v>102</v>
      </c>
      <c r="K518" t="s">
        <v>102</v>
      </c>
      <c r="L518" t="s">
        <v>102</v>
      </c>
      <c r="M518" t="s">
        <v>102</v>
      </c>
      <c r="N518" t="s">
        <v>102</v>
      </c>
      <c r="O518" t="s">
        <v>102</v>
      </c>
      <c r="P518" t="s">
        <v>102</v>
      </c>
      <c r="Q518" t="s">
        <v>102</v>
      </c>
      <c r="R518" s="26" t="s">
        <v>102</v>
      </c>
      <c r="S518" t="s">
        <v>102</v>
      </c>
      <c r="T518" s="26" t="s">
        <v>102</v>
      </c>
      <c r="U518" s="26">
        <v>3.1099999999999999E-3</v>
      </c>
      <c r="V518" t="s">
        <v>102</v>
      </c>
      <c r="W518" t="s">
        <v>102</v>
      </c>
      <c r="X518" s="26">
        <v>3.1099999999999999E-3</v>
      </c>
    </row>
    <row r="519" spans="1:24" x14ac:dyDescent="0.35">
      <c r="A519" t="s">
        <v>2</v>
      </c>
      <c r="B519" t="s">
        <v>310</v>
      </c>
      <c r="C519" t="s">
        <v>295</v>
      </c>
      <c r="J519" t="s">
        <v>102</v>
      </c>
      <c r="K519" t="s">
        <v>102</v>
      </c>
      <c r="L519" t="s">
        <v>102</v>
      </c>
      <c r="M519" t="s">
        <v>102</v>
      </c>
      <c r="N519" t="s">
        <v>102</v>
      </c>
      <c r="O519" t="s">
        <v>102</v>
      </c>
      <c r="P519" t="s">
        <v>102</v>
      </c>
      <c r="Q519" t="s">
        <v>102</v>
      </c>
      <c r="R519" t="s">
        <v>102</v>
      </c>
      <c r="S519" t="s">
        <v>102</v>
      </c>
      <c r="T519" t="s">
        <v>102</v>
      </c>
      <c r="U519" s="26">
        <v>2.9510000000000001E-3</v>
      </c>
      <c r="V519" t="s">
        <v>102</v>
      </c>
      <c r="W519" t="s">
        <v>102</v>
      </c>
      <c r="X519">
        <v>2.9510000000000001E-3</v>
      </c>
    </row>
    <row r="520" spans="1:24" x14ac:dyDescent="0.35">
      <c r="A520" t="s">
        <v>2</v>
      </c>
      <c r="B520" t="s">
        <v>310</v>
      </c>
      <c r="C520" t="s">
        <v>296</v>
      </c>
      <c r="J520" t="s">
        <v>102</v>
      </c>
      <c r="K520" t="s">
        <v>102</v>
      </c>
      <c r="L520" t="s">
        <v>102</v>
      </c>
      <c r="M520" t="s">
        <v>102</v>
      </c>
      <c r="N520" t="s">
        <v>102</v>
      </c>
      <c r="O520" t="s">
        <v>102</v>
      </c>
      <c r="P520" t="s">
        <v>102</v>
      </c>
      <c r="Q520" t="s">
        <v>102</v>
      </c>
      <c r="R520" t="s">
        <v>102</v>
      </c>
      <c r="S520" t="s">
        <v>102</v>
      </c>
      <c r="T520" t="s">
        <v>102</v>
      </c>
      <c r="U520" s="26">
        <v>3.1329999999999999E-3</v>
      </c>
      <c r="V520" t="s">
        <v>102</v>
      </c>
      <c r="W520" t="s">
        <v>102</v>
      </c>
      <c r="X520">
        <v>3.1329999999999999E-3</v>
      </c>
    </row>
    <row r="521" spans="1:24" x14ac:dyDescent="0.35">
      <c r="A521" t="s">
        <v>2</v>
      </c>
      <c r="B521" t="s">
        <v>310</v>
      </c>
      <c r="C521" t="s">
        <v>297</v>
      </c>
      <c r="J521" t="s">
        <v>102</v>
      </c>
      <c r="K521" t="s">
        <v>102</v>
      </c>
      <c r="L521" t="s">
        <v>102</v>
      </c>
      <c r="M521" t="s">
        <v>102</v>
      </c>
      <c r="N521" t="s">
        <v>102</v>
      </c>
      <c r="O521" t="s">
        <v>102</v>
      </c>
      <c r="P521" t="s">
        <v>102</v>
      </c>
      <c r="Q521" t="s">
        <v>102</v>
      </c>
      <c r="R521" t="s">
        <v>102</v>
      </c>
      <c r="S521" t="s">
        <v>102</v>
      </c>
      <c r="T521" t="s">
        <v>102</v>
      </c>
      <c r="U521" s="26">
        <v>3.7730000000000001E-4</v>
      </c>
      <c r="V521" t="s">
        <v>102</v>
      </c>
      <c r="W521" t="s">
        <v>102</v>
      </c>
      <c r="X521">
        <v>3.7730000000000001E-4</v>
      </c>
    </row>
    <row r="522" spans="1:24" x14ac:dyDescent="0.35">
      <c r="A522" t="s">
        <v>2</v>
      </c>
      <c r="B522" t="s">
        <v>310</v>
      </c>
      <c r="C522" t="s">
        <v>298</v>
      </c>
      <c r="J522" t="s">
        <v>102</v>
      </c>
      <c r="K522" t="s">
        <v>102</v>
      </c>
      <c r="L522" t="s">
        <v>102</v>
      </c>
      <c r="M522" t="s">
        <v>102</v>
      </c>
      <c r="N522" t="s">
        <v>102</v>
      </c>
      <c r="O522" t="s">
        <v>102</v>
      </c>
      <c r="P522" t="s">
        <v>102</v>
      </c>
      <c r="Q522" t="s">
        <v>102</v>
      </c>
      <c r="R522" t="s">
        <v>102</v>
      </c>
      <c r="S522" t="s">
        <v>102</v>
      </c>
      <c r="T522" t="s">
        <v>102</v>
      </c>
      <c r="U522" s="26">
        <v>5.8909999999999995E-4</v>
      </c>
      <c r="V522" t="s">
        <v>102</v>
      </c>
      <c r="W522" t="s">
        <v>102</v>
      </c>
      <c r="X522">
        <v>5.8909999999999995E-4</v>
      </c>
    </row>
    <row r="523" spans="1:24" x14ac:dyDescent="0.35">
      <c r="A523" t="s">
        <v>2</v>
      </c>
      <c r="B523" t="s">
        <v>310</v>
      </c>
      <c r="C523" t="s">
        <v>299</v>
      </c>
      <c r="J523" t="s">
        <v>102</v>
      </c>
      <c r="K523" t="s">
        <v>102</v>
      </c>
      <c r="L523" t="s">
        <v>102</v>
      </c>
      <c r="M523" t="s">
        <v>102</v>
      </c>
      <c r="N523" t="s">
        <v>102</v>
      </c>
      <c r="O523" t="s">
        <v>102</v>
      </c>
      <c r="P523" t="s">
        <v>102</v>
      </c>
      <c r="Q523" t="s">
        <v>102</v>
      </c>
      <c r="R523" t="s">
        <v>102</v>
      </c>
      <c r="S523" t="s">
        <v>102</v>
      </c>
      <c r="T523" t="s">
        <v>102</v>
      </c>
      <c r="U523" s="26">
        <v>5.4079999999999996E-3</v>
      </c>
      <c r="V523" t="s">
        <v>102</v>
      </c>
      <c r="W523" t="s">
        <v>102</v>
      </c>
      <c r="X523" s="26">
        <v>5.4079999999999996E-3</v>
      </c>
    </row>
    <row r="524" spans="1:24" x14ac:dyDescent="0.35">
      <c r="A524" t="s">
        <v>2</v>
      </c>
      <c r="B524" t="s">
        <v>310</v>
      </c>
      <c r="C524" t="s">
        <v>300</v>
      </c>
      <c r="J524" t="s">
        <v>102</v>
      </c>
      <c r="K524" t="s">
        <v>102</v>
      </c>
      <c r="L524" t="s">
        <v>102</v>
      </c>
      <c r="M524" t="s">
        <v>102</v>
      </c>
      <c r="N524" t="s">
        <v>102</v>
      </c>
      <c r="O524" t="s">
        <v>102</v>
      </c>
      <c r="P524" t="s">
        <v>102</v>
      </c>
      <c r="Q524" t="s">
        <v>102</v>
      </c>
      <c r="R524" t="s">
        <v>102</v>
      </c>
      <c r="S524" t="s">
        <v>102</v>
      </c>
      <c r="T524" t="s">
        <v>102</v>
      </c>
      <c r="U524" s="26">
        <v>2.9550000000000002E-3</v>
      </c>
      <c r="V524" t="s">
        <v>102</v>
      </c>
      <c r="W524" t="s">
        <v>102</v>
      </c>
      <c r="X524" s="26">
        <v>2.9550000000000002E-3</v>
      </c>
    </row>
    <row r="525" spans="1:24" x14ac:dyDescent="0.35">
      <c r="A525" t="s">
        <v>2</v>
      </c>
      <c r="B525" t="s">
        <v>310</v>
      </c>
      <c r="C525" t="s">
        <v>301</v>
      </c>
      <c r="J525" t="s">
        <v>102</v>
      </c>
      <c r="K525" t="s">
        <v>102</v>
      </c>
      <c r="L525" t="s">
        <v>102</v>
      </c>
      <c r="M525" t="s">
        <v>102</v>
      </c>
      <c r="N525" t="s">
        <v>102</v>
      </c>
      <c r="O525" t="s">
        <v>102</v>
      </c>
      <c r="P525" t="s">
        <v>102</v>
      </c>
      <c r="Q525" t="s">
        <v>102</v>
      </c>
      <c r="R525" t="s">
        <v>102</v>
      </c>
      <c r="S525" t="s">
        <v>102</v>
      </c>
      <c r="T525" t="s">
        <v>102</v>
      </c>
      <c r="U525" s="26">
        <v>5.8909999999999995E-4</v>
      </c>
      <c r="V525" t="s">
        <v>102</v>
      </c>
      <c r="W525" t="s">
        <v>102</v>
      </c>
      <c r="X525">
        <v>5.8909999999999995E-4</v>
      </c>
    </row>
    <row r="526" spans="1:24" x14ac:dyDescent="0.35">
      <c r="A526" t="s">
        <v>2</v>
      </c>
      <c r="B526" t="s">
        <v>310</v>
      </c>
      <c r="C526" t="s">
        <v>302</v>
      </c>
      <c r="J526" t="s">
        <v>102</v>
      </c>
      <c r="K526" t="s">
        <v>102</v>
      </c>
      <c r="L526" t="s">
        <v>102</v>
      </c>
      <c r="M526" t="s">
        <v>102</v>
      </c>
      <c r="N526" t="s">
        <v>102</v>
      </c>
      <c r="O526" t="s">
        <v>102</v>
      </c>
      <c r="P526" t="s">
        <v>102</v>
      </c>
      <c r="Q526" t="s">
        <v>102</v>
      </c>
      <c r="R526" t="s">
        <v>102</v>
      </c>
      <c r="S526" t="s">
        <v>102</v>
      </c>
      <c r="T526" t="s">
        <v>102</v>
      </c>
      <c r="U526" s="26">
        <v>5.8909999999999995E-4</v>
      </c>
      <c r="V526" t="s">
        <v>102</v>
      </c>
      <c r="W526" t="s">
        <v>102</v>
      </c>
      <c r="X526" s="26">
        <v>5.8909999999999995E-4</v>
      </c>
    </row>
    <row r="527" spans="1:24" x14ac:dyDescent="0.35">
      <c r="A527" t="s">
        <v>2</v>
      </c>
      <c r="B527" t="s">
        <v>310</v>
      </c>
      <c r="C527" t="s">
        <v>303</v>
      </c>
      <c r="J527" t="s">
        <v>102</v>
      </c>
      <c r="K527" t="s">
        <v>102</v>
      </c>
      <c r="L527" t="s">
        <v>102</v>
      </c>
      <c r="M527" t="s">
        <v>102</v>
      </c>
      <c r="N527" t="s">
        <v>102</v>
      </c>
      <c r="O527" t="s">
        <v>102</v>
      </c>
      <c r="P527" t="s">
        <v>102</v>
      </c>
      <c r="Q527" t="s">
        <v>102</v>
      </c>
      <c r="R527" t="s">
        <v>102</v>
      </c>
      <c r="S527" t="s">
        <v>102</v>
      </c>
      <c r="T527" t="s">
        <v>102</v>
      </c>
      <c r="U527" s="26">
        <v>3.1410000000000001E-3</v>
      </c>
      <c r="V527" t="s">
        <v>102</v>
      </c>
      <c r="W527" t="s">
        <v>102</v>
      </c>
      <c r="X527">
        <v>3.1410000000000001E-3</v>
      </c>
    </row>
    <row r="528" spans="1:24" x14ac:dyDescent="0.35">
      <c r="A528" t="s">
        <v>2</v>
      </c>
      <c r="B528" t="s">
        <v>310</v>
      </c>
      <c r="C528" t="s">
        <v>304</v>
      </c>
      <c r="J528" t="s">
        <v>102</v>
      </c>
      <c r="K528" t="s">
        <v>102</v>
      </c>
      <c r="L528" t="s">
        <v>102</v>
      </c>
      <c r="M528" t="s">
        <v>102</v>
      </c>
      <c r="N528" t="s">
        <v>102</v>
      </c>
      <c r="O528" t="s">
        <v>102</v>
      </c>
      <c r="P528" t="s">
        <v>102</v>
      </c>
      <c r="Q528" t="s">
        <v>102</v>
      </c>
      <c r="R528" t="s">
        <v>102</v>
      </c>
      <c r="S528" t="s">
        <v>102</v>
      </c>
      <c r="T528" t="s">
        <v>102</v>
      </c>
      <c r="U528" s="26">
        <v>2.947E-3</v>
      </c>
      <c r="V528" t="s">
        <v>102</v>
      </c>
      <c r="W528" t="s">
        <v>102</v>
      </c>
      <c r="X528" s="26">
        <v>2.947E-3</v>
      </c>
    </row>
    <row r="529" spans="1:24" x14ac:dyDescent="0.35">
      <c r="A529" t="s">
        <v>2</v>
      </c>
      <c r="B529" t="s">
        <v>310</v>
      </c>
      <c r="C529" t="s">
        <v>305</v>
      </c>
      <c r="J529" t="s">
        <v>102</v>
      </c>
      <c r="K529" t="s">
        <v>102</v>
      </c>
      <c r="L529" t="s">
        <v>102</v>
      </c>
      <c r="M529" t="s">
        <v>102</v>
      </c>
      <c r="N529" t="s">
        <v>102</v>
      </c>
      <c r="O529" t="s">
        <v>102</v>
      </c>
      <c r="P529" t="s">
        <v>102</v>
      </c>
      <c r="Q529" t="s">
        <v>102</v>
      </c>
      <c r="R529" t="s">
        <v>102</v>
      </c>
      <c r="S529" t="s">
        <v>102</v>
      </c>
      <c r="T529" t="s">
        <v>102</v>
      </c>
      <c r="U529" s="26">
        <v>3.1410000000000001E-3</v>
      </c>
      <c r="V529" t="s">
        <v>102</v>
      </c>
      <c r="W529" t="s">
        <v>102</v>
      </c>
      <c r="X529" s="26">
        <v>3.1410000000000001E-3</v>
      </c>
    </row>
    <row r="530" spans="1:24" x14ac:dyDescent="0.35">
      <c r="A530" t="s">
        <v>2</v>
      </c>
      <c r="B530" t="s">
        <v>310</v>
      </c>
      <c r="C530" t="s">
        <v>306</v>
      </c>
      <c r="J530" t="s">
        <v>102</v>
      </c>
      <c r="K530" t="s">
        <v>102</v>
      </c>
      <c r="L530" t="s">
        <v>102</v>
      </c>
      <c r="M530" t="s">
        <v>102</v>
      </c>
      <c r="N530" t="s">
        <v>102</v>
      </c>
      <c r="O530" t="s">
        <v>102</v>
      </c>
      <c r="P530" t="s">
        <v>102</v>
      </c>
      <c r="Q530" t="s">
        <v>102</v>
      </c>
      <c r="R530" t="s">
        <v>102</v>
      </c>
      <c r="S530" t="s">
        <v>102</v>
      </c>
      <c r="T530" t="s">
        <v>102</v>
      </c>
      <c r="U530" s="26">
        <v>5.7010000000000003E-3</v>
      </c>
      <c r="V530" t="s">
        <v>102</v>
      </c>
      <c r="W530" t="s">
        <v>102</v>
      </c>
      <c r="X530" s="26">
        <v>5.7010000000000003E-3</v>
      </c>
    </row>
    <row r="531" spans="1:24" x14ac:dyDescent="0.35">
      <c r="A531" t="s">
        <v>2</v>
      </c>
      <c r="B531" t="s">
        <v>310</v>
      </c>
      <c r="C531" t="s">
        <v>307</v>
      </c>
      <c r="J531" t="s">
        <v>102</v>
      </c>
      <c r="K531" t="s">
        <v>102</v>
      </c>
      <c r="L531" t="s">
        <v>102</v>
      </c>
      <c r="M531" t="s">
        <v>102</v>
      </c>
      <c r="N531" t="s">
        <v>102</v>
      </c>
      <c r="O531" t="s">
        <v>102</v>
      </c>
      <c r="P531" t="s">
        <v>102</v>
      </c>
      <c r="Q531" t="s">
        <v>102</v>
      </c>
      <c r="R531" t="s">
        <v>102</v>
      </c>
      <c r="S531" t="s">
        <v>102</v>
      </c>
      <c r="T531" t="s">
        <v>102</v>
      </c>
      <c r="U531" s="26">
        <v>1.089E-2</v>
      </c>
      <c r="V531" t="s">
        <v>102</v>
      </c>
      <c r="W531" t="s">
        <v>102</v>
      </c>
      <c r="X531">
        <v>1.089E-2</v>
      </c>
    </row>
    <row r="532" spans="1:24" x14ac:dyDescent="0.35">
      <c r="A532" t="s">
        <v>2</v>
      </c>
      <c r="B532" t="s">
        <v>310</v>
      </c>
      <c r="C532" t="s">
        <v>308</v>
      </c>
      <c r="J532" t="s">
        <v>102</v>
      </c>
      <c r="K532" t="s">
        <v>102</v>
      </c>
      <c r="L532" t="s">
        <v>102</v>
      </c>
      <c r="M532" t="s">
        <v>102</v>
      </c>
      <c r="N532" t="s">
        <v>102</v>
      </c>
      <c r="O532" t="s">
        <v>102</v>
      </c>
      <c r="P532" t="s">
        <v>102</v>
      </c>
      <c r="Q532" t="s">
        <v>102</v>
      </c>
      <c r="R532" t="s">
        <v>102</v>
      </c>
      <c r="S532" t="s">
        <v>102</v>
      </c>
      <c r="T532" t="s">
        <v>102</v>
      </c>
      <c r="U532" s="26" t="s">
        <v>170</v>
      </c>
      <c r="V532" t="s">
        <v>102</v>
      </c>
      <c r="W532" t="s">
        <v>102</v>
      </c>
      <c r="X532" s="26">
        <v>0</v>
      </c>
    </row>
    <row r="533" spans="1:24" x14ac:dyDescent="0.35">
      <c r="A533" t="s">
        <v>2</v>
      </c>
      <c r="B533" t="s">
        <v>310</v>
      </c>
      <c r="C533" t="s">
        <v>231</v>
      </c>
      <c r="J533" t="s">
        <v>102</v>
      </c>
      <c r="K533" t="s">
        <v>102</v>
      </c>
      <c r="L533" t="s">
        <v>102</v>
      </c>
      <c r="M533" t="s">
        <v>102</v>
      </c>
      <c r="N533" t="s">
        <v>102</v>
      </c>
      <c r="O533" t="s">
        <v>102</v>
      </c>
      <c r="P533" t="s">
        <v>102</v>
      </c>
      <c r="Q533" t="s">
        <v>102</v>
      </c>
      <c r="R533" t="s">
        <v>102</v>
      </c>
      <c r="S533" t="s">
        <v>102</v>
      </c>
      <c r="T533" t="s">
        <v>102</v>
      </c>
      <c r="U533" s="26">
        <v>5.6439999999999997E-3</v>
      </c>
      <c r="V533" t="s">
        <v>102</v>
      </c>
      <c r="W533" t="s">
        <v>102</v>
      </c>
      <c r="X533">
        <v>5.6439999999999997E-3</v>
      </c>
    </row>
    <row r="534" spans="1:24" x14ac:dyDescent="0.35">
      <c r="A534" t="s">
        <v>12</v>
      </c>
      <c r="J534" t="s">
        <v>102</v>
      </c>
      <c r="K534" t="s">
        <v>102</v>
      </c>
      <c r="L534" t="s">
        <v>102</v>
      </c>
      <c r="M534" t="s">
        <v>102</v>
      </c>
      <c r="N534" t="s">
        <v>102</v>
      </c>
      <c r="O534" t="s">
        <v>102</v>
      </c>
      <c r="P534" t="s">
        <v>102</v>
      </c>
      <c r="Q534" t="s">
        <v>102</v>
      </c>
      <c r="R534" s="26">
        <v>1.784</v>
      </c>
      <c r="S534" t="s">
        <v>102</v>
      </c>
      <c r="T534" t="s">
        <v>102</v>
      </c>
      <c r="U534" s="26">
        <v>0.13519999999999999</v>
      </c>
      <c r="V534" t="s">
        <v>102</v>
      </c>
      <c r="W534" s="26">
        <v>2.0190000000000001E-6</v>
      </c>
      <c r="X534" s="26">
        <v>1.9192020190000001</v>
      </c>
    </row>
    <row r="535" spans="1:24" x14ac:dyDescent="0.35">
      <c r="A535" t="s">
        <v>12</v>
      </c>
      <c r="B535" t="s">
        <v>311</v>
      </c>
      <c r="J535" t="s">
        <v>102</v>
      </c>
      <c r="K535" t="s">
        <v>102</v>
      </c>
      <c r="L535" t="s">
        <v>102</v>
      </c>
      <c r="M535" t="s">
        <v>102</v>
      </c>
      <c r="N535" t="s">
        <v>102</v>
      </c>
      <c r="O535" t="s">
        <v>102</v>
      </c>
      <c r="P535" t="s">
        <v>102</v>
      </c>
      <c r="Q535" t="s">
        <v>102</v>
      </c>
      <c r="R535" s="26">
        <v>0.22320000000000001</v>
      </c>
      <c r="S535" t="s">
        <v>102</v>
      </c>
      <c r="T535" s="26">
        <v>-7.0269999999999996E-7</v>
      </c>
      <c r="U535" s="26">
        <v>1.9469999999999999E-4</v>
      </c>
      <c r="V535" t="s">
        <v>102</v>
      </c>
      <c r="W535" t="s">
        <v>102</v>
      </c>
      <c r="X535" s="26">
        <v>0.22339399730000001</v>
      </c>
    </row>
    <row r="536" spans="1:24" x14ac:dyDescent="0.35">
      <c r="A536" t="s">
        <v>12</v>
      </c>
      <c r="B536" t="s">
        <v>311</v>
      </c>
      <c r="C536" t="s">
        <v>312</v>
      </c>
      <c r="J536" t="s">
        <v>102</v>
      </c>
      <c r="K536" t="s">
        <v>102</v>
      </c>
      <c r="L536" t="s">
        <v>102</v>
      </c>
      <c r="M536" t="s">
        <v>102</v>
      </c>
      <c r="N536" t="s">
        <v>102</v>
      </c>
      <c r="O536" t="s">
        <v>102</v>
      </c>
      <c r="P536" t="s">
        <v>102</v>
      </c>
      <c r="Q536" t="s">
        <v>102</v>
      </c>
      <c r="R536" s="26">
        <v>3.081E-3</v>
      </c>
      <c r="S536" t="s">
        <v>102</v>
      </c>
      <c r="T536" s="26">
        <v>-7.0269999999999996E-7</v>
      </c>
      <c r="U536" s="26">
        <v>1.9469999999999999E-4</v>
      </c>
      <c r="V536" t="s">
        <v>102</v>
      </c>
      <c r="W536" t="s">
        <v>102</v>
      </c>
      <c r="X536" s="26">
        <v>3.2749973000000001E-3</v>
      </c>
    </row>
    <row r="537" spans="1:24" x14ac:dyDescent="0.35">
      <c r="A537" t="s">
        <v>12</v>
      </c>
      <c r="B537" t="s">
        <v>313</v>
      </c>
      <c r="J537" t="s">
        <v>102</v>
      </c>
      <c r="K537" t="s">
        <v>102</v>
      </c>
      <c r="L537" t="s">
        <v>102</v>
      </c>
      <c r="M537" t="s">
        <v>102</v>
      </c>
      <c r="N537" t="s">
        <v>102</v>
      </c>
      <c r="O537" t="s">
        <v>102</v>
      </c>
      <c r="P537" t="s">
        <v>102</v>
      </c>
      <c r="Q537" t="s">
        <v>102</v>
      </c>
      <c r="R537" s="26">
        <v>3.7960000000000001E-4</v>
      </c>
      <c r="S537" t="s">
        <v>102</v>
      </c>
      <c r="T537" s="26">
        <v>1.6570000000000001E-7</v>
      </c>
      <c r="U537" s="26">
        <v>2.6529999999999998E-5</v>
      </c>
      <c r="V537" t="s">
        <v>102</v>
      </c>
      <c r="W537" t="s">
        <v>102</v>
      </c>
      <c r="X537">
        <v>4.0629570000000001E-4</v>
      </c>
    </row>
    <row r="538" spans="1:24" x14ac:dyDescent="0.35">
      <c r="A538" t="s">
        <v>12</v>
      </c>
      <c r="B538" t="s">
        <v>313</v>
      </c>
      <c r="C538" t="s">
        <v>312</v>
      </c>
      <c r="J538" t="s">
        <v>102</v>
      </c>
      <c r="K538" t="s">
        <v>102</v>
      </c>
      <c r="L538" t="s">
        <v>102</v>
      </c>
      <c r="M538" t="s">
        <v>102</v>
      </c>
      <c r="N538" t="s">
        <v>102</v>
      </c>
      <c r="O538" t="s">
        <v>102</v>
      </c>
      <c r="P538" t="s">
        <v>102</v>
      </c>
      <c r="Q538" t="s">
        <v>102</v>
      </c>
      <c r="R538" s="26">
        <v>1.2809999999999999E-5</v>
      </c>
      <c r="S538" t="s">
        <v>102</v>
      </c>
      <c r="T538" s="26">
        <v>1.6570000000000001E-7</v>
      </c>
      <c r="U538" s="26">
        <v>2.6529999999999998E-5</v>
      </c>
      <c r="V538" t="s">
        <v>102</v>
      </c>
      <c r="W538" t="s">
        <v>102</v>
      </c>
      <c r="X538" s="26">
        <v>3.9505699999999997E-5</v>
      </c>
    </row>
    <row r="539" spans="1:24" x14ac:dyDescent="0.35">
      <c r="A539" t="s">
        <v>12</v>
      </c>
      <c r="B539" t="s">
        <v>314</v>
      </c>
      <c r="J539" t="s">
        <v>102</v>
      </c>
      <c r="K539" t="s">
        <v>102</v>
      </c>
      <c r="L539" t="s">
        <v>102</v>
      </c>
      <c r="M539" t="s">
        <v>102</v>
      </c>
      <c r="N539" t="s">
        <v>102</v>
      </c>
      <c r="O539" t="s">
        <v>102</v>
      </c>
      <c r="P539" t="s">
        <v>102</v>
      </c>
      <c r="Q539" t="s">
        <v>102</v>
      </c>
      <c r="R539" s="26">
        <v>0.22209999999999999</v>
      </c>
      <c r="S539" t="s">
        <v>102</v>
      </c>
      <c r="T539" s="26">
        <v>-8.9360000000000001E-8</v>
      </c>
      <c r="U539" s="26">
        <v>1.897E-4</v>
      </c>
      <c r="V539" t="s">
        <v>102</v>
      </c>
      <c r="W539" t="s">
        <v>102</v>
      </c>
      <c r="X539" s="26">
        <v>0.22228961064</v>
      </c>
    </row>
    <row r="540" spans="1:24" x14ac:dyDescent="0.35">
      <c r="A540" t="s">
        <v>12</v>
      </c>
      <c r="B540" t="s">
        <v>314</v>
      </c>
      <c r="C540" t="s">
        <v>312</v>
      </c>
      <c r="J540" t="s">
        <v>102</v>
      </c>
      <c r="K540" t="s">
        <v>102</v>
      </c>
      <c r="L540" t="s">
        <v>102</v>
      </c>
      <c r="M540" t="s">
        <v>102</v>
      </c>
      <c r="N540" t="s">
        <v>102</v>
      </c>
      <c r="O540" t="s">
        <v>102</v>
      </c>
      <c r="P540" t="s">
        <v>102</v>
      </c>
      <c r="Q540" t="s">
        <v>102</v>
      </c>
      <c r="R540" s="26">
        <v>3.0709999999999999E-3</v>
      </c>
      <c r="S540" t="s">
        <v>102</v>
      </c>
      <c r="T540" s="26">
        <v>-8.9360000000000001E-8</v>
      </c>
      <c r="U540" s="26">
        <v>1.897E-4</v>
      </c>
      <c r="V540" t="s">
        <v>102</v>
      </c>
      <c r="W540" t="s">
        <v>102</v>
      </c>
      <c r="X540">
        <v>3.2606106400000002E-3</v>
      </c>
    </row>
    <row r="541" spans="1:24" x14ac:dyDescent="0.35">
      <c r="A541" t="s">
        <v>12</v>
      </c>
      <c r="B541" t="s">
        <v>315</v>
      </c>
      <c r="J541" t="s">
        <v>102</v>
      </c>
      <c r="K541" t="s">
        <v>102</v>
      </c>
      <c r="L541" t="s">
        <v>102</v>
      </c>
      <c r="M541" t="s">
        <v>102</v>
      </c>
      <c r="N541" t="s">
        <v>102</v>
      </c>
      <c r="O541" t="s">
        <v>102</v>
      </c>
      <c r="P541" t="s">
        <v>102</v>
      </c>
      <c r="Q541" t="s">
        <v>102</v>
      </c>
      <c r="R541" s="26">
        <v>3.7960000000000001E-4</v>
      </c>
      <c r="S541" t="s">
        <v>102</v>
      </c>
      <c r="T541" s="26">
        <v>1.677E-7</v>
      </c>
      <c r="U541" s="26">
        <v>2.652E-5</v>
      </c>
      <c r="V541" t="s">
        <v>102</v>
      </c>
      <c r="W541" t="s">
        <v>102</v>
      </c>
      <c r="X541">
        <v>4.0628769999999999E-4</v>
      </c>
    </row>
    <row r="542" spans="1:24" x14ac:dyDescent="0.35">
      <c r="A542" t="s">
        <v>12</v>
      </c>
      <c r="B542" t="s">
        <v>315</v>
      </c>
      <c r="C542" t="s">
        <v>312</v>
      </c>
      <c r="J542" t="s">
        <v>102</v>
      </c>
      <c r="K542" t="s">
        <v>102</v>
      </c>
      <c r="L542" t="s">
        <v>102</v>
      </c>
      <c r="M542" t="s">
        <v>102</v>
      </c>
      <c r="N542" t="s">
        <v>102</v>
      </c>
      <c r="O542" t="s">
        <v>102</v>
      </c>
      <c r="P542" t="s">
        <v>102</v>
      </c>
      <c r="Q542" t="s">
        <v>102</v>
      </c>
      <c r="R542" s="26">
        <v>1.2809999999999999E-5</v>
      </c>
      <c r="S542" t="s">
        <v>102</v>
      </c>
      <c r="T542" s="26">
        <v>1.677E-7</v>
      </c>
      <c r="U542" s="26">
        <v>2.652E-5</v>
      </c>
      <c r="V542" t="s">
        <v>102</v>
      </c>
      <c r="W542" t="s">
        <v>102</v>
      </c>
      <c r="X542" s="26">
        <v>3.94977E-5</v>
      </c>
    </row>
    <row r="543" spans="1:24" x14ac:dyDescent="0.35">
      <c r="A543" t="s">
        <v>12</v>
      </c>
      <c r="B543" t="s">
        <v>316</v>
      </c>
      <c r="J543" t="s">
        <v>102</v>
      </c>
      <c r="K543" t="s">
        <v>102</v>
      </c>
      <c r="L543" t="s">
        <v>102</v>
      </c>
      <c r="M543" t="s">
        <v>102</v>
      </c>
      <c r="N543" t="s">
        <v>102</v>
      </c>
      <c r="O543" t="s">
        <v>102</v>
      </c>
      <c r="P543" t="s">
        <v>102</v>
      </c>
      <c r="Q543" t="s">
        <v>102</v>
      </c>
      <c r="R543" t="s">
        <v>102</v>
      </c>
      <c r="S543" t="s">
        <v>102</v>
      </c>
      <c r="T543" t="s">
        <v>102</v>
      </c>
      <c r="U543" s="26">
        <v>1.882E-2</v>
      </c>
      <c r="V543" t="s">
        <v>102</v>
      </c>
      <c r="W543" t="s">
        <v>102</v>
      </c>
      <c r="X543">
        <v>1.882E-2</v>
      </c>
    </row>
    <row r="544" spans="1:24" x14ac:dyDescent="0.35">
      <c r="A544" t="s">
        <v>12</v>
      </c>
      <c r="B544" t="s">
        <v>316</v>
      </c>
      <c r="C544" t="s">
        <v>317</v>
      </c>
      <c r="J544" t="s">
        <v>102</v>
      </c>
      <c r="K544" t="s">
        <v>102</v>
      </c>
      <c r="L544" t="s">
        <v>102</v>
      </c>
      <c r="M544" t="s">
        <v>102</v>
      </c>
      <c r="N544" t="s">
        <v>102</v>
      </c>
      <c r="O544" t="s">
        <v>102</v>
      </c>
      <c r="P544" t="s">
        <v>102</v>
      </c>
      <c r="Q544" t="s">
        <v>102</v>
      </c>
      <c r="R544" t="s">
        <v>102</v>
      </c>
      <c r="S544" t="s">
        <v>102</v>
      </c>
      <c r="T544" t="s">
        <v>102</v>
      </c>
      <c r="U544" s="26">
        <v>1.773E-4</v>
      </c>
      <c r="V544" t="s">
        <v>102</v>
      </c>
      <c r="W544" t="s">
        <v>102</v>
      </c>
      <c r="X544" s="26">
        <v>1.773E-4</v>
      </c>
    </row>
    <row r="545" spans="1:24" x14ac:dyDescent="0.35">
      <c r="A545" t="s">
        <v>12</v>
      </c>
      <c r="B545" t="s">
        <v>316</v>
      </c>
      <c r="C545" t="s">
        <v>318</v>
      </c>
      <c r="J545" t="s">
        <v>102</v>
      </c>
      <c r="K545" t="s">
        <v>102</v>
      </c>
      <c r="L545" t="s">
        <v>102</v>
      </c>
      <c r="M545" t="s">
        <v>102</v>
      </c>
      <c r="N545" t="s">
        <v>102</v>
      </c>
      <c r="O545" t="s">
        <v>102</v>
      </c>
      <c r="P545" t="s">
        <v>102</v>
      </c>
      <c r="Q545" t="s">
        <v>102</v>
      </c>
      <c r="R545" t="s">
        <v>102</v>
      </c>
      <c r="S545" t="s">
        <v>102</v>
      </c>
      <c r="T545" t="s">
        <v>102</v>
      </c>
      <c r="U545" s="26">
        <v>1.7540000000000001E-4</v>
      </c>
      <c r="V545" t="s">
        <v>102</v>
      </c>
      <c r="W545" t="s">
        <v>102</v>
      </c>
      <c r="X545">
        <v>1.7540000000000001E-4</v>
      </c>
    </row>
    <row r="546" spans="1:24" x14ac:dyDescent="0.35">
      <c r="A546" t="s">
        <v>12</v>
      </c>
      <c r="B546" t="s">
        <v>316</v>
      </c>
      <c r="C546" t="s">
        <v>319</v>
      </c>
      <c r="J546" t="s">
        <v>102</v>
      </c>
      <c r="K546" t="s">
        <v>102</v>
      </c>
      <c r="L546" t="s">
        <v>102</v>
      </c>
      <c r="M546" t="s">
        <v>102</v>
      </c>
      <c r="N546" t="s">
        <v>102</v>
      </c>
      <c r="O546" t="s">
        <v>102</v>
      </c>
      <c r="P546" t="s">
        <v>102</v>
      </c>
      <c r="Q546" t="s">
        <v>102</v>
      </c>
      <c r="R546" t="s">
        <v>102</v>
      </c>
      <c r="S546" t="s">
        <v>102</v>
      </c>
      <c r="T546" t="s">
        <v>102</v>
      </c>
      <c r="U546" s="26">
        <v>1.8870000000000001E-4</v>
      </c>
      <c r="V546" t="s">
        <v>102</v>
      </c>
      <c r="W546" t="s">
        <v>102</v>
      </c>
      <c r="X546" s="26">
        <v>1.8870000000000001E-4</v>
      </c>
    </row>
    <row r="547" spans="1:24" x14ac:dyDescent="0.35">
      <c r="A547" t="s">
        <v>12</v>
      </c>
      <c r="B547" t="s">
        <v>316</v>
      </c>
      <c r="C547" t="s">
        <v>320</v>
      </c>
      <c r="J547" t="s">
        <v>102</v>
      </c>
      <c r="K547" t="s">
        <v>102</v>
      </c>
      <c r="L547" t="s">
        <v>102</v>
      </c>
      <c r="M547" t="s">
        <v>102</v>
      </c>
      <c r="N547" t="s">
        <v>102</v>
      </c>
      <c r="O547" t="s">
        <v>102</v>
      </c>
      <c r="P547" t="s">
        <v>102</v>
      </c>
      <c r="Q547" t="s">
        <v>102</v>
      </c>
      <c r="R547" t="s">
        <v>102</v>
      </c>
      <c r="S547" t="s">
        <v>102</v>
      </c>
      <c r="T547" t="s">
        <v>102</v>
      </c>
      <c r="U547" s="26">
        <v>1.772E-4</v>
      </c>
      <c r="V547" t="s">
        <v>102</v>
      </c>
      <c r="W547" t="s">
        <v>102</v>
      </c>
      <c r="X547">
        <v>1.772E-4</v>
      </c>
    </row>
    <row r="548" spans="1:24" x14ac:dyDescent="0.35">
      <c r="A548" t="s">
        <v>12</v>
      </c>
      <c r="B548" t="s">
        <v>316</v>
      </c>
      <c r="C548" t="s">
        <v>152</v>
      </c>
      <c r="J548" t="s">
        <v>102</v>
      </c>
      <c r="K548" t="s">
        <v>102</v>
      </c>
      <c r="L548" t="s">
        <v>102</v>
      </c>
      <c r="M548" t="s">
        <v>102</v>
      </c>
      <c r="N548" t="s">
        <v>102</v>
      </c>
      <c r="O548" t="s">
        <v>102</v>
      </c>
      <c r="P548" t="s">
        <v>102</v>
      </c>
      <c r="Q548" t="s">
        <v>102</v>
      </c>
      <c r="R548" t="s">
        <v>102</v>
      </c>
      <c r="S548" t="s">
        <v>102</v>
      </c>
      <c r="T548" t="s">
        <v>102</v>
      </c>
      <c r="U548" s="26">
        <v>8.0329999999999996E-4</v>
      </c>
      <c r="V548" t="s">
        <v>102</v>
      </c>
      <c r="W548" t="s">
        <v>102</v>
      </c>
      <c r="X548" s="26">
        <v>8.0329999999999996E-4</v>
      </c>
    </row>
    <row r="549" spans="1:24" x14ac:dyDescent="0.35">
      <c r="A549" t="s">
        <v>12</v>
      </c>
      <c r="B549" t="s">
        <v>316</v>
      </c>
      <c r="C549" t="s">
        <v>321</v>
      </c>
      <c r="J549" t="s">
        <v>102</v>
      </c>
      <c r="K549" t="s">
        <v>102</v>
      </c>
      <c r="L549" t="s">
        <v>102</v>
      </c>
      <c r="M549" t="s">
        <v>102</v>
      </c>
      <c r="N549" t="s">
        <v>102</v>
      </c>
      <c r="O549" t="s">
        <v>102</v>
      </c>
      <c r="P549" t="s">
        <v>102</v>
      </c>
      <c r="Q549" t="s">
        <v>102</v>
      </c>
      <c r="R549" t="s">
        <v>102</v>
      </c>
      <c r="S549" t="s">
        <v>102</v>
      </c>
      <c r="T549" t="s">
        <v>102</v>
      </c>
      <c r="U549" s="26">
        <v>6.2230000000000002E-3</v>
      </c>
      <c r="V549" t="s">
        <v>102</v>
      </c>
      <c r="W549" t="s">
        <v>102</v>
      </c>
      <c r="X549">
        <v>6.2230000000000002E-3</v>
      </c>
    </row>
    <row r="550" spans="1:24" x14ac:dyDescent="0.35">
      <c r="A550" t="s">
        <v>12</v>
      </c>
      <c r="B550" t="s">
        <v>316</v>
      </c>
      <c r="C550" t="s">
        <v>322</v>
      </c>
      <c r="J550" s="26" t="s">
        <v>102</v>
      </c>
      <c r="K550" t="s">
        <v>102</v>
      </c>
      <c r="L550" s="26" t="s">
        <v>102</v>
      </c>
      <c r="M550" s="26" t="s">
        <v>102</v>
      </c>
      <c r="N550" s="26" t="s">
        <v>102</v>
      </c>
      <c r="O550" s="26" t="s">
        <v>102</v>
      </c>
      <c r="P550" s="26" t="s">
        <v>102</v>
      </c>
      <c r="Q550" s="26" t="s">
        <v>102</v>
      </c>
      <c r="R550" s="26" t="s">
        <v>102</v>
      </c>
      <c r="S550" s="26" t="s">
        <v>102</v>
      </c>
      <c r="T550" s="26" t="s">
        <v>102</v>
      </c>
      <c r="U550" s="26">
        <v>1.7589999999999999E-4</v>
      </c>
      <c r="V550" s="26" t="s">
        <v>102</v>
      </c>
      <c r="W550" s="26" t="s">
        <v>102</v>
      </c>
      <c r="X550">
        <v>1.7589999999999999E-4</v>
      </c>
    </row>
    <row r="551" spans="1:24" x14ac:dyDescent="0.35">
      <c r="A551" t="s">
        <v>12</v>
      </c>
      <c r="B551" t="s">
        <v>316</v>
      </c>
      <c r="C551" t="s">
        <v>323</v>
      </c>
      <c r="J551" s="26" t="s">
        <v>102</v>
      </c>
      <c r="K551" t="s">
        <v>102</v>
      </c>
      <c r="L551" s="26" t="s">
        <v>102</v>
      </c>
      <c r="M551" s="26" t="s">
        <v>102</v>
      </c>
      <c r="N551" s="26" t="s">
        <v>102</v>
      </c>
      <c r="O551" s="26" t="s">
        <v>102</v>
      </c>
      <c r="P551" s="26" t="s">
        <v>102</v>
      </c>
      <c r="Q551" s="26" t="s">
        <v>102</v>
      </c>
      <c r="R551" s="26" t="s">
        <v>102</v>
      </c>
      <c r="S551" s="26" t="s">
        <v>102</v>
      </c>
      <c r="T551" s="26" t="s">
        <v>102</v>
      </c>
      <c r="U551" s="26">
        <v>1.773E-4</v>
      </c>
      <c r="V551" s="26" t="s">
        <v>102</v>
      </c>
      <c r="W551" s="26" t="s">
        <v>102</v>
      </c>
      <c r="X551">
        <v>1.773E-4</v>
      </c>
    </row>
    <row r="552" spans="1:24" x14ac:dyDescent="0.35">
      <c r="A552" t="s">
        <v>12</v>
      </c>
      <c r="B552" t="s">
        <v>316</v>
      </c>
      <c r="C552" t="s">
        <v>154</v>
      </c>
      <c r="J552" t="s">
        <v>102</v>
      </c>
      <c r="K552" t="s">
        <v>102</v>
      </c>
      <c r="L552" t="s">
        <v>102</v>
      </c>
      <c r="M552" t="s">
        <v>102</v>
      </c>
      <c r="N552" t="s">
        <v>102</v>
      </c>
      <c r="O552" t="s">
        <v>102</v>
      </c>
      <c r="P552" t="s">
        <v>102</v>
      </c>
      <c r="Q552" t="s">
        <v>102</v>
      </c>
      <c r="R552" s="26" t="s">
        <v>102</v>
      </c>
      <c r="S552" t="s">
        <v>102</v>
      </c>
      <c r="T552" s="26" t="s">
        <v>102</v>
      </c>
      <c r="U552" s="26">
        <v>1.6750000000000001E-4</v>
      </c>
      <c r="V552" t="s">
        <v>102</v>
      </c>
      <c r="W552" s="26" t="s">
        <v>102</v>
      </c>
      <c r="X552">
        <v>1.6750000000000001E-4</v>
      </c>
    </row>
    <row r="553" spans="1:24" x14ac:dyDescent="0.35">
      <c r="A553" t="s">
        <v>12</v>
      </c>
      <c r="B553" t="s">
        <v>316</v>
      </c>
      <c r="C553" t="s">
        <v>155</v>
      </c>
      <c r="J553" t="s">
        <v>102</v>
      </c>
      <c r="K553" t="s">
        <v>102</v>
      </c>
      <c r="L553" t="s">
        <v>102</v>
      </c>
      <c r="M553" t="s">
        <v>102</v>
      </c>
      <c r="N553" t="s">
        <v>102</v>
      </c>
      <c r="O553" t="s">
        <v>102</v>
      </c>
      <c r="P553" t="s">
        <v>102</v>
      </c>
      <c r="Q553" s="26" t="s">
        <v>102</v>
      </c>
      <c r="R553" s="26" t="s">
        <v>102</v>
      </c>
      <c r="S553" t="s">
        <v>102</v>
      </c>
      <c r="T553" s="26" t="s">
        <v>102</v>
      </c>
      <c r="U553" s="26">
        <v>1.097E-4</v>
      </c>
      <c r="V553" t="s">
        <v>102</v>
      </c>
      <c r="W553" t="s">
        <v>102</v>
      </c>
      <c r="X553">
        <v>1.097E-4</v>
      </c>
    </row>
    <row r="554" spans="1:24" x14ac:dyDescent="0.35">
      <c r="A554" t="s">
        <v>12</v>
      </c>
      <c r="B554" t="s">
        <v>316</v>
      </c>
      <c r="C554" t="s">
        <v>156</v>
      </c>
      <c r="J554" t="s">
        <v>102</v>
      </c>
      <c r="K554" t="s">
        <v>102</v>
      </c>
      <c r="L554" t="s">
        <v>102</v>
      </c>
      <c r="M554" t="s">
        <v>102</v>
      </c>
      <c r="N554" t="s">
        <v>102</v>
      </c>
      <c r="O554" t="s">
        <v>102</v>
      </c>
      <c r="P554" t="s">
        <v>102</v>
      </c>
      <c r="Q554" t="s">
        <v>102</v>
      </c>
      <c r="R554" s="26" t="s">
        <v>102</v>
      </c>
      <c r="S554" t="s">
        <v>102</v>
      </c>
      <c r="T554" s="26" t="s">
        <v>102</v>
      </c>
      <c r="U554" s="26">
        <v>1.674E-4</v>
      </c>
      <c r="V554" s="26" t="s">
        <v>102</v>
      </c>
      <c r="W554" t="s">
        <v>102</v>
      </c>
      <c r="X554">
        <v>1.674E-4</v>
      </c>
    </row>
    <row r="555" spans="1:24" x14ac:dyDescent="0.35">
      <c r="A555" t="s">
        <v>12</v>
      </c>
      <c r="B555" t="s">
        <v>316</v>
      </c>
      <c r="C555" t="s">
        <v>157</v>
      </c>
      <c r="J555" t="s">
        <v>102</v>
      </c>
      <c r="K555" t="s">
        <v>102</v>
      </c>
      <c r="L555" t="s">
        <v>102</v>
      </c>
      <c r="M555" t="s">
        <v>102</v>
      </c>
      <c r="N555" t="s">
        <v>102</v>
      </c>
      <c r="O555" t="s">
        <v>102</v>
      </c>
      <c r="P555" t="s">
        <v>102</v>
      </c>
      <c r="Q555" t="s">
        <v>102</v>
      </c>
      <c r="R555" s="26" t="s">
        <v>102</v>
      </c>
      <c r="S555" t="s">
        <v>102</v>
      </c>
      <c r="T555" s="26" t="s">
        <v>102</v>
      </c>
      <c r="U555" s="26">
        <v>1.673E-4</v>
      </c>
      <c r="V555" t="s">
        <v>102</v>
      </c>
      <c r="W555" t="s">
        <v>102</v>
      </c>
      <c r="X555">
        <v>1.673E-4</v>
      </c>
    </row>
    <row r="556" spans="1:24" x14ac:dyDescent="0.35">
      <c r="A556" t="s">
        <v>12</v>
      </c>
      <c r="B556" t="s">
        <v>316</v>
      </c>
      <c r="C556" t="s">
        <v>207</v>
      </c>
      <c r="J556" t="s">
        <v>102</v>
      </c>
      <c r="K556" t="s">
        <v>102</v>
      </c>
      <c r="L556" t="s">
        <v>102</v>
      </c>
      <c r="M556" t="s">
        <v>102</v>
      </c>
      <c r="N556" t="s">
        <v>102</v>
      </c>
      <c r="O556" t="s">
        <v>102</v>
      </c>
      <c r="P556" t="s">
        <v>102</v>
      </c>
      <c r="Q556" t="s">
        <v>102</v>
      </c>
      <c r="R556" s="26" t="s">
        <v>102</v>
      </c>
      <c r="S556" t="s">
        <v>102</v>
      </c>
      <c r="T556" s="26" t="s">
        <v>102</v>
      </c>
      <c r="U556" s="26">
        <v>1.695E-4</v>
      </c>
      <c r="V556" t="s">
        <v>102</v>
      </c>
      <c r="W556" s="26" t="s">
        <v>102</v>
      </c>
      <c r="X556">
        <v>1.695E-4</v>
      </c>
    </row>
    <row r="557" spans="1:24" x14ac:dyDescent="0.35">
      <c r="A557" t="s">
        <v>12</v>
      </c>
      <c r="B557" t="s">
        <v>316</v>
      </c>
      <c r="C557" t="s">
        <v>324</v>
      </c>
      <c r="J557" t="s">
        <v>102</v>
      </c>
      <c r="K557" t="s">
        <v>102</v>
      </c>
      <c r="L557" t="s">
        <v>102</v>
      </c>
      <c r="M557" t="s">
        <v>102</v>
      </c>
      <c r="N557" t="s">
        <v>102</v>
      </c>
      <c r="O557" t="s">
        <v>102</v>
      </c>
      <c r="P557" t="s">
        <v>102</v>
      </c>
      <c r="Q557" t="s">
        <v>102</v>
      </c>
      <c r="R557" s="26" t="s">
        <v>102</v>
      </c>
      <c r="S557" t="s">
        <v>102</v>
      </c>
      <c r="T557" s="26" t="s">
        <v>102</v>
      </c>
      <c r="U557" s="26">
        <v>5.3779999999999995E-4</v>
      </c>
      <c r="V557" t="s">
        <v>102</v>
      </c>
      <c r="W557" t="s">
        <v>102</v>
      </c>
      <c r="X557">
        <v>5.3779999999999995E-4</v>
      </c>
    </row>
    <row r="558" spans="1:24" x14ac:dyDescent="0.35">
      <c r="A558" t="s">
        <v>12</v>
      </c>
      <c r="B558" t="s">
        <v>316</v>
      </c>
      <c r="C558" t="s">
        <v>208</v>
      </c>
      <c r="J558" t="s">
        <v>102</v>
      </c>
      <c r="K558" t="s">
        <v>102</v>
      </c>
      <c r="L558" t="s">
        <v>102</v>
      </c>
      <c r="M558" t="s">
        <v>102</v>
      </c>
      <c r="N558" t="s">
        <v>102</v>
      </c>
      <c r="O558" t="s">
        <v>102</v>
      </c>
      <c r="P558" t="s">
        <v>102</v>
      </c>
      <c r="Q558" t="s">
        <v>102</v>
      </c>
      <c r="R558" s="26" t="s">
        <v>102</v>
      </c>
      <c r="S558" t="s">
        <v>102</v>
      </c>
      <c r="T558" s="26" t="s">
        <v>102</v>
      </c>
      <c r="U558" s="26">
        <v>8.0959999999999995E-4</v>
      </c>
      <c r="V558" t="s">
        <v>102</v>
      </c>
      <c r="W558" s="26" t="s">
        <v>102</v>
      </c>
      <c r="X558">
        <v>8.0959999999999995E-4</v>
      </c>
    </row>
    <row r="559" spans="1:24" x14ac:dyDescent="0.35">
      <c r="A559" t="s">
        <v>12</v>
      </c>
      <c r="B559" t="s">
        <v>316</v>
      </c>
      <c r="C559" t="s">
        <v>132</v>
      </c>
      <c r="J559" t="s">
        <v>102</v>
      </c>
      <c r="K559" t="s">
        <v>102</v>
      </c>
      <c r="L559" t="s">
        <v>102</v>
      </c>
      <c r="M559" t="s">
        <v>102</v>
      </c>
      <c r="N559" t="s">
        <v>102</v>
      </c>
      <c r="O559" t="s">
        <v>102</v>
      </c>
      <c r="P559" t="s">
        <v>102</v>
      </c>
      <c r="Q559" t="s">
        <v>102</v>
      </c>
      <c r="R559" s="26" t="s">
        <v>102</v>
      </c>
      <c r="S559" t="s">
        <v>102</v>
      </c>
      <c r="T559" s="26" t="s">
        <v>102</v>
      </c>
      <c r="U559" s="26">
        <v>8.0849999999999997E-4</v>
      </c>
      <c r="V559" t="s">
        <v>102</v>
      </c>
      <c r="W559" t="s">
        <v>102</v>
      </c>
      <c r="X559">
        <v>8.0849999999999997E-4</v>
      </c>
    </row>
    <row r="560" spans="1:24" x14ac:dyDescent="0.35">
      <c r="A560" t="s">
        <v>12</v>
      </c>
      <c r="B560" t="s">
        <v>316</v>
      </c>
      <c r="C560" t="s">
        <v>325</v>
      </c>
      <c r="J560" t="s">
        <v>102</v>
      </c>
      <c r="K560" t="s">
        <v>102</v>
      </c>
      <c r="L560" t="s">
        <v>102</v>
      </c>
      <c r="M560" t="s">
        <v>102</v>
      </c>
      <c r="N560" t="s">
        <v>102</v>
      </c>
      <c r="O560" t="s">
        <v>102</v>
      </c>
      <c r="P560" t="s">
        <v>102</v>
      </c>
      <c r="Q560" s="26" t="s">
        <v>102</v>
      </c>
      <c r="R560" s="26" t="s">
        <v>102</v>
      </c>
      <c r="S560" t="s">
        <v>102</v>
      </c>
      <c r="T560" s="26" t="s">
        <v>102</v>
      </c>
      <c r="U560" s="26">
        <v>6.2350000000000001E-3</v>
      </c>
      <c r="V560" t="s">
        <v>102</v>
      </c>
      <c r="W560" s="26" t="s">
        <v>102</v>
      </c>
      <c r="X560">
        <v>6.2350000000000001E-3</v>
      </c>
    </row>
    <row r="561" spans="1:24" x14ac:dyDescent="0.35">
      <c r="A561" t="s">
        <v>12</v>
      </c>
      <c r="B561" t="s">
        <v>316</v>
      </c>
      <c r="C561" t="s">
        <v>211</v>
      </c>
      <c r="J561" t="s">
        <v>102</v>
      </c>
      <c r="K561" t="s">
        <v>102</v>
      </c>
      <c r="L561" t="s">
        <v>102</v>
      </c>
      <c r="M561" t="s">
        <v>102</v>
      </c>
      <c r="N561" t="s">
        <v>102</v>
      </c>
      <c r="O561" t="s">
        <v>102</v>
      </c>
      <c r="P561" t="s">
        <v>102</v>
      </c>
      <c r="Q561" t="s">
        <v>102</v>
      </c>
      <c r="R561" t="s">
        <v>102</v>
      </c>
      <c r="S561" t="s">
        <v>102</v>
      </c>
      <c r="T561" s="26" t="s">
        <v>102</v>
      </c>
      <c r="U561" s="26">
        <v>1.9090000000000001E-4</v>
      </c>
      <c r="V561" t="s">
        <v>102</v>
      </c>
      <c r="W561" t="s">
        <v>102</v>
      </c>
      <c r="X561">
        <v>1.9090000000000001E-4</v>
      </c>
    </row>
    <row r="562" spans="1:24" x14ac:dyDescent="0.35">
      <c r="A562" t="s">
        <v>12</v>
      </c>
      <c r="B562" t="s">
        <v>316</v>
      </c>
      <c r="C562" t="s">
        <v>212</v>
      </c>
      <c r="J562" t="s">
        <v>102</v>
      </c>
      <c r="K562" t="s">
        <v>102</v>
      </c>
      <c r="L562" t="s">
        <v>102</v>
      </c>
      <c r="M562" t="s">
        <v>102</v>
      </c>
      <c r="N562" t="s">
        <v>102</v>
      </c>
      <c r="O562" t="s">
        <v>102</v>
      </c>
      <c r="P562" t="s">
        <v>102</v>
      </c>
      <c r="Q562" s="26" t="s">
        <v>102</v>
      </c>
      <c r="R562" t="s">
        <v>102</v>
      </c>
      <c r="S562" t="s">
        <v>102</v>
      </c>
      <c r="T562" s="26" t="s">
        <v>102</v>
      </c>
      <c r="U562" s="26">
        <v>1.929E-4</v>
      </c>
      <c r="V562" t="s">
        <v>102</v>
      </c>
      <c r="W562" s="26" t="s">
        <v>102</v>
      </c>
      <c r="X562">
        <v>1.929E-4</v>
      </c>
    </row>
    <row r="563" spans="1:24" x14ac:dyDescent="0.35">
      <c r="A563" t="s">
        <v>12</v>
      </c>
      <c r="B563" t="s">
        <v>316</v>
      </c>
      <c r="C563" t="s">
        <v>213</v>
      </c>
      <c r="J563" t="s">
        <v>102</v>
      </c>
      <c r="K563" t="s">
        <v>102</v>
      </c>
      <c r="L563" t="s">
        <v>102</v>
      </c>
      <c r="M563" t="s">
        <v>102</v>
      </c>
      <c r="N563" t="s">
        <v>102</v>
      </c>
      <c r="O563" t="s">
        <v>102</v>
      </c>
      <c r="P563" t="s">
        <v>102</v>
      </c>
      <c r="Q563" s="26" t="s">
        <v>102</v>
      </c>
      <c r="R563" t="s">
        <v>102</v>
      </c>
      <c r="S563" t="s">
        <v>102</v>
      </c>
      <c r="T563" s="26" t="s">
        <v>102</v>
      </c>
      <c r="U563" s="26">
        <v>1.9650000000000001E-4</v>
      </c>
      <c r="V563" t="s">
        <v>102</v>
      </c>
      <c r="W563" s="26" t="s">
        <v>102</v>
      </c>
      <c r="X563">
        <v>1.9650000000000001E-4</v>
      </c>
    </row>
    <row r="564" spans="1:24" x14ac:dyDescent="0.35">
      <c r="A564" t="s">
        <v>12</v>
      </c>
      <c r="B564" t="s">
        <v>326</v>
      </c>
      <c r="J564" t="s">
        <v>102</v>
      </c>
      <c r="K564" t="s">
        <v>102</v>
      </c>
      <c r="L564" t="s">
        <v>102</v>
      </c>
      <c r="M564" t="s">
        <v>102</v>
      </c>
      <c r="N564" t="s">
        <v>102</v>
      </c>
      <c r="O564" t="s">
        <v>102</v>
      </c>
      <c r="P564" t="s">
        <v>102</v>
      </c>
      <c r="Q564" t="s">
        <v>102</v>
      </c>
      <c r="R564" t="s">
        <v>102</v>
      </c>
      <c r="S564" t="s">
        <v>102</v>
      </c>
      <c r="T564" t="s">
        <v>102</v>
      </c>
      <c r="U564" s="26" t="s">
        <v>102</v>
      </c>
      <c r="V564" t="s">
        <v>102</v>
      </c>
      <c r="W564" t="s">
        <v>102</v>
      </c>
      <c r="X564">
        <v>0</v>
      </c>
    </row>
    <row r="565" spans="1:24" x14ac:dyDescent="0.35">
      <c r="A565" t="s">
        <v>12</v>
      </c>
      <c r="B565" t="s">
        <v>327</v>
      </c>
      <c r="J565" t="s">
        <v>102</v>
      </c>
      <c r="K565" t="s">
        <v>102</v>
      </c>
      <c r="L565" t="s">
        <v>102</v>
      </c>
      <c r="M565" t="s">
        <v>102</v>
      </c>
      <c r="N565" t="s">
        <v>102</v>
      </c>
      <c r="O565" t="s">
        <v>102</v>
      </c>
      <c r="P565" t="s">
        <v>102</v>
      </c>
      <c r="Q565" s="26" t="s">
        <v>102</v>
      </c>
      <c r="R565" t="s">
        <v>102</v>
      </c>
      <c r="S565" t="s">
        <v>102</v>
      </c>
      <c r="T565" s="26" t="s">
        <v>102</v>
      </c>
      <c r="U565" s="26" t="s">
        <v>102</v>
      </c>
      <c r="V565" t="s">
        <v>102</v>
      </c>
      <c r="W565" s="26" t="s">
        <v>102</v>
      </c>
      <c r="X565">
        <v>0</v>
      </c>
    </row>
    <row r="566" spans="1:24" x14ac:dyDescent="0.35">
      <c r="A566" t="s">
        <v>12</v>
      </c>
      <c r="B566" t="s">
        <v>328</v>
      </c>
      <c r="J566" s="26" t="s">
        <v>102</v>
      </c>
      <c r="K566" t="s">
        <v>102</v>
      </c>
      <c r="L566" t="s">
        <v>102</v>
      </c>
      <c r="M566" t="s">
        <v>102</v>
      </c>
      <c r="N566" t="s">
        <v>102</v>
      </c>
      <c r="O566" t="s">
        <v>102</v>
      </c>
      <c r="P566" t="s">
        <v>102</v>
      </c>
      <c r="Q566" s="26" t="s">
        <v>102</v>
      </c>
      <c r="R566" t="s">
        <v>102</v>
      </c>
      <c r="S566" t="s">
        <v>102</v>
      </c>
      <c r="T566" t="s">
        <v>102</v>
      </c>
      <c r="U566" s="26">
        <v>1.4860000000000001E-4</v>
      </c>
      <c r="V566" t="s">
        <v>102</v>
      </c>
      <c r="W566" s="26" t="s">
        <v>102</v>
      </c>
      <c r="X566" s="26">
        <v>1.4860000000000001E-4</v>
      </c>
    </row>
    <row r="567" spans="1:24" x14ac:dyDescent="0.35">
      <c r="A567" t="s">
        <v>12</v>
      </c>
      <c r="B567" t="s">
        <v>329</v>
      </c>
      <c r="J567" t="s">
        <v>102</v>
      </c>
      <c r="K567" t="s">
        <v>102</v>
      </c>
      <c r="L567" t="s">
        <v>102</v>
      </c>
      <c r="M567" t="s">
        <v>102</v>
      </c>
      <c r="N567" t="s">
        <v>102</v>
      </c>
      <c r="O567" t="s">
        <v>102</v>
      </c>
      <c r="P567" t="s">
        <v>102</v>
      </c>
      <c r="Q567" s="26" t="s">
        <v>102</v>
      </c>
      <c r="R567" s="26" t="s">
        <v>102</v>
      </c>
      <c r="S567" t="s">
        <v>102</v>
      </c>
      <c r="T567" s="26" t="s">
        <v>102</v>
      </c>
      <c r="U567" s="26">
        <v>5.5999999999999999E-3</v>
      </c>
      <c r="V567" t="s">
        <v>102</v>
      </c>
      <c r="W567" s="26" t="s">
        <v>102</v>
      </c>
      <c r="X567">
        <v>5.5999999999999999E-3</v>
      </c>
    </row>
    <row r="568" spans="1:24" x14ac:dyDescent="0.35">
      <c r="A568" t="s">
        <v>12</v>
      </c>
      <c r="B568" t="s">
        <v>330</v>
      </c>
      <c r="J568" t="s">
        <v>102</v>
      </c>
      <c r="K568" t="s">
        <v>102</v>
      </c>
      <c r="L568" t="s">
        <v>102</v>
      </c>
      <c r="M568" t="s">
        <v>102</v>
      </c>
      <c r="N568" t="s">
        <v>102</v>
      </c>
      <c r="O568" t="s">
        <v>102</v>
      </c>
      <c r="P568" t="s">
        <v>102</v>
      </c>
      <c r="Q568" s="26" t="s">
        <v>102</v>
      </c>
      <c r="R568" t="s">
        <v>102</v>
      </c>
      <c r="S568" t="s">
        <v>102</v>
      </c>
      <c r="T568" t="s">
        <v>102</v>
      </c>
      <c r="U568" s="26">
        <v>1.485E-4</v>
      </c>
      <c r="V568" t="s">
        <v>102</v>
      </c>
      <c r="W568" s="26" t="s">
        <v>102</v>
      </c>
      <c r="X568" s="26">
        <v>1.485E-4</v>
      </c>
    </row>
    <row r="569" spans="1:24" x14ac:dyDescent="0.35">
      <c r="A569" t="s">
        <v>12</v>
      </c>
      <c r="B569" t="s">
        <v>331</v>
      </c>
      <c r="J569" t="s">
        <v>102</v>
      </c>
      <c r="K569" t="s">
        <v>102</v>
      </c>
      <c r="L569" t="s">
        <v>102</v>
      </c>
      <c r="M569" t="s">
        <v>102</v>
      </c>
      <c r="N569" t="s">
        <v>102</v>
      </c>
      <c r="O569" t="s">
        <v>102</v>
      </c>
      <c r="P569" t="s">
        <v>102</v>
      </c>
      <c r="Q569" s="26" t="s">
        <v>102</v>
      </c>
      <c r="R569" t="s">
        <v>102</v>
      </c>
      <c r="S569" t="s">
        <v>102</v>
      </c>
      <c r="T569" t="s">
        <v>102</v>
      </c>
      <c r="U569" s="26">
        <v>1.485E-4</v>
      </c>
      <c r="V569" t="s">
        <v>102</v>
      </c>
      <c r="W569" s="26" t="s">
        <v>102</v>
      </c>
      <c r="X569" s="26">
        <v>1.485E-4</v>
      </c>
    </row>
    <row r="570" spans="1:24" x14ac:dyDescent="0.35">
      <c r="A570" t="s">
        <v>12</v>
      </c>
      <c r="B570" t="s">
        <v>332</v>
      </c>
      <c r="J570" t="s">
        <v>102</v>
      </c>
      <c r="K570" t="s">
        <v>102</v>
      </c>
      <c r="L570" t="s">
        <v>102</v>
      </c>
      <c r="M570" t="s">
        <v>102</v>
      </c>
      <c r="N570" t="s">
        <v>102</v>
      </c>
      <c r="O570" t="s">
        <v>102</v>
      </c>
      <c r="P570" t="s">
        <v>102</v>
      </c>
      <c r="Q570" s="26" t="s">
        <v>102</v>
      </c>
      <c r="R570" t="s">
        <v>102</v>
      </c>
      <c r="S570" t="s">
        <v>102</v>
      </c>
      <c r="T570" s="26" t="s">
        <v>102</v>
      </c>
      <c r="U570" s="26">
        <v>5.509E-3</v>
      </c>
      <c r="V570" t="s">
        <v>102</v>
      </c>
      <c r="W570" s="26" t="s">
        <v>102</v>
      </c>
      <c r="X570">
        <v>5.509E-3</v>
      </c>
    </row>
    <row r="571" spans="1:24" x14ac:dyDescent="0.35">
      <c r="A571" t="s">
        <v>12</v>
      </c>
      <c r="B571" t="s">
        <v>240</v>
      </c>
      <c r="J571" t="s">
        <v>102</v>
      </c>
      <c r="K571" t="s">
        <v>102</v>
      </c>
      <c r="L571" t="s">
        <v>102</v>
      </c>
      <c r="M571" t="s">
        <v>102</v>
      </c>
      <c r="N571" t="s">
        <v>102</v>
      </c>
      <c r="O571" t="s">
        <v>102</v>
      </c>
      <c r="P571" t="s">
        <v>102</v>
      </c>
      <c r="Q571" s="26" t="s">
        <v>102</v>
      </c>
      <c r="R571" t="s">
        <v>102</v>
      </c>
      <c r="S571" t="s">
        <v>102</v>
      </c>
      <c r="T571" s="26" t="s">
        <v>102</v>
      </c>
      <c r="U571" s="26">
        <v>1.484E-4</v>
      </c>
      <c r="V571" t="s">
        <v>102</v>
      </c>
      <c r="W571" s="26" t="s">
        <v>102</v>
      </c>
      <c r="X571" s="26">
        <v>1.484E-4</v>
      </c>
    </row>
    <row r="572" spans="1:24" x14ac:dyDescent="0.35">
      <c r="A572" t="s">
        <v>12</v>
      </c>
      <c r="B572" t="s">
        <v>333</v>
      </c>
      <c r="J572" t="s">
        <v>102</v>
      </c>
      <c r="K572" t="s">
        <v>102</v>
      </c>
      <c r="L572" t="s">
        <v>102</v>
      </c>
      <c r="M572" t="s">
        <v>102</v>
      </c>
      <c r="N572" t="s">
        <v>102</v>
      </c>
      <c r="O572" t="s">
        <v>102</v>
      </c>
      <c r="P572" t="s">
        <v>102</v>
      </c>
      <c r="Q572" t="s">
        <v>102</v>
      </c>
      <c r="R572" s="26" t="s">
        <v>102</v>
      </c>
      <c r="S572" t="s">
        <v>102</v>
      </c>
      <c r="T572" s="26" t="s">
        <v>102</v>
      </c>
      <c r="U572" s="26" t="s">
        <v>102</v>
      </c>
      <c r="V572" t="s">
        <v>102</v>
      </c>
      <c r="W572" t="s">
        <v>102</v>
      </c>
      <c r="X572">
        <v>0</v>
      </c>
    </row>
    <row r="573" spans="1:24" x14ac:dyDescent="0.35">
      <c r="A573" t="s">
        <v>12</v>
      </c>
      <c r="B573" t="s">
        <v>141</v>
      </c>
      <c r="J573" t="s">
        <v>102</v>
      </c>
      <c r="K573" t="s">
        <v>102</v>
      </c>
      <c r="L573" t="s">
        <v>102</v>
      </c>
      <c r="M573" t="s">
        <v>102</v>
      </c>
      <c r="N573" t="s">
        <v>102</v>
      </c>
      <c r="O573" t="s">
        <v>102</v>
      </c>
      <c r="P573" t="s">
        <v>102</v>
      </c>
      <c r="Q573" t="s">
        <v>102</v>
      </c>
      <c r="R573" s="26" t="s">
        <v>102</v>
      </c>
      <c r="S573" t="s">
        <v>102</v>
      </c>
      <c r="T573" s="26" t="s">
        <v>102</v>
      </c>
      <c r="U573" s="26">
        <v>5.4780000000000002E-3</v>
      </c>
      <c r="V573" t="s">
        <v>102</v>
      </c>
      <c r="W573" t="s">
        <v>102</v>
      </c>
      <c r="X573" s="26">
        <v>5.4780000000000002E-3</v>
      </c>
    </row>
    <row r="574" spans="1:24" x14ac:dyDescent="0.35">
      <c r="A574" t="s">
        <v>12</v>
      </c>
      <c r="B574" t="s">
        <v>143</v>
      </c>
      <c r="J574" t="s">
        <v>102</v>
      </c>
      <c r="K574" t="s">
        <v>102</v>
      </c>
      <c r="L574" t="s">
        <v>102</v>
      </c>
      <c r="M574" t="s">
        <v>102</v>
      </c>
      <c r="N574" t="s">
        <v>102</v>
      </c>
      <c r="O574" t="s">
        <v>102</v>
      </c>
      <c r="P574" t="s">
        <v>102</v>
      </c>
      <c r="Q574" t="s">
        <v>102</v>
      </c>
      <c r="R574" s="26" t="s">
        <v>102</v>
      </c>
      <c r="S574" t="s">
        <v>102</v>
      </c>
      <c r="T574" t="s">
        <v>102</v>
      </c>
      <c r="U574" s="26">
        <v>5.176E-3</v>
      </c>
      <c r="V574" t="s">
        <v>102</v>
      </c>
      <c r="W574" t="s">
        <v>102</v>
      </c>
      <c r="X574">
        <v>5.176E-3</v>
      </c>
    </row>
    <row r="575" spans="1:24" x14ac:dyDescent="0.35">
      <c r="A575" t="s">
        <v>12</v>
      </c>
      <c r="B575" t="s">
        <v>334</v>
      </c>
      <c r="J575" t="s">
        <v>102</v>
      </c>
      <c r="K575" t="s">
        <v>102</v>
      </c>
      <c r="L575" t="s">
        <v>102</v>
      </c>
      <c r="M575" t="s">
        <v>102</v>
      </c>
      <c r="N575" t="s">
        <v>102</v>
      </c>
      <c r="O575" t="s">
        <v>102</v>
      </c>
      <c r="P575" t="s">
        <v>102</v>
      </c>
      <c r="Q575" t="s">
        <v>102</v>
      </c>
      <c r="R575" s="26" t="s">
        <v>102</v>
      </c>
      <c r="S575" t="s">
        <v>102</v>
      </c>
      <c r="T575" t="s">
        <v>102</v>
      </c>
      <c r="U575" s="26">
        <v>7.9909999999999996E-4</v>
      </c>
      <c r="V575" t="s">
        <v>102</v>
      </c>
      <c r="W575" t="s">
        <v>102</v>
      </c>
      <c r="X575" s="26">
        <v>7.9909999999999996E-4</v>
      </c>
    </row>
    <row r="576" spans="1:24" x14ac:dyDescent="0.35">
      <c r="A576" t="s">
        <v>12</v>
      </c>
      <c r="B576" t="s">
        <v>335</v>
      </c>
      <c r="J576" s="26" t="s">
        <v>102</v>
      </c>
      <c r="K576" t="s">
        <v>102</v>
      </c>
      <c r="L576" t="s">
        <v>102</v>
      </c>
      <c r="M576" t="s">
        <v>102</v>
      </c>
      <c r="N576" t="s">
        <v>102</v>
      </c>
      <c r="O576" t="s">
        <v>102</v>
      </c>
      <c r="P576" t="s">
        <v>102</v>
      </c>
      <c r="Q576" s="26" t="s">
        <v>102</v>
      </c>
      <c r="R576" t="s">
        <v>102</v>
      </c>
      <c r="S576" t="s">
        <v>102</v>
      </c>
      <c r="T576" s="26" t="s">
        <v>102</v>
      </c>
      <c r="U576" s="26">
        <v>8.3089999999999998E-4</v>
      </c>
      <c r="V576" t="s">
        <v>102</v>
      </c>
      <c r="W576" s="26" t="s">
        <v>102</v>
      </c>
      <c r="X576">
        <v>8.3089999999999998E-4</v>
      </c>
    </row>
    <row r="577" spans="1:24" x14ac:dyDescent="0.35">
      <c r="A577" t="s">
        <v>12</v>
      </c>
      <c r="B577" t="s">
        <v>336</v>
      </c>
      <c r="J577" t="s">
        <v>102</v>
      </c>
      <c r="K577" t="s">
        <v>102</v>
      </c>
      <c r="L577" s="26" t="s">
        <v>102</v>
      </c>
      <c r="M577" s="26" t="s">
        <v>102</v>
      </c>
      <c r="N577" s="26" t="s">
        <v>102</v>
      </c>
      <c r="O577" s="26" t="s">
        <v>102</v>
      </c>
      <c r="P577" s="26" t="s">
        <v>102</v>
      </c>
      <c r="Q577" s="26" t="s">
        <v>102</v>
      </c>
      <c r="R577" s="26" t="s">
        <v>102</v>
      </c>
      <c r="S577" s="26" t="s">
        <v>102</v>
      </c>
      <c r="T577" s="26" t="s">
        <v>102</v>
      </c>
      <c r="U577" s="26">
        <v>1.485E-4</v>
      </c>
      <c r="V577" t="s">
        <v>102</v>
      </c>
      <c r="W577" s="26" t="s">
        <v>102</v>
      </c>
      <c r="X577">
        <v>1.485E-4</v>
      </c>
    </row>
    <row r="578" spans="1:24" x14ac:dyDescent="0.35">
      <c r="A578" t="s">
        <v>12</v>
      </c>
      <c r="B578" t="s">
        <v>144</v>
      </c>
      <c r="J578" t="s">
        <v>102</v>
      </c>
      <c r="K578" t="s">
        <v>102</v>
      </c>
      <c r="L578" t="s">
        <v>102</v>
      </c>
      <c r="M578" t="s">
        <v>102</v>
      </c>
      <c r="N578" t="s">
        <v>102</v>
      </c>
      <c r="O578" t="s">
        <v>102</v>
      </c>
      <c r="P578" t="s">
        <v>102</v>
      </c>
      <c r="Q578" t="s">
        <v>102</v>
      </c>
      <c r="R578" s="26" t="s">
        <v>102</v>
      </c>
      <c r="S578" t="s">
        <v>102</v>
      </c>
      <c r="T578" s="26" t="s">
        <v>102</v>
      </c>
      <c r="U578" s="26">
        <v>1.485E-4</v>
      </c>
      <c r="V578" t="s">
        <v>102</v>
      </c>
      <c r="W578" s="26" t="s">
        <v>102</v>
      </c>
      <c r="X578">
        <v>1.485E-4</v>
      </c>
    </row>
    <row r="579" spans="1:24" x14ac:dyDescent="0.35">
      <c r="A579" t="s">
        <v>12</v>
      </c>
      <c r="B579" t="s">
        <v>337</v>
      </c>
      <c r="J579" t="s">
        <v>102</v>
      </c>
      <c r="K579" t="s">
        <v>102</v>
      </c>
      <c r="L579" t="s">
        <v>102</v>
      </c>
      <c r="M579" t="s">
        <v>102</v>
      </c>
      <c r="N579" t="s">
        <v>102</v>
      </c>
      <c r="O579" t="s">
        <v>102</v>
      </c>
      <c r="P579" t="s">
        <v>102</v>
      </c>
      <c r="Q579" t="s">
        <v>102</v>
      </c>
      <c r="R579" t="s">
        <v>102</v>
      </c>
      <c r="S579" t="s">
        <v>102</v>
      </c>
      <c r="T579" s="26" t="s">
        <v>102</v>
      </c>
      <c r="U579" s="26">
        <v>5.6670000000000002E-3</v>
      </c>
      <c r="V579" t="s">
        <v>102</v>
      </c>
      <c r="W579" s="26" t="s">
        <v>102</v>
      </c>
      <c r="X579">
        <v>5.6670000000000002E-3</v>
      </c>
    </row>
    <row r="580" spans="1:24" x14ac:dyDescent="0.35">
      <c r="A580" t="s">
        <v>12</v>
      </c>
      <c r="B580" t="s">
        <v>338</v>
      </c>
      <c r="J580" t="s">
        <v>102</v>
      </c>
      <c r="K580" t="s">
        <v>102</v>
      </c>
      <c r="L580" t="s">
        <v>102</v>
      </c>
      <c r="M580" t="s">
        <v>102</v>
      </c>
      <c r="N580" t="s">
        <v>102</v>
      </c>
      <c r="O580" t="s">
        <v>102</v>
      </c>
      <c r="P580" t="s">
        <v>102</v>
      </c>
      <c r="Q580" t="s">
        <v>102</v>
      </c>
      <c r="R580" s="26" t="s">
        <v>102</v>
      </c>
      <c r="S580" t="s">
        <v>102</v>
      </c>
      <c r="T580" s="26" t="s">
        <v>102</v>
      </c>
      <c r="U580" s="26">
        <v>8.2819999999999996E-4</v>
      </c>
      <c r="V580" t="s">
        <v>102</v>
      </c>
      <c r="W580" t="s">
        <v>102</v>
      </c>
      <c r="X580">
        <v>8.2819999999999996E-4</v>
      </c>
    </row>
    <row r="581" spans="1:24" x14ac:dyDescent="0.35">
      <c r="A581" t="s">
        <v>12</v>
      </c>
      <c r="B581" t="s">
        <v>339</v>
      </c>
      <c r="J581" t="s">
        <v>102</v>
      </c>
      <c r="K581" t="s">
        <v>102</v>
      </c>
      <c r="L581" t="s">
        <v>102</v>
      </c>
      <c r="M581" t="s">
        <v>102</v>
      </c>
      <c r="N581" t="s">
        <v>102</v>
      </c>
      <c r="O581" t="s">
        <v>102</v>
      </c>
      <c r="P581" t="s">
        <v>102</v>
      </c>
      <c r="Q581" t="s">
        <v>102</v>
      </c>
      <c r="R581" t="s">
        <v>102</v>
      </c>
      <c r="S581" t="s">
        <v>102</v>
      </c>
      <c r="T581" s="26" t="s">
        <v>102</v>
      </c>
      <c r="U581" s="26">
        <v>1.4870000000000001E-4</v>
      </c>
      <c r="V581" t="s">
        <v>102</v>
      </c>
      <c r="W581" t="s">
        <v>102</v>
      </c>
      <c r="X581">
        <v>1.4870000000000001E-4</v>
      </c>
    </row>
    <row r="582" spans="1:24" x14ac:dyDescent="0.35">
      <c r="A582" t="s">
        <v>12</v>
      </c>
      <c r="B582" t="s">
        <v>340</v>
      </c>
      <c r="J582" t="s">
        <v>102</v>
      </c>
      <c r="K582" t="s">
        <v>102</v>
      </c>
      <c r="L582" t="s">
        <v>102</v>
      </c>
      <c r="M582" t="s">
        <v>102</v>
      </c>
      <c r="N582" t="s">
        <v>102</v>
      </c>
      <c r="O582" t="s">
        <v>102</v>
      </c>
      <c r="P582" t="s">
        <v>102</v>
      </c>
      <c r="Q582" t="s">
        <v>102</v>
      </c>
      <c r="R582" t="s">
        <v>102</v>
      </c>
      <c r="S582" t="s">
        <v>102</v>
      </c>
      <c r="T582" t="s">
        <v>102</v>
      </c>
      <c r="U582" s="26">
        <v>5.6909999999999999E-3</v>
      </c>
      <c r="V582" t="s">
        <v>102</v>
      </c>
      <c r="W582" t="s">
        <v>102</v>
      </c>
      <c r="X582">
        <v>5.6909999999999999E-3</v>
      </c>
    </row>
    <row r="583" spans="1:24" x14ac:dyDescent="0.35">
      <c r="A583" t="s">
        <v>12</v>
      </c>
      <c r="B583" t="s">
        <v>341</v>
      </c>
      <c r="J583" t="s">
        <v>102</v>
      </c>
      <c r="K583" t="s">
        <v>102</v>
      </c>
      <c r="L583" t="s">
        <v>102</v>
      </c>
      <c r="M583" t="s">
        <v>102</v>
      </c>
      <c r="N583" t="s">
        <v>102</v>
      </c>
      <c r="O583" t="s">
        <v>102</v>
      </c>
      <c r="P583" t="s">
        <v>102</v>
      </c>
      <c r="Q583" t="s">
        <v>102</v>
      </c>
      <c r="R583" t="s">
        <v>102</v>
      </c>
      <c r="S583" t="s">
        <v>102</v>
      </c>
      <c r="T583" t="s">
        <v>102</v>
      </c>
      <c r="U583" s="26">
        <v>1.483E-4</v>
      </c>
      <c r="V583" t="s">
        <v>102</v>
      </c>
      <c r="W583" t="s">
        <v>102</v>
      </c>
      <c r="X583">
        <v>1.483E-4</v>
      </c>
    </row>
    <row r="584" spans="1:24" x14ac:dyDescent="0.35">
      <c r="A584" t="s">
        <v>12</v>
      </c>
      <c r="B584" t="s">
        <v>342</v>
      </c>
      <c r="J584" t="s">
        <v>102</v>
      </c>
      <c r="K584" t="s">
        <v>102</v>
      </c>
      <c r="L584" t="s">
        <v>102</v>
      </c>
      <c r="M584" t="s">
        <v>102</v>
      </c>
      <c r="N584" t="s">
        <v>102</v>
      </c>
      <c r="O584" t="s">
        <v>102</v>
      </c>
      <c r="P584" t="s">
        <v>102</v>
      </c>
      <c r="Q584" t="s">
        <v>102</v>
      </c>
      <c r="R584" t="s">
        <v>102</v>
      </c>
      <c r="S584" t="s">
        <v>102</v>
      </c>
      <c r="T584" t="s">
        <v>102</v>
      </c>
      <c r="U584" s="26">
        <v>1.4860000000000001E-4</v>
      </c>
      <c r="V584" t="s">
        <v>102</v>
      </c>
      <c r="W584" t="s">
        <v>102</v>
      </c>
      <c r="X584">
        <v>1.4860000000000001E-4</v>
      </c>
    </row>
    <row r="585" spans="1:24" x14ac:dyDescent="0.35">
      <c r="A585" t="s">
        <v>12</v>
      </c>
      <c r="B585" t="s">
        <v>343</v>
      </c>
      <c r="J585" t="s">
        <v>102</v>
      </c>
      <c r="K585" t="s">
        <v>102</v>
      </c>
      <c r="L585" t="s">
        <v>102</v>
      </c>
      <c r="M585" t="s">
        <v>102</v>
      </c>
      <c r="N585" t="s">
        <v>102</v>
      </c>
      <c r="O585" t="s">
        <v>102</v>
      </c>
      <c r="P585" t="s">
        <v>102</v>
      </c>
      <c r="Q585" t="s">
        <v>102</v>
      </c>
      <c r="R585" s="26">
        <v>8.8579999999999996E-4</v>
      </c>
      <c r="S585" t="s">
        <v>102</v>
      </c>
      <c r="T585" s="26">
        <v>-3.4939999999999998E-4</v>
      </c>
      <c r="U585" s="26" t="s">
        <v>102</v>
      </c>
      <c r="V585" t="s">
        <v>102</v>
      </c>
      <c r="W585" t="s">
        <v>102</v>
      </c>
      <c r="X585">
        <v>5.3640000000000003E-4</v>
      </c>
    </row>
    <row r="586" spans="1:24" x14ac:dyDescent="0.35">
      <c r="A586" t="s">
        <v>12</v>
      </c>
      <c r="B586" t="s">
        <v>343</v>
      </c>
      <c r="C586" t="s">
        <v>344</v>
      </c>
      <c r="J586" t="s">
        <v>102</v>
      </c>
      <c r="K586" t="s">
        <v>102</v>
      </c>
      <c r="L586" t="s">
        <v>102</v>
      </c>
      <c r="M586" t="s">
        <v>102</v>
      </c>
      <c r="N586" t="s">
        <v>102</v>
      </c>
      <c r="O586" t="s">
        <v>102</v>
      </c>
      <c r="P586" t="s">
        <v>102</v>
      </c>
      <c r="Q586" t="s">
        <v>102</v>
      </c>
      <c r="R586" s="26">
        <v>4.5080000000000002E-5</v>
      </c>
      <c r="S586" t="s">
        <v>102</v>
      </c>
      <c r="T586" s="26">
        <v>-1.7669999999999999E-5</v>
      </c>
      <c r="U586" s="26" t="s">
        <v>102</v>
      </c>
      <c r="V586" t="s">
        <v>102</v>
      </c>
      <c r="W586" t="s">
        <v>102</v>
      </c>
      <c r="X586" s="26">
        <v>2.741E-5</v>
      </c>
    </row>
    <row r="587" spans="1:24" x14ac:dyDescent="0.35">
      <c r="A587" t="s">
        <v>12</v>
      </c>
      <c r="B587" t="s">
        <v>343</v>
      </c>
      <c r="C587" t="s">
        <v>345</v>
      </c>
      <c r="J587" t="s">
        <v>102</v>
      </c>
      <c r="K587" t="s">
        <v>102</v>
      </c>
      <c r="L587" t="s">
        <v>102</v>
      </c>
      <c r="M587" t="s">
        <v>102</v>
      </c>
      <c r="N587" t="s">
        <v>102</v>
      </c>
      <c r="O587" t="s">
        <v>102</v>
      </c>
      <c r="P587" t="s">
        <v>102</v>
      </c>
      <c r="Q587" t="s">
        <v>102</v>
      </c>
      <c r="R587" s="26">
        <v>4.528E-5</v>
      </c>
      <c r="S587" t="s">
        <v>102</v>
      </c>
      <c r="T587" s="26">
        <v>-1.7839999999999999E-5</v>
      </c>
      <c r="U587" s="26" t="s">
        <v>102</v>
      </c>
      <c r="V587" t="s">
        <v>102</v>
      </c>
      <c r="W587" t="s">
        <v>102</v>
      </c>
      <c r="X587" s="26">
        <v>2.7440000000000002E-5</v>
      </c>
    </row>
    <row r="588" spans="1:24" x14ac:dyDescent="0.35">
      <c r="A588" t="s">
        <v>12</v>
      </c>
      <c r="B588" t="s">
        <v>343</v>
      </c>
      <c r="C588" t="s">
        <v>346</v>
      </c>
      <c r="J588" t="s">
        <v>102</v>
      </c>
      <c r="K588" t="s">
        <v>102</v>
      </c>
      <c r="L588" t="s">
        <v>102</v>
      </c>
      <c r="M588" t="s">
        <v>102</v>
      </c>
      <c r="N588" t="s">
        <v>102</v>
      </c>
      <c r="O588" t="s">
        <v>102</v>
      </c>
      <c r="P588" t="s">
        <v>102</v>
      </c>
      <c r="Q588" t="s">
        <v>102</v>
      </c>
      <c r="R588" s="26">
        <v>4.5429999999999997E-5</v>
      </c>
      <c r="S588" t="s">
        <v>102</v>
      </c>
      <c r="T588" s="26">
        <v>-1.7969999999999999E-5</v>
      </c>
      <c r="U588" s="26" t="s">
        <v>102</v>
      </c>
      <c r="V588" t="s">
        <v>102</v>
      </c>
      <c r="W588" s="26" t="s">
        <v>102</v>
      </c>
      <c r="X588" s="26">
        <v>2.7460000000000001E-5</v>
      </c>
    </row>
    <row r="589" spans="1:24" x14ac:dyDescent="0.35">
      <c r="A589" t="s">
        <v>12</v>
      </c>
      <c r="B589" t="s">
        <v>343</v>
      </c>
      <c r="C589" t="s">
        <v>347</v>
      </c>
      <c r="J589" t="s">
        <v>102</v>
      </c>
      <c r="K589" t="s">
        <v>102</v>
      </c>
      <c r="L589" t="s">
        <v>102</v>
      </c>
      <c r="M589" t="s">
        <v>102</v>
      </c>
      <c r="N589" t="s">
        <v>102</v>
      </c>
      <c r="O589" t="s">
        <v>102</v>
      </c>
      <c r="P589" t="s">
        <v>102</v>
      </c>
      <c r="Q589" t="s">
        <v>102</v>
      </c>
      <c r="R589" s="26">
        <v>4.5500000000000001E-5</v>
      </c>
      <c r="S589" t="s">
        <v>102</v>
      </c>
      <c r="T589" s="26">
        <v>-1.8029999999999998E-5</v>
      </c>
      <c r="U589" s="26" t="s">
        <v>102</v>
      </c>
      <c r="V589" t="s">
        <v>102</v>
      </c>
      <c r="W589" t="s">
        <v>102</v>
      </c>
      <c r="X589" s="26">
        <v>2.747E-5</v>
      </c>
    </row>
    <row r="590" spans="1:24" x14ac:dyDescent="0.35">
      <c r="A590" t="s">
        <v>12</v>
      </c>
      <c r="B590" t="s">
        <v>343</v>
      </c>
      <c r="C590" t="s">
        <v>348</v>
      </c>
      <c r="J590" t="s">
        <v>102</v>
      </c>
      <c r="K590" t="s">
        <v>102</v>
      </c>
      <c r="L590" t="s">
        <v>102</v>
      </c>
      <c r="M590" t="s">
        <v>102</v>
      </c>
      <c r="N590" t="s">
        <v>102</v>
      </c>
      <c r="O590" t="s">
        <v>102</v>
      </c>
      <c r="P590" t="s">
        <v>102</v>
      </c>
      <c r="Q590" t="s">
        <v>102</v>
      </c>
      <c r="R590" s="26">
        <v>4.5510000000000003E-5</v>
      </c>
      <c r="S590" t="s">
        <v>102</v>
      </c>
      <c r="T590" s="26">
        <v>-1.806E-5</v>
      </c>
      <c r="U590" t="s">
        <v>102</v>
      </c>
      <c r="V590" t="s">
        <v>102</v>
      </c>
      <c r="W590" t="s">
        <v>102</v>
      </c>
      <c r="X590" s="26">
        <v>2.745E-5</v>
      </c>
    </row>
    <row r="591" spans="1:24" x14ac:dyDescent="0.35">
      <c r="A591" t="s">
        <v>12</v>
      </c>
      <c r="B591" t="s">
        <v>343</v>
      </c>
      <c r="C591" t="s">
        <v>349</v>
      </c>
      <c r="J591" t="s">
        <v>102</v>
      </c>
      <c r="K591" t="s">
        <v>102</v>
      </c>
      <c r="L591" t="s">
        <v>102</v>
      </c>
      <c r="M591" t="s">
        <v>102</v>
      </c>
      <c r="N591" t="s">
        <v>102</v>
      </c>
      <c r="O591" t="s">
        <v>102</v>
      </c>
      <c r="P591" t="s">
        <v>102</v>
      </c>
      <c r="Q591" t="s">
        <v>102</v>
      </c>
      <c r="R591" s="26">
        <v>4.5510000000000003E-5</v>
      </c>
      <c r="S591" t="s">
        <v>102</v>
      </c>
      <c r="T591" s="26">
        <v>-1.808E-5</v>
      </c>
      <c r="U591" s="26" t="s">
        <v>102</v>
      </c>
      <c r="V591" t="s">
        <v>102</v>
      </c>
      <c r="W591" t="s">
        <v>102</v>
      </c>
      <c r="X591" s="26">
        <v>2.743E-5</v>
      </c>
    </row>
    <row r="592" spans="1:24" x14ac:dyDescent="0.35">
      <c r="A592" t="s">
        <v>12</v>
      </c>
      <c r="B592" t="s">
        <v>343</v>
      </c>
      <c r="C592" t="s">
        <v>350</v>
      </c>
      <c r="J592" t="s">
        <v>102</v>
      </c>
      <c r="K592" t="s">
        <v>102</v>
      </c>
      <c r="L592" t="s">
        <v>102</v>
      </c>
      <c r="M592" t="s">
        <v>102</v>
      </c>
      <c r="N592" t="s">
        <v>102</v>
      </c>
      <c r="O592" t="s">
        <v>102</v>
      </c>
      <c r="P592" t="s">
        <v>102</v>
      </c>
      <c r="Q592" t="s">
        <v>102</v>
      </c>
      <c r="R592" s="26">
        <v>4.5519999999999998E-5</v>
      </c>
      <c r="S592" t="s">
        <v>102</v>
      </c>
      <c r="T592" s="26">
        <v>-1.8099999999999999E-5</v>
      </c>
      <c r="U592" s="26" t="s">
        <v>102</v>
      </c>
      <c r="V592" t="s">
        <v>102</v>
      </c>
      <c r="W592" t="s">
        <v>102</v>
      </c>
      <c r="X592" s="26">
        <v>2.7419999999999998E-5</v>
      </c>
    </row>
    <row r="593" spans="1:24" x14ac:dyDescent="0.35">
      <c r="A593" t="s">
        <v>12</v>
      </c>
      <c r="B593" t="s">
        <v>343</v>
      </c>
      <c r="C593" t="s">
        <v>351</v>
      </c>
      <c r="J593" t="s">
        <v>102</v>
      </c>
      <c r="K593" t="s">
        <v>102</v>
      </c>
      <c r="L593" t="s">
        <v>102</v>
      </c>
      <c r="M593" t="s">
        <v>102</v>
      </c>
      <c r="N593" t="s">
        <v>102</v>
      </c>
      <c r="O593" t="s">
        <v>102</v>
      </c>
      <c r="P593" t="s">
        <v>102</v>
      </c>
      <c r="Q593" t="s">
        <v>102</v>
      </c>
      <c r="R593" s="26">
        <v>4.5519999999999998E-5</v>
      </c>
      <c r="S593" t="s">
        <v>102</v>
      </c>
      <c r="T593" s="26">
        <v>-1.8110000000000001E-5</v>
      </c>
      <c r="U593" s="26" t="s">
        <v>102</v>
      </c>
      <c r="V593" t="s">
        <v>102</v>
      </c>
      <c r="W593" t="s">
        <v>102</v>
      </c>
      <c r="X593" s="26">
        <v>2.741E-5</v>
      </c>
    </row>
    <row r="594" spans="1:24" x14ac:dyDescent="0.35">
      <c r="A594" t="s">
        <v>12</v>
      </c>
      <c r="B594" t="s">
        <v>343</v>
      </c>
      <c r="C594" t="s">
        <v>352</v>
      </c>
      <c r="J594" t="s">
        <v>102</v>
      </c>
      <c r="K594" t="s">
        <v>102</v>
      </c>
      <c r="L594" t="s">
        <v>102</v>
      </c>
      <c r="M594" t="s">
        <v>102</v>
      </c>
      <c r="N594" t="s">
        <v>102</v>
      </c>
      <c r="O594" t="s">
        <v>102</v>
      </c>
      <c r="P594" t="s">
        <v>102</v>
      </c>
      <c r="Q594" t="s">
        <v>102</v>
      </c>
      <c r="R594" s="26">
        <v>4.5519999999999998E-5</v>
      </c>
      <c r="S594" t="s">
        <v>102</v>
      </c>
      <c r="T594" s="26">
        <v>-1.8110000000000001E-5</v>
      </c>
      <c r="U594" s="26" t="s">
        <v>102</v>
      </c>
      <c r="V594" t="s">
        <v>102</v>
      </c>
      <c r="W594" t="s">
        <v>102</v>
      </c>
      <c r="X594" s="26">
        <v>2.741E-5</v>
      </c>
    </row>
    <row r="595" spans="1:24" x14ac:dyDescent="0.35">
      <c r="A595" t="s">
        <v>12</v>
      </c>
      <c r="B595" t="s">
        <v>353</v>
      </c>
      <c r="J595" t="s">
        <v>102</v>
      </c>
      <c r="K595" t="s">
        <v>102</v>
      </c>
      <c r="L595" t="s">
        <v>102</v>
      </c>
      <c r="M595" t="s">
        <v>102</v>
      </c>
      <c r="N595" t="s">
        <v>102</v>
      </c>
      <c r="O595" t="s">
        <v>102</v>
      </c>
      <c r="P595" t="s">
        <v>102</v>
      </c>
      <c r="Q595" t="s">
        <v>102</v>
      </c>
      <c r="R595" s="26">
        <v>4.8530000000000004E-7</v>
      </c>
      <c r="S595" t="s">
        <v>102</v>
      </c>
      <c r="T595" s="26">
        <v>-1.084E-7</v>
      </c>
      <c r="U595" s="26" t="s">
        <v>102</v>
      </c>
      <c r="V595" t="s">
        <v>102</v>
      </c>
      <c r="W595" t="s">
        <v>102</v>
      </c>
      <c r="X595" s="26">
        <v>3.7689999999999999E-7</v>
      </c>
    </row>
    <row r="596" spans="1:24" x14ac:dyDescent="0.35">
      <c r="A596" t="s">
        <v>12</v>
      </c>
      <c r="B596" t="s">
        <v>353</v>
      </c>
      <c r="C596" t="s">
        <v>344</v>
      </c>
      <c r="J596" t="s">
        <v>102</v>
      </c>
      <c r="K596" t="s">
        <v>102</v>
      </c>
      <c r="L596" t="s">
        <v>102</v>
      </c>
      <c r="M596" t="s">
        <v>102</v>
      </c>
      <c r="N596" t="s">
        <v>102</v>
      </c>
      <c r="O596" t="s">
        <v>102</v>
      </c>
      <c r="P596" t="s">
        <v>102</v>
      </c>
      <c r="Q596" t="s">
        <v>102</v>
      </c>
      <c r="R596" s="26">
        <v>2.695E-8</v>
      </c>
      <c r="S596" t="s">
        <v>102</v>
      </c>
      <c r="T596" s="26">
        <v>-6.0230000000000004E-9</v>
      </c>
      <c r="U596" s="26" t="s">
        <v>102</v>
      </c>
      <c r="V596" t="s">
        <v>102</v>
      </c>
      <c r="W596" t="s">
        <v>102</v>
      </c>
      <c r="X596" s="26">
        <v>2.0926999999999999E-8</v>
      </c>
    </row>
    <row r="597" spans="1:24" x14ac:dyDescent="0.35">
      <c r="A597" t="s">
        <v>12</v>
      </c>
      <c r="B597" t="s">
        <v>353</v>
      </c>
      <c r="C597" t="s">
        <v>345</v>
      </c>
      <c r="J597" t="s">
        <v>102</v>
      </c>
      <c r="K597" t="s">
        <v>102</v>
      </c>
      <c r="L597" t="s">
        <v>102</v>
      </c>
      <c r="M597" t="s">
        <v>102</v>
      </c>
      <c r="N597" t="s">
        <v>102</v>
      </c>
      <c r="O597" t="s">
        <v>102</v>
      </c>
      <c r="P597" t="s">
        <v>102</v>
      </c>
      <c r="Q597" t="s">
        <v>102</v>
      </c>
      <c r="R597" s="26">
        <v>2.6919999999999999E-8</v>
      </c>
      <c r="S597" t="s">
        <v>102</v>
      </c>
      <c r="T597" s="26">
        <v>-6.0280000000000003E-9</v>
      </c>
      <c r="U597" s="26" t="s">
        <v>102</v>
      </c>
      <c r="V597" t="s">
        <v>102</v>
      </c>
      <c r="W597" t="s">
        <v>102</v>
      </c>
      <c r="X597" s="26">
        <v>2.0891999999999999E-8</v>
      </c>
    </row>
    <row r="598" spans="1:24" x14ac:dyDescent="0.35">
      <c r="A598" t="s">
        <v>12</v>
      </c>
      <c r="B598" t="s">
        <v>353</v>
      </c>
      <c r="C598" t="s">
        <v>346</v>
      </c>
      <c r="J598" t="s">
        <v>102</v>
      </c>
      <c r="K598" t="s">
        <v>102</v>
      </c>
      <c r="L598" t="s">
        <v>102</v>
      </c>
      <c r="M598" t="s">
        <v>102</v>
      </c>
      <c r="N598" t="s">
        <v>102</v>
      </c>
      <c r="O598" t="s">
        <v>102</v>
      </c>
      <c r="P598" t="s">
        <v>102</v>
      </c>
      <c r="Q598" t="s">
        <v>102</v>
      </c>
      <c r="R598" s="26">
        <v>2.6919999999999999E-8</v>
      </c>
      <c r="S598" t="s">
        <v>102</v>
      </c>
      <c r="T598" s="26">
        <v>-6.0289999999999998E-9</v>
      </c>
      <c r="U598" s="26" t="s">
        <v>102</v>
      </c>
      <c r="V598" t="s">
        <v>102</v>
      </c>
      <c r="W598" t="s">
        <v>102</v>
      </c>
      <c r="X598" s="26">
        <v>2.0891000000000002E-8</v>
      </c>
    </row>
    <row r="599" spans="1:24" x14ac:dyDescent="0.35">
      <c r="A599" t="s">
        <v>12</v>
      </c>
      <c r="B599" t="s">
        <v>353</v>
      </c>
      <c r="C599" t="s">
        <v>347</v>
      </c>
      <c r="J599" t="s">
        <v>102</v>
      </c>
      <c r="K599" t="s">
        <v>102</v>
      </c>
      <c r="L599" t="s">
        <v>102</v>
      </c>
      <c r="M599" t="s">
        <v>102</v>
      </c>
      <c r="N599" t="s">
        <v>102</v>
      </c>
      <c r="O599" t="s">
        <v>102</v>
      </c>
      <c r="P599" t="s">
        <v>102</v>
      </c>
      <c r="Q599" t="s">
        <v>102</v>
      </c>
      <c r="R599" s="26">
        <v>2.693E-8</v>
      </c>
      <c r="S599" t="s">
        <v>102</v>
      </c>
      <c r="T599" s="26">
        <v>-6.0259999999999997E-9</v>
      </c>
      <c r="U599" s="26" t="s">
        <v>102</v>
      </c>
      <c r="V599" t="s">
        <v>102</v>
      </c>
      <c r="W599" t="s">
        <v>102</v>
      </c>
      <c r="X599" s="26">
        <v>2.0904E-8</v>
      </c>
    </row>
    <row r="600" spans="1:24" x14ac:dyDescent="0.35">
      <c r="A600" t="s">
        <v>12</v>
      </c>
      <c r="B600" t="s">
        <v>353</v>
      </c>
      <c r="C600" t="s">
        <v>348</v>
      </c>
      <c r="J600" t="s">
        <v>102</v>
      </c>
      <c r="K600" t="s">
        <v>102</v>
      </c>
      <c r="L600" t="s">
        <v>102</v>
      </c>
      <c r="M600" t="s">
        <v>102</v>
      </c>
      <c r="N600" t="s">
        <v>102</v>
      </c>
      <c r="O600" t="s">
        <v>102</v>
      </c>
      <c r="P600" t="s">
        <v>102</v>
      </c>
      <c r="Q600" t="s">
        <v>102</v>
      </c>
      <c r="R600" s="26">
        <v>2.695E-8</v>
      </c>
      <c r="S600" t="s">
        <v>102</v>
      </c>
      <c r="T600" s="26">
        <v>-6.0230000000000004E-9</v>
      </c>
      <c r="U600" s="26" t="s">
        <v>102</v>
      </c>
      <c r="V600" t="s">
        <v>102</v>
      </c>
      <c r="W600" t="s">
        <v>102</v>
      </c>
      <c r="X600" s="26">
        <v>2.0926999999999999E-8</v>
      </c>
    </row>
    <row r="601" spans="1:24" x14ac:dyDescent="0.35">
      <c r="A601" t="s">
        <v>12</v>
      </c>
      <c r="B601" t="s">
        <v>353</v>
      </c>
      <c r="C601" t="s">
        <v>349</v>
      </c>
      <c r="J601" t="s">
        <v>102</v>
      </c>
      <c r="K601" t="s">
        <v>102</v>
      </c>
      <c r="L601" t="s">
        <v>102</v>
      </c>
      <c r="M601" t="s">
        <v>102</v>
      </c>
      <c r="N601" t="s">
        <v>102</v>
      </c>
      <c r="O601" t="s">
        <v>102</v>
      </c>
      <c r="P601" t="s">
        <v>102</v>
      </c>
      <c r="Q601" t="s">
        <v>102</v>
      </c>
      <c r="R601" s="26">
        <v>2.6969999999999999E-8</v>
      </c>
      <c r="S601" t="s">
        <v>102</v>
      </c>
      <c r="T601" s="26">
        <v>-6.019E-9</v>
      </c>
      <c r="U601" s="26" t="s">
        <v>102</v>
      </c>
      <c r="V601" t="s">
        <v>102</v>
      </c>
      <c r="W601" t="s">
        <v>102</v>
      </c>
      <c r="X601" s="26">
        <v>2.0951E-8</v>
      </c>
    </row>
    <row r="602" spans="1:24" x14ac:dyDescent="0.35">
      <c r="A602" t="s">
        <v>12</v>
      </c>
      <c r="B602" t="s">
        <v>353</v>
      </c>
      <c r="C602" t="s">
        <v>350</v>
      </c>
      <c r="J602" t="s">
        <v>102</v>
      </c>
      <c r="K602" t="s">
        <v>102</v>
      </c>
      <c r="L602" t="s">
        <v>102</v>
      </c>
      <c r="M602" t="s">
        <v>102</v>
      </c>
      <c r="N602" t="s">
        <v>102</v>
      </c>
      <c r="O602" t="s">
        <v>102</v>
      </c>
      <c r="P602" t="s">
        <v>102</v>
      </c>
      <c r="Q602" t="s">
        <v>102</v>
      </c>
      <c r="R602" s="26">
        <v>2.7E-8</v>
      </c>
      <c r="S602" t="s">
        <v>102</v>
      </c>
      <c r="T602" s="26">
        <v>-6.0159999999999999E-9</v>
      </c>
      <c r="U602" s="26" t="s">
        <v>102</v>
      </c>
      <c r="V602" t="s">
        <v>102</v>
      </c>
      <c r="W602" t="s">
        <v>102</v>
      </c>
      <c r="X602" s="26">
        <v>2.0984000000000001E-8</v>
      </c>
    </row>
    <row r="603" spans="1:24" x14ac:dyDescent="0.35">
      <c r="A603" t="s">
        <v>12</v>
      </c>
      <c r="B603" t="s">
        <v>353</v>
      </c>
      <c r="C603" t="s">
        <v>351</v>
      </c>
      <c r="J603" t="s">
        <v>102</v>
      </c>
      <c r="K603" t="s">
        <v>102</v>
      </c>
      <c r="L603" t="s">
        <v>102</v>
      </c>
      <c r="M603" t="s">
        <v>102</v>
      </c>
      <c r="N603" t="s">
        <v>102</v>
      </c>
      <c r="O603" t="s">
        <v>102</v>
      </c>
      <c r="P603" t="s">
        <v>102</v>
      </c>
      <c r="Q603" t="s">
        <v>102</v>
      </c>
      <c r="R603" s="26">
        <v>2.7010000000000002E-8</v>
      </c>
      <c r="S603" t="s">
        <v>102</v>
      </c>
      <c r="T603" s="26">
        <v>-6.0140000000000001E-9</v>
      </c>
      <c r="U603" s="26" t="s">
        <v>102</v>
      </c>
      <c r="V603" t="s">
        <v>102</v>
      </c>
      <c r="W603" t="s">
        <v>102</v>
      </c>
      <c r="X603" s="26">
        <v>2.0996000000000002E-8</v>
      </c>
    </row>
    <row r="604" spans="1:24" x14ac:dyDescent="0.35">
      <c r="A604" t="s">
        <v>12</v>
      </c>
      <c r="B604" t="s">
        <v>353</v>
      </c>
      <c r="C604" t="s">
        <v>352</v>
      </c>
      <c r="J604" t="s">
        <v>102</v>
      </c>
      <c r="K604" t="s">
        <v>102</v>
      </c>
      <c r="L604" t="s">
        <v>102</v>
      </c>
      <c r="M604" t="s">
        <v>102</v>
      </c>
      <c r="N604" t="s">
        <v>102</v>
      </c>
      <c r="O604" t="s">
        <v>102</v>
      </c>
      <c r="P604" t="s">
        <v>102</v>
      </c>
      <c r="Q604" t="s">
        <v>102</v>
      </c>
      <c r="R604" s="26">
        <v>2.7010000000000002E-8</v>
      </c>
      <c r="S604" t="s">
        <v>102</v>
      </c>
      <c r="T604" s="26">
        <v>-6.0129999999999998E-9</v>
      </c>
      <c r="U604" s="26" t="s">
        <v>102</v>
      </c>
      <c r="V604" t="s">
        <v>102</v>
      </c>
      <c r="W604" t="s">
        <v>102</v>
      </c>
      <c r="X604" s="26">
        <v>2.0996999999999999E-8</v>
      </c>
    </row>
    <row r="605" spans="1:24" x14ac:dyDescent="0.35">
      <c r="A605" t="s">
        <v>12</v>
      </c>
      <c r="B605" t="s">
        <v>354</v>
      </c>
      <c r="J605" t="s">
        <v>102</v>
      </c>
      <c r="K605" t="s">
        <v>102</v>
      </c>
      <c r="L605" t="s">
        <v>102</v>
      </c>
      <c r="M605" t="s">
        <v>102</v>
      </c>
      <c r="N605" t="s">
        <v>102</v>
      </c>
      <c r="O605" t="s">
        <v>102</v>
      </c>
      <c r="P605" t="s">
        <v>102</v>
      </c>
      <c r="Q605" t="s">
        <v>102</v>
      </c>
      <c r="R605" s="26">
        <v>8.7020000000000001E-4</v>
      </c>
      <c r="S605" t="s">
        <v>102</v>
      </c>
      <c r="T605" s="26">
        <v>-3.5080000000000002E-4</v>
      </c>
      <c r="U605" s="26" t="s">
        <v>102</v>
      </c>
      <c r="V605" t="s">
        <v>102</v>
      </c>
      <c r="W605" t="s">
        <v>102</v>
      </c>
      <c r="X605">
        <v>5.1940000000000005E-4</v>
      </c>
    </row>
    <row r="606" spans="1:24" x14ac:dyDescent="0.35">
      <c r="A606" t="s">
        <v>12</v>
      </c>
      <c r="B606" t="s">
        <v>354</v>
      </c>
      <c r="C606" t="s">
        <v>344</v>
      </c>
      <c r="J606" t="s">
        <v>102</v>
      </c>
      <c r="K606" t="s">
        <v>102</v>
      </c>
      <c r="L606" t="s">
        <v>102</v>
      </c>
      <c r="M606" t="s">
        <v>102</v>
      </c>
      <c r="N606" t="s">
        <v>102</v>
      </c>
      <c r="O606" t="s">
        <v>102</v>
      </c>
      <c r="P606" t="s">
        <v>102</v>
      </c>
      <c r="Q606" t="s">
        <v>102</v>
      </c>
      <c r="R606" s="26">
        <v>4.4280000000000003E-5</v>
      </c>
      <c r="S606" t="s">
        <v>102</v>
      </c>
      <c r="T606" s="26">
        <v>-1.7600000000000001E-5</v>
      </c>
      <c r="U606" s="26" t="s">
        <v>102</v>
      </c>
      <c r="V606" t="s">
        <v>102</v>
      </c>
      <c r="W606" t="s">
        <v>102</v>
      </c>
      <c r="X606" s="26">
        <v>2.6679999999999999E-5</v>
      </c>
    </row>
    <row r="607" spans="1:24" x14ac:dyDescent="0.35">
      <c r="A607" t="s">
        <v>12</v>
      </c>
      <c r="B607" t="s">
        <v>354</v>
      </c>
      <c r="C607" t="s">
        <v>345</v>
      </c>
      <c r="J607" t="s">
        <v>102</v>
      </c>
      <c r="K607" t="s">
        <v>102</v>
      </c>
      <c r="L607" t="s">
        <v>102</v>
      </c>
      <c r="M607" t="s">
        <v>102</v>
      </c>
      <c r="N607" t="s">
        <v>102</v>
      </c>
      <c r="O607" t="s">
        <v>102</v>
      </c>
      <c r="P607" t="s">
        <v>102</v>
      </c>
      <c r="Q607" t="s">
        <v>102</v>
      </c>
      <c r="R607" s="26">
        <v>4.4400000000000002E-5</v>
      </c>
      <c r="S607" t="s">
        <v>102</v>
      </c>
      <c r="T607" s="26">
        <v>-1.789E-5</v>
      </c>
      <c r="U607" s="26" t="s">
        <v>102</v>
      </c>
      <c r="V607" t="s">
        <v>102</v>
      </c>
      <c r="W607" t="s">
        <v>102</v>
      </c>
      <c r="X607" s="26">
        <v>2.6509999999999999E-5</v>
      </c>
    </row>
    <row r="608" spans="1:24" x14ac:dyDescent="0.35">
      <c r="A608" t="s">
        <v>12</v>
      </c>
      <c r="B608" t="s">
        <v>354</v>
      </c>
      <c r="C608" t="s">
        <v>346</v>
      </c>
      <c r="J608" t="s">
        <v>102</v>
      </c>
      <c r="K608" t="s">
        <v>102</v>
      </c>
      <c r="L608" t="s">
        <v>102</v>
      </c>
      <c r="M608" t="s">
        <v>102</v>
      </c>
      <c r="N608" t="s">
        <v>102</v>
      </c>
      <c r="O608" t="s">
        <v>102</v>
      </c>
      <c r="P608" t="s">
        <v>102</v>
      </c>
      <c r="Q608" t="s">
        <v>102</v>
      </c>
      <c r="R608" s="26">
        <v>4.4440000000000001E-5</v>
      </c>
      <c r="S608" t="s">
        <v>102</v>
      </c>
      <c r="T608" s="26">
        <v>-1.8050000000000002E-5</v>
      </c>
      <c r="U608" s="26" t="s">
        <v>102</v>
      </c>
      <c r="V608" t="s">
        <v>102</v>
      </c>
      <c r="W608" t="s">
        <v>102</v>
      </c>
      <c r="X608" s="26">
        <v>2.639E-5</v>
      </c>
    </row>
    <row r="609" spans="1:24" x14ac:dyDescent="0.35">
      <c r="A609" t="s">
        <v>12</v>
      </c>
      <c r="B609" t="s">
        <v>354</v>
      </c>
      <c r="C609" t="s">
        <v>347</v>
      </c>
      <c r="J609" t="s">
        <v>102</v>
      </c>
      <c r="K609" t="s">
        <v>102</v>
      </c>
      <c r="L609" t="s">
        <v>102</v>
      </c>
      <c r="M609" t="s">
        <v>102</v>
      </c>
      <c r="N609" t="s">
        <v>102</v>
      </c>
      <c r="O609" t="s">
        <v>102</v>
      </c>
      <c r="P609" t="s">
        <v>102</v>
      </c>
      <c r="Q609" t="s">
        <v>102</v>
      </c>
      <c r="R609" s="26">
        <v>4.4520000000000001E-5</v>
      </c>
      <c r="S609" t="s">
        <v>102</v>
      </c>
      <c r="T609" s="26">
        <v>-1.8150000000000001E-5</v>
      </c>
      <c r="U609" s="26" t="s">
        <v>102</v>
      </c>
      <c r="V609" t="s">
        <v>102</v>
      </c>
      <c r="W609" t="s">
        <v>102</v>
      </c>
      <c r="X609" s="26">
        <v>2.637E-5</v>
      </c>
    </row>
    <row r="610" spans="1:24" x14ac:dyDescent="0.35">
      <c r="A610" t="s">
        <v>12</v>
      </c>
      <c r="B610" t="s">
        <v>354</v>
      </c>
      <c r="C610" t="s">
        <v>348</v>
      </c>
      <c r="J610" t="s">
        <v>102</v>
      </c>
      <c r="K610" t="s">
        <v>102</v>
      </c>
      <c r="L610" t="s">
        <v>102</v>
      </c>
      <c r="M610" t="s">
        <v>102</v>
      </c>
      <c r="N610" t="s">
        <v>102</v>
      </c>
      <c r="O610" t="s">
        <v>102</v>
      </c>
      <c r="P610" t="s">
        <v>102</v>
      </c>
      <c r="Q610" t="s">
        <v>102</v>
      </c>
      <c r="R610" s="26">
        <v>4.456E-5</v>
      </c>
      <c r="S610" t="s">
        <v>102</v>
      </c>
      <c r="T610" s="26">
        <v>-1.8179999999999999E-5</v>
      </c>
      <c r="U610" s="26" t="s">
        <v>102</v>
      </c>
      <c r="V610" t="s">
        <v>102</v>
      </c>
      <c r="W610" t="s">
        <v>102</v>
      </c>
      <c r="X610" s="26">
        <v>2.6380000000000002E-5</v>
      </c>
    </row>
    <row r="611" spans="1:24" x14ac:dyDescent="0.35">
      <c r="A611" t="s">
        <v>12</v>
      </c>
      <c r="B611" t="s">
        <v>354</v>
      </c>
      <c r="C611" t="s">
        <v>349</v>
      </c>
      <c r="J611" t="s">
        <v>102</v>
      </c>
      <c r="K611" t="s">
        <v>102</v>
      </c>
      <c r="L611" t="s">
        <v>102</v>
      </c>
      <c r="M611" t="s">
        <v>102</v>
      </c>
      <c r="N611" t="s">
        <v>102</v>
      </c>
      <c r="O611" t="s">
        <v>102</v>
      </c>
      <c r="P611" t="s">
        <v>102</v>
      </c>
      <c r="Q611" t="s">
        <v>102</v>
      </c>
      <c r="R611" s="26">
        <v>4.4579999999999997E-5</v>
      </c>
      <c r="S611" t="s">
        <v>102</v>
      </c>
      <c r="T611" s="26">
        <v>-1.8199999999999999E-5</v>
      </c>
      <c r="U611" s="26" t="s">
        <v>102</v>
      </c>
      <c r="V611" t="s">
        <v>102</v>
      </c>
      <c r="W611" t="s">
        <v>102</v>
      </c>
      <c r="X611" s="26">
        <v>2.6380000000000002E-5</v>
      </c>
    </row>
    <row r="612" spans="1:24" x14ac:dyDescent="0.35">
      <c r="A612" t="s">
        <v>12</v>
      </c>
      <c r="B612" t="s">
        <v>354</v>
      </c>
      <c r="C612" t="s">
        <v>350</v>
      </c>
      <c r="J612" t="s">
        <v>102</v>
      </c>
      <c r="K612" t="s">
        <v>102</v>
      </c>
      <c r="L612" t="s">
        <v>102</v>
      </c>
      <c r="M612" t="s">
        <v>102</v>
      </c>
      <c r="N612" t="s">
        <v>102</v>
      </c>
      <c r="O612" t="s">
        <v>102</v>
      </c>
      <c r="P612" t="s">
        <v>102</v>
      </c>
      <c r="Q612" t="s">
        <v>102</v>
      </c>
      <c r="R612" s="26">
        <v>4.464E-5</v>
      </c>
      <c r="S612" t="s">
        <v>102</v>
      </c>
      <c r="T612" s="26">
        <v>-1.823E-5</v>
      </c>
      <c r="U612" s="26" t="s">
        <v>102</v>
      </c>
      <c r="V612" t="s">
        <v>102</v>
      </c>
      <c r="W612" t="s">
        <v>102</v>
      </c>
      <c r="X612" s="26">
        <v>2.641E-5</v>
      </c>
    </row>
    <row r="613" spans="1:24" x14ac:dyDescent="0.35">
      <c r="A613" t="s">
        <v>12</v>
      </c>
      <c r="B613" t="s">
        <v>354</v>
      </c>
      <c r="C613" t="s">
        <v>351</v>
      </c>
      <c r="J613" t="s">
        <v>102</v>
      </c>
      <c r="K613" t="s">
        <v>102</v>
      </c>
      <c r="L613" t="s">
        <v>102</v>
      </c>
      <c r="M613" t="s">
        <v>102</v>
      </c>
      <c r="N613" t="s">
        <v>102</v>
      </c>
      <c r="O613" t="s">
        <v>102</v>
      </c>
      <c r="P613" t="s">
        <v>102</v>
      </c>
      <c r="Q613" t="s">
        <v>102</v>
      </c>
      <c r="R613" s="26">
        <v>4.4700000000000002E-5</v>
      </c>
      <c r="S613" t="s">
        <v>102</v>
      </c>
      <c r="T613" s="26">
        <v>-1.8260000000000001E-5</v>
      </c>
      <c r="U613" s="26" t="s">
        <v>102</v>
      </c>
      <c r="V613" t="s">
        <v>102</v>
      </c>
      <c r="W613" s="26" t="s">
        <v>102</v>
      </c>
      <c r="X613" s="26">
        <v>2.6440000000000001E-5</v>
      </c>
    </row>
    <row r="614" spans="1:24" x14ac:dyDescent="0.35">
      <c r="A614" t="s">
        <v>12</v>
      </c>
      <c r="B614" t="s">
        <v>354</v>
      </c>
      <c r="C614" t="s">
        <v>352</v>
      </c>
      <c r="J614" t="s">
        <v>102</v>
      </c>
      <c r="K614" t="s">
        <v>102</v>
      </c>
      <c r="L614" t="s">
        <v>102</v>
      </c>
      <c r="M614" t="s">
        <v>102</v>
      </c>
      <c r="N614" t="s">
        <v>102</v>
      </c>
      <c r="O614" t="s">
        <v>102</v>
      </c>
      <c r="P614" t="s">
        <v>102</v>
      </c>
      <c r="Q614" t="s">
        <v>102</v>
      </c>
      <c r="R614" s="26">
        <v>4.4719999999999999E-5</v>
      </c>
      <c r="S614" t="s">
        <v>102</v>
      </c>
      <c r="T614" s="26">
        <v>-1.827E-5</v>
      </c>
      <c r="U614" s="26" t="s">
        <v>102</v>
      </c>
      <c r="V614" t="s">
        <v>102</v>
      </c>
      <c r="W614" t="s">
        <v>102</v>
      </c>
      <c r="X614" s="26">
        <v>2.6449999999999999E-5</v>
      </c>
    </row>
    <row r="615" spans="1:24" x14ac:dyDescent="0.35">
      <c r="A615" t="s">
        <v>12</v>
      </c>
      <c r="B615" t="s">
        <v>355</v>
      </c>
      <c r="J615" t="s">
        <v>102</v>
      </c>
      <c r="K615" t="s">
        <v>102</v>
      </c>
      <c r="L615" t="s">
        <v>102</v>
      </c>
      <c r="M615" t="s">
        <v>102</v>
      </c>
      <c r="N615" t="s">
        <v>102</v>
      </c>
      <c r="O615" t="s">
        <v>102</v>
      </c>
      <c r="P615" t="s">
        <v>102</v>
      </c>
      <c r="Q615" t="s">
        <v>102</v>
      </c>
      <c r="R615" s="26">
        <v>4.735E-7</v>
      </c>
      <c r="S615" t="s">
        <v>102</v>
      </c>
      <c r="T615" s="26">
        <v>-1.103E-7</v>
      </c>
      <c r="U615" t="s">
        <v>102</v>
      </c>
      <c r="V615" t="s">
        <v>102</v>
      </c>
      <c r="W615" t="s">
        <v>102</v>
      </c>
      <c r="X615" s="26">
        <v>3.6320000000000002E-7</v>
      </c>
    </row>
    <row r="616" spans="1:24" x14ac:dyDescent="0.35">
      <c r="A616" t="s">
        <v>12</v>
      </c>
      <c r="B616" t="s">
        <v>355</v>
      </c>
      <c r="C616" t="s">
        <v>344</v>
      </c>
      <c r="J616" t="s">
        <v>102</v>
      </c>
      <c r="K616" t="s">
        <v>102</v>
      </c>
      <c r="L616" t="s">
        <v>102</v>
      </c>
      <c r="M616" t="s">
        <v>102</v>
      </c>
      <c r="N616" t="s">
        <v>102</v>
      </c>
      <c r="O616" t="s">
        <v>102</v>
      </c>
      <c r="P616" t="s">
        <v>102</v>
      </c>
      <c r="Q616" t="s">
        <v>102</v>
      </c>
      <c r="R616" s="26">
        <v>2.646E-8</v>
      </c>
      <c r="S616" t="s">
        <v>102</v>
      </c>
      <c r="T616" s="26">
        <v>-6.1030000000000001E-9</v>
      </c>
      <c r="U616" s="26" t="s">
        <v>102</v>
      </c>
      <c r="V616" t="s">
        <v>102</v>
      </c>
      <c r="W616" t="s">
        <v>102</v>
      </c>
      <c r="X616" s="26">
        <v>2.0357000000000002E-8</v>
      </c>
    </row>
    <row r="617" spans="1:24" x14ac:dyDescent="0.35">
      <c r="A617" t="s">
        <v>12</v>
      </c>
      <c r="B617" t="s">
        <v>355</v>
      </c>
      <c r="C617" t="s">
        <v>345</v>
      </c>
      <c r="J617" t="s">
        <v>102</v>
      </c>
      <c r="K617" t="s">
        <v>102</v>
      </c>
      <c r="L617" t="s">
        <v>102</v>
      </c>
      <c r="M617" t="s">
        <v>102</v>
      </c>
      <c r="N617" t="s">
        <v>102</v>
      </c>
      <c r="O617" t="s">
        <v>102</v>
      </c>
      <c r="P617" t="s">
        <v>102</v>
      </c>
      <c r="Q617" t="s">
        <v>102</v>
      </c>
      <c r="R617" s="26">
        <v>2.6400000000000001E-8</v>
      </c>
      <c r="S617" t="s">
        <v>102</v>
      </c>
      <c r="T617" s="26">
        <v>-6.1120000000000004E-9</v>
      </c>
      <c r="U617" s="26" t="s">
        <v>102</v>
      </c>
      <c r="V617" t="s">
        <v>102</v>
      </c>
      <c r="W617" t="s">
        <v>102</v>
      </c>
      <c r="X617" s="26">
        <v>2.0287999999999999E-8</v>
      </c>
    </row>
    <row r="618" spans="1:24" x14ac:dyDescent="0.35">
      <c r="A618" t="s">
        <v>12</v>
      </c>
      <c r="B618" t="s">
        <v>355</v>
      </c>
      <c r="C618" t="s">
        <v>346</v>
      </c>
      <c r="J618" t="s">
        <v>102</v>
      </c>
      <c r="K618" t="s">
        <v>102</v>
      </c>
      <c r="L618" t="s">
        <v>102</v>
      </c>
      <c r="M618" t="s">
        <v>102</v>
      </c>
      <c r="N618" t="s">
        <v>102</v>
      </c>
      <c r="O618" t="s">
        <v>102</v>
      </c>
      <c r="P618" t="s">
        <v>102</v>
      </c>
      <c r="Q618" t="s">
        <v>102</v>
      </c>
      <c r="R618" s="26">
        <v>2.6350000000000001E-8</v>
      </c>
      <c r="S618" t="s">
        <v>102</v>
      </c>
      <c r="T618" s="26">
        <v>-6.1209999999999999E-9</v>
      </c>
      <c r="U618" s="26" t="s">
        <v>102</v>
      </c>
      <c r="V618" t="s">
        <v>102</v>
      </c>
      <c r="W618" t="s">
        <v>102</v>
      </c>
      <c r="X618" s="26">
        <v>2.0228999999999999E-8</v>
      </c>
    </row>
    <row r="619" spans="1:24" x14ac:dyDescent="0.35">
      <c r="A619" t="s">
        <v>12</v>
      </c>
      <c r="B619" t="s">
        <v>355</v>
      </c>
      <c r="C619" t="s">
        <v>347</v>
      </c>
      <c r="J619" t="s">
        <v>102</v>
      </c>
      <c r="K619" t="s">
        <v>102</v>
      </c>
      <c r="L619" t="s">
        <v>102</v>
      </c>
      <c r="M619" t="s">
        <v>102</v>
      </c>
      <c r="N619" t="s">
        <v>102</v>
      </c>
      <c r="O619" t="s">
        <v>102</v>
      </c>
      <c r="P619" t="s">
        <v>102</v>
      </c>
      <c r="Q619" t="s">
        <v>102</v>
      </c>
      <c r="R619" s="26">
        <v>2.6300000000000001E-8</v>
      </c>
      <c r="S619" t="s">
        <v>102</v>
      </c>
      <c r="T619" s="26">
        <v>-6.1280000000000003E-9</v>
      </c>
      <c r="U619" s="26" t="s">
        <v>102</v>
      </c>
      <c r="V619" t="s">
        <v>102</v>
      </c>
      <c r="W619" t="s">
        <v>102</v>
      </c>
      <c r="X619" s="26">
        <v>2.0172E-8</v>
      </c>
    </row>
    <row r="620" spans="1:24" x14ac:dyDescent="0.35">
      <c r="A620" t="s">
        <v>12</v>
      </c>
      <c r="B620" t="s">
        <v>355</v>
      </c>
      <c r="C620" t="s">
        <v>348</v>
      </c>
      <c r="J620" t="s">
        <v>102</v>
      </c>
      <c r="K620" t="s">
        <v>102</v>
      </c>
      <c r="L620" t="s">
        <v>102</v>
      </c>
      <c r="M620" t="s">
        <v>102</v>
      </c>
      <c r="N620" t="s">
        <v>102</v>
      </c>
      <c r="O620" t="s">
        <v>102</v>
      </c>
      <c r="P620" t="s">
        <v>102</v>
      </c>
      <c r="Q620" t="s">
        <v>102</v>
      </c>
      <c r="R620" s="26">
        <v>2.6260000000000002E-8</v>
      </c>
      <c r="S620" t="s">
        <v>102</v>
      </c>
      <c r="T620" s="26">
        <v>-6.1339999999999997E-9</v>
      </c>
      <c r="U620" s="26" t="s">
        <v>102</v>
      </c>
      <c r="V620" t="s">
        <v>102</v>
      </c>
      <c r="W620" t="s">
        <v>102</v>
      </c>
      <c r="X620" s="26">
        <v>2.0126000000000001E-8</v>
      </c>
    </row>
    <row r="621" spans="1:24" x14ac:dyDescent="0.35">
      <c r="A621" t="s">
        <v>12</v>
      </c>
      <c r="B621" t="s">
        <v>355</v>
      </c>
      <c r="C621" t="s">
        <v>349</v>
      </c>
      <c r="J621" t="s">
        <v>102</v>
      </c>
      <c r="K621" t="s">
        <v>102</v>
      </c>
      <c r="L621" t="s">
        <v>102</v>
      </c>
      <c r="M621" t="s">
        <v>102</v>
      </c>
      <c r="N621" t="s">
        <v>102</v>
      </c>
      <c r="O621" t="s">
        <v>102</v>
      </c>
      <c r="P621" t="s">
        <v>102</v>
      </c>
      <c r="Q621" t="s">
        <v>102</v>
      </c>
      <c r="R621" s="26">
        <v>2.6230000000000001E-8</v>
      </c>
      <c r="S621" t="s">
        <v>102</v>
      </c>
      <c r="T621" s="26">
        <v>-6.1399999999999999E-9</v>
      </c>
      <c r="U621" s="26" t="s">
        <v>102</v>
      </c>
      <c r="V621" t="s">
        <v>102</v>
      </c>
      <c r="W621" t="s">
        <v>102</v>
      </c>
      <c r="X621" s="26">
        <v>2.009E-8</v>
      </c>
    </row>
    <row r="622" spans="1:24" x14ac:dyDescent="0.35">
      <c r="A622" t="s">
        <v>12</v>
      </c>
      <c r="B622" t="s">
        <v>355</v>
      </c>
      <c r="C622" t="s">
        <v>350</v>
      </c>
      <c r="J622" t="s">
        <v>102</v>
      </c>
      <c r="K622" t="s">
        <v>102</v>
      </c>
      <c r="L622" t="s">
        <v>102</v>
      </c>
      <c r="M622" t="s">
        <v>102</v>
      </c>
      <c r="N622" t="s">
        <v>102</v>
      </c>
      <c r="O622" t="s">
        <v>102</v>
      </c>
      <c r="P622" t="s">
        <v>102</v>
      </c>
      <c r="Q622" t="s">
        <v>102</v>
      </c>
      <c r="R622" s="26">
        <v>2.6210000000000001E-8</v>
      </c>
      <c r="S622" t="s">
        <v>102</v>
      </c>
      <c r="T622" s="26">
        <v>-6.143E-9</v>
      </c>
      <c r="U622" s="26" t="s">
        <v>102</v>
      </c>
      <c r="V622" t="s">
        <v>102</v>
      </c>
      <c r="W622" t="s">
        <v>102</v>
      </c>
      <c r="X622" s="26">
        <v>2.0067E-8</v>
      </c>
    </row>
    <row r="623" spans="1:24" x14ac:dyDescent="0.35">
      <c r="A623" t="s">
        <v>12</v>
      </c>
      <c r="B623" t="s">
        <v>355</v>
      </c>
      <c r="C623" t="s">
        <v>351</v>
      </c>
      <c r="J623" t="s">
        <v>102</v>
      </c>
      <c r="K623" t="s">
        <v>102</v>
      </c>
      <c r="L623" t="s">
        <v>102</v>
      </c>
      <c r="M623" t="s">
        <v>102</v>
      </c>
      <c r="N623" t="s">
        <v>102</v>
      </c>
      <c r="O623" s="26" t="s">
        <v>102</v>
      </c>
      <c r="P623" s="26" t="s">
        <v>102</v>
      </c>
      <c r="Q623" s="26" t="s">
        <v>102</v>
      </c>
      <c r="R623" s="26">
        <v>2.6190000000000002E-8</v>
      </c>
      <c r="S623" t="s">
        <v>102</v>
      </c>
      <c r="T623" s="26">
        <v>-6.1449999999999998E-9</v>
      </c>
      <c r="U623" s="26" t="s">
        <v>102</v>
      </c>
      <c r="V623" t="s">
        <v>102</v>
      </c>
      <c r="W623" s="26" t="s">
        <v>102</v>
      </c>
      <c r="X623" s="26">
        <v>2.0044999999999999E-8</v>
      </c>
    </row>
    <row r="624" spans="1:24" x14ac:dyDescent="0.35">
      <c r="A624" t="s">
        <v>12</v>
      </c>
      <c r="B624" t="s">
        <v>355</v>
      </c>
      <c r="C624" t="s">
        <v>352</v>
      </c>
      <c r="J624" t="s">
        <v>102</v>
      </c>
      <c r="K624" t="s">
        <v>102</v>
      </c>
      <c r="L624" t="s">
        <v>102</v>
      </c>
      <c r="M624" t="s">
        <v>102</v>
      </c>
      <c r="N624" t="s">
        <v>102</v>
      </c>
      <c r="O624" t="s">
        <v>102</v>
      </c>
      <c r="P624" t="s">
        <v>102</v>
      </c>
      <c r="Q624" s="26" t="s">
        <v>102</v>
      </c>
      <c r="R624" s="26">
        <v>2.6190000000000002E-8</v>
      </c>
      <c r="S624" t="s">
        <v>102</v>
      </c>
      <c r="T624" s="26">
        <v>-6.1460000000000001E-9</v>
      </c>
      <c r="U624" t="s">
        <v>102</v>
      </c>
      <c r="V624" t="s">
        <v>102</v>
      </c>
      <c r="W624" s="26" t="s">
        <v>102</v>
      </c>
      <c r="X624" s="26">
        <v>2.0044000000000001E-8</v>
      </c>
    </row>
    <row r="625" spans="1:24" x14ac:dyDescent="0.35">
      <c r="A625" t="s">
        <v>12</v>
      </c>
      <c r="B625" t="s">
        <v>356</v>
      </c>
      <c r="J625" t="s">
        <v>102</v>
      </c>
      <c r="K625" t="s">
        <v>102</v>
      </c>
      <c r="L625" t="s">
        <v>102</v>
      </c>
      <c r="M625" t="s">
        <v>102</v>
      </c>
      <c r="N625" t="s">
        <v>102</v>
      </c>
      <c r="O625" t="s">
        <v>102</v>
      </c>
      <c r="P625" t="s">
        <v>102</v>
      </c>
      <c r="Q625" t="s">
        <v>102</v>
      </c>
      <c r="R625" s="26" t="s">
        <v>102</v>
      </c>
      <c r="S625" t="s">
        <v>102</v>
      </c>
      <c r="T625" s="26" t="s">
        <v>102</v>
      </c>
      <c r="U625" t="s">
        <v>102</v>
      </c>
      <c r="V625" t="s">
        <v>102</v>
      </c>
      <c r="W625" t="s">
        <v>102</v>
      </c>
      <c r="X625">
        <v>0</v>
      </c>
    </row>
    <row r="626" spans="1:24" x14ac:dyDescent="0.35">
      <c r="A626" t="s">
        <v>12</v>
      </c>
      <c r="B626" t="s">
        <v>357</v>
      </c>
      <c r="J626" t="s">
        <v>102</v>
      </c>
      <c r="K626" t="s">
        <v>102</v>
      </c>
      <c r="L626" t="s">
        <v>102</v>
      </c>
      <c r="M626" t="s">
        <v>102</v>
      </c>
      <c r="N626" t="s">
        <v>102</v>
      </c>
      <c r="O626" t="s">
        <v>102</v>
      </c>
      <c r="P626" t="s">
        <v>102</v>
      </c>
      <c r="Q626" t="s">
        <v>102</v>
      </c>
      <c r="R626" s="26" t="s">
        <v>102</v>
      </c>
      <c r="S626" t="s">
        <v>102</v>
      </c>
      <c r="T626" s="26" t="s">
        <v>102</v>
      </c>
      <c r="U626" t="s">
        <v>102</v>
      </c>
      <c r="V626" t="s">
        <v>102</v>
      </c>
      <c r="W626" t="s">
        <v>102</v>
      </c>
      <c r="X626">
        <v>0</v>
      </c>
    </row>
    <row r="627" spans="1:24" x14ac:dyDescent="0.35">
      <c r="A627" t="s">
        <v>12</v>
      </c>
      <c r="B627" t="s">
        <v>358</v>
      </c>
      <c r="J627" t="s">
        <v>102</v>
      </c>
      <c r="K627" t="s">
        <v>102</v>
      </c>
      <c r="L627" t="s">
        <v>102</v>
      </c>
      <c r="M627" t="s">
        <v>102</v>
      </c>
      <c r="N627" t="s">
        <v>102</v>
      </c>
      <c r="O627" t="s">
        <v>102</v>
      </c>
      <c r="P627" t="s">
        <v>102</v>
      </c>
      <c r="Q627" t="s">
        <v>102</v>
      </c>
      <c r="R627" s="26" t="s">
        <v>102</v>
      </c>
      <c r="S627" t="s">
        <v>102</v>
      </c>
      <c r="T627" s="26" t="s">
        <v>102</v>
      </c>
      <c r="U627" t="s">
        <v>102</v>
      </c>
      <c r="V627" t="s">
        <v>102</v>
      </c>
      <c r="W627" t="s">
        <v>102</v>
      </c>
      <c r="X627">
        <v>0</v>
      </c>
    </row>
    <row r="628" spans="1:24" x14ac:dyDescent="0.35">
      <c r="A628" t="s">
        <v>12</v>
      </c>
      <c r="B628" t="s">
        <v>359</v>
      </c>
      <c r="J628" t="s">
        <v>102</v>
      </c>
      <c r="K628" t="s">
        <v>102</v>
      </c>
      <c r="L628" t="s">
        <v>102</v>
      </c>
      <c r="M628" t="s">
        <v>102</v>
      </c>
      <c r="N628" t="s">
        <v>102</v>
      </c>
      <c r="O628" t="s">
        <v>102</v>
      </c>
      <c r="P628" s="26" t="s">
        <v>102</v>
      </c>
      <c r="Q628" s="26" t="s">
        <v>102</v>
      </c>
      <c r="R628" s="26" t="s">
        <v>102</v>
      </c>
      <c r="S628" t="s">
        <v>102</v>
      </c>
      <c r="T628" s="26" t="s">
        <v>102</v>
      </c>
      <c r="U628" t="s">
        <v>102</v>
      </c>
      <c r="V628" t="s">
        <v>102</v>
      </c>
      <c r="W628" s="26" t="s">
        <v>102</v>
      </c>
      <c r="X628">
        <v>0</v>
      </c>
    </row>
    <row r="629" spans="1:24" x14ac:dyDescent="0.35">
      <c r="A629" t="s">
        <v>12</v>
      </c>
      <c r="B629" t="s">
        <v>360</v>
      </c>
      <c r="J629" t="s">
        <v>102</v>
      </c>
      <c r="K629" t="s">
        <v>102</v>
      </c>
      <c r="L629" t="s">
        <v>102</v>
      </c>
      <c r="M629" t="s">
        <v>102</v>
      </c>
      <c r="N629" t="s">
        <v>102</v>
      </c>
      <c r="O629" t="s">
        <v>102</v>
      </c>
      <c r="P629" s="26" t="s">
        <v>102</v>
      </c>
      <c r="Q629" s="26" t="s">
        <v>102</v>
      </c>
      <c r="R629" s="26" t="s">
        <v>102</v>
      </c>
      <c r="S629" t="s">
        <v>102</v>
      </c>
      <c r="T629" s="26" t="s">
        <v>102</v>
      </c>
      <c r="U629" t="s">
        <v>102</v>
      </c>
      <c r="V629" t="s">
        <v>102</v>
      </c>
      <c r="W629" s="26" t="s">
        <v>102</v>
      </c>
      <c r="X629">
        <v>0</v>
      </c>
    </row>
    <row r="630" spans="1:24" x14ac:dyDescent="0.35">
      <c r="A630" t="s">
        <v>12</v>
      </c>
      <c r="B630" t="s">
        <v>361</v>
      </c>
      <c r="J630" t="s">
        <v>102</v>
      </c>
      <c r="K630" t="s">
        <v>102</v>
      </c>
      <c r="L630" t="s">
        <v>102</v>
      </c>
      <c r="M630" t="s">
        <v>102</v>
      </c>
      <c r="N630" t="s">
        <v>102</v>
      </c>
      <c r="O630" t="s">
        <v>102</v>
      </c>
      <c r="P630" s="26" t="s">
        <v>102</v>
      </c>
      <c r="Q630" s="26" t="s">
        <v>102</v>
      </c>
      <c r="R630" s="26" t="s">
        <v>102</v>
      </c>
      <c r="S630" t="s">
        <v>102</v>
      </c>
      <c r="T630" s="26" t="s">
        <v>102</v>
      </c>
      <c r="U630" t="s">
        <v>102</v>
      </c>
      <c r="V630" t="s">
        <v>102</v>
      </c>
      <c r="W630" s="26" t="s">
        <v>102</v>
      </c>
      <c r="X630">
        <v>0</v>
      </c>
    </row>
    <row r="631" spans="1:24" x14ac:dyDescent="0.35">
      <c r="A631" t="s">
        <v>12</v>
      </c>
      <c r="B631" t="s">
        <v>362</v>
      </c>
      <c r="J631" t="s">
        <v>102</v>
      </c>
      <c r="K631" t="s">
        <v>102</v>
      </c>
      <c r="L631" t="s">
        <v>102</v>
      </c>
      <c r="M631" t="s">
        <v>102</v>
      </c>
      <c r="N631" t="s">
        <v>102</v>
      </c>
      <c r="O631" t="s">
        <v>102</v>
      </c>
      <c r="P631" s="26" t="s">
        <v>102</v>
      </c>
      <c r="Q631" s="26" t="s">
        <v>102</v>
      </c>
      <c r="R631" s="26" t="s">
        <v>102</v>
      </c>
      <c r="S631" t="s">
        <v>102</v>
      </c>
      <c r="T631" s="26" t="s">
        <v>102</v>
      </c>
      <c r="U631" t="s">
        <v>102</v>
      </c>
      <c r="V631" t="s">
        <v>102</v>
      </c>
      <c r="W631" s="26" t="s">
        <v>102</v>
      </c>
      <c r="X631">
        <v>0</v>
      </c>
    </row>
    <row r="632" spans="1:24" x14ac:dyDescent="0.35">
      <c r="A632" t="s">
        <v>12</v>
      </c>
      <c r="B632" t="s">
        <v>363</v>
      </c>
      <c r="J632" t="s">
        <v>102</v>
      </c>
      <c r="K632" t="s">
        <v>102</v>
      </c>
      <c r="L632" t="s">
        <v>102</v>
      </c>
      <c r="M632" t="s">
        <v>102</v>
      </c>
      <c r="N632" t="s">
        <v>102</v>
      </c>
      <c r="O632" t="s">
        <v>102</v>
      </c>
      <c r="P632" t="s">
        <v>102</v>
      </c>
      <c r="Q632" t="s">
        <v>102</v>
      </c>
      <c r="R632" s="26" t="s">
        <v>102</v>
      </c>
      <c r="S632" t="s">
        <v>102</v>
      </c>
      <c r="T632" s="26" t="s">
        <v>102</v>
      </c>
      <c r="U632" t="s">
        <v>102</v>
      </c>
      <c r="V632" t="s">
        <v>102</v>
      </c>
      <c r="W632" t="s">
        <v>102</v>
      </c>
      <c r="X632">
        <v>0</v>
      </c>
    </row>
    <row r="633" spans="1:24" x14ac:dyDescent="0.35">
      <c r="A633" t="s">
        <v>15</v>
      </c>
      <c r="J633" t="s">
        <v>102</v>
      </c>
      <c r="K633" t="s">
        <v>102</v>
      </c>
      <c r="L633" t="s">
        <v>102</v>
      </c>
      <c r="M633" t="s">
        <v>102</v>
      </c>
      <c r="N633" t="s">
        <v>102</v>
      </c>
      <c r="O633" t="s">
        <v>102</v>
      </c>
      <c r="P633" t="s">
        <v>102</v>
      </c>
      <c r="Q633" s="26">
        <v>1.232</v>
      </c>
      <c r="R633" s="26" t="s">
        <v>102</v>
      </c>
      <c r="S633" t="s">
        <v>102</v>
      </c>
      <c r="T633" s="26">
        <v>2.3519999999999999E-2</v>
      </c>
      <c r="U633" s="26">
        <v>8.5690000000000002E-2</v>
      </c>
      <c r="V633" t="s">
        <v>102</v>
      </c>
      <c r="W633" s="26">
        <v>2.2899999999999999E-3</v>
      </c>
      <c r="X633">
        <v>1.3434999999999999</v>
      </c>
    </row>
    <row r="634" spans="1:24" x14ac:dyDescent="0.35">
      <c r="A634" t="s">
        <v>15</v>
      </c>
      <c r="B634" t="s">
        <v>364</v>
      </c>
      <c r="J634" t="s">
        <v>102</v>
      </c>
      <c r="K634" t="s">
        <v>102</v>
      </c>
      <c r="L634" t="s">
        <v>102</v>
      </c>
      <c r="M634" t="s">
        <v>102</v>
      </c>
      <c r="N634" t="s">
        <v>102</v>
      </c>
      <c r="O634" t="s">
        <v>102</v>
      </c>
      <c r="P634" t="s">
        <v>102</v>
      </c>
      <c r="Q634" s="26" t="s">
        <v>102</v>
      </c>
      <c r="R634" s="26" t="s">
        <v>102</v>
      </c>
      <c r="S634" t="s">
        <v>102</v>
      </c>
      <c r="T634" s="26" t="s">
        <v>102</v>
      </c>
      <c r="U634" s="26">
        <v>1.6719999999999999E-2</v>
      </c>
      <c r="V634" t="s">
        <v>102</v>
      </c>
      <c r="W634" s="26" t="s">
        <v>102</v>
      </c>
      <c r="X634">
        <v>1.6719999999999999E-2</v>
      </c>
    </row>
    <row r="635" spans="1:24" x14ac:dyDescent="0.35">
      <c r="A635" t="s">
        <v>15</v>
      </c>
      <c r="B635" t="s">
        <v>364</v>
      </c>
      <c r="C635" t="s">
        <v>317</v>
      </c>
      <c r="J635" t="s">
        <v>102</v>
      </c>
      <c r="K635" t="s">
        <v>102</v>
      </c>
      <c r="L635" t="s">
        <v>102</v>
      </c>
      <c r="M635" t="s">
        <v>102</v>
      </c>
      <c r="N635" t="s">
        <v>102</v>
      </c>
      <c r="O635" t="s">
        <v>102</v>
      </c>
      <c r="P635" t="s">
        <v>102</v>
      </c>
      <c r="Q635" s="26" t="s">
        <v>102</v>
      </c>
      <c r="R635" s="26" t="s">
        <v>102</v>
      </c>
      <c r="S635" t="s">
        <v>102</v>
      </c>
      <c r="T635" s="26" t="s">
        <v>102</v>
      </c>
      <c r="U635" s="26">
        <v>1.783E-4</v>
      </c>
      <c r="V635" t="s">
        <v>102</v>
      </c>
      <c r="W635" s="26" t="s">
        <v>102</v>
      </c>
      <c r="X635">
        <v>1.783E-4</v>
      </c>
    </row>
    <row r="636" spans="1:24" x14ac:dyDescent="0.35">
      <c r="A636" t="s">
        <v>15</v>
      </c>
      <c r="B636" t="s">
        <v>364</v>
      </c>
      <c r="C636" t="s">
        <v>318</v>
      </c>
      <c r="J636" t="s">
        <v>102</v>
      </c>
      <c r="K636" t="s">
        <v>102</v>
      </c>
      <c r="L636" t="s">
        <v>102</v>
      </c>
      <c r="M636" t="s">
        <v>102</v>
      </c>
      <c r="N636" t="s">
        <v>102</v>
      </c>
      <c r="O636" t="s">
        <v>102</v>
      </c>
      <c r="P636" t="s">
        <v>102</v>
      </c>
      <c r="Q636" s="26" t="s">
        <v>102</v>
      </c>
      <c r="R636" s="26" t="s">
        <v>102</v>
      </c>
      <c r="S636" t="s">
        <v>102</v>
      </c>
      <c r="T636" s="26" t="s">
        <v>102</v>
      </c>
      <c r="U636" s="26">
        <v>1.7640000000000001E-4</v>
      </c>
      <c r="V636" t="s">
        <v>102</v>
      </c>
      <c r="W636" s="26" t="s">
        <v>102</v>
      </c>
      <c r="X636">
        <v>1.7640000000000001E-4</v>
      </c>
    </row>
    <row r="637" spans="1:24" x14ac:dyDescent="0.35">
      <c r="A637" t="s">
        <v>15</v>
      </c>
      <c r="B637" t="s">
        <v>364</v>
      </c>
      <c r="C637" t="s">
        <v>319</v>
      </c>
      <c r="J637" t="s">
        <v>102</v>
      </c>
      <c r="K637" t="s">
        <v>102</v>
      </c>
      <c r="L637" t="s">
        <v>102</v>
      </c>
      <c r="M637" t="s">
        <v>102</v>
      </c>
      <c r="N637" t="s">
        <v>102</v>
      </c>
      <c r="O637" t="s">
        <v>102</v>
      </c>
      <c r="P637" t="s">
        <v>102</v>
      </c>
      <c r="Q637" s="26" t="s">
        <v>102</v>
      </c>
      <c r="R637" s="26" t="s">
        <v>102</v>
      </c>
      <c r="S637" t="s">
        <v>102</v>
      </c>
      <c r="T637" s="26" t="s">
        <v>102</v>
      </c>
      <c r="U637" s="26">
        <v>1.897E-4</v>
      </c>
      <c r="V637" t="s">
        <v>102</v>
      </c>
      <c r="W637" s="26" t="s">
        <v>102</v>
      </c>
      <c r="X637">
        <v>1.897E-4</v>
      </c>
    </row>
    <row r="638" spans="1:24" x14ac:dyDescent="0.35">
      <c r="A638" t="s">
        <v>15</v>
      </c>
      <c r="B638" t="s">
        <v>364</v>
      </c>
      <c r="C638" t="s">
        <v>320</v>
      </c>
      <c r="J638" t="s">
        <v>102</v>
      </c>
      <c r="K638" t="s">
        <v>102</v>
      </c>
      <c r="L638" t="s">
        <v>102</v>
      </c>
      <c r="M638" t="s">
        <v>102</v>
      </c>
      <c r="N638" t="s">
        <v>102</v>
      </c>
      <c r="O638" t="s">
        <v>102</v>
      </c>
      <c r="P638" t="s">
        <v>102</v>
      </c>
      <c r="Q638" t="s">
        <v>102</v>
      </c>
      <c r="R638" s="26" t="s">
        <v>102</v>
      </c>
      <c r="S638" t="s">
        <v>102</v>
      </c>
      <c r="T638" s="26" t="s">
        <v>102</v>
      </c>
      <c r="U638" s="26">
        <v>1.7819999999999999E-4</v>
      </c>
      <c r="V638" t="s">
        <v>102</v>
      </c>
      <c r="W638" t="s">
        <v>102</v>
      </c>
      <c r="X638">
        <v>1.7819999999999999E-4</v>
      </c>
    </row>
    <row r="639" spans="1:24" x14ac:dyDescent="0.35">
      <c r="A639" t="s">
        <v>15</v>
      </c>
      <c r="B639" t="s">
        <v>364</v>
      </c>
      <c r="C639" t="s">
        <v>152</v>
      </c>
      <c r="J639" t="s">
        <v>102</v>
      </c>
      <c r="K639" t="s">
        <v>102</v>
      </c>
      <c r="L639" t="s">
        <v>102</v>
      </c>
      <c r="M639" t="s">
        <v>102</v>
      </c>
      <c r="N639" t="s">
        <v>102</v>
      </c>
      <c r="O639" t="s">
        <v>102</v>
      </c>
      <c r="P639" t="s">
        <v>102</v>
      </c>
      <c r="Q639" t="s">
        <v>102</v>
      </c>
      <c r="R639" s="26" t="s">
        <v>102</v>
      </c>
      <c r="S639" t="s">
        <v>102</v>
      </c>
      <c r="T639" s="26" t="s">
        <v>102</v>
      </c>
      <c r="U639" s="26">
        <v>8.2019999999999999E-4</v>
      </c>
      <c r="V639" t="s">
        <v>102</v>
      </c>
      <c r="W639" t="s">
        <v>102</v>
      </c>
      <c r="X639">
        <v>8.2019999999999999E-4</v>
      </c>
    </row>
    <row r="640" spans="1:24" x14ac:dyDescent="0.35">
      <c r="A640" t="s">
        <v>15</v>
      </c>
      <c r="B640" t="s">
        <v>364</v>
      </c>
      <c r="C640" t="s">
        <v>321</v>
      </c>
      <c r="J640" t="s">
        <v>102</v>
      </c>
      <c r="K640" t="s">
        <v>102</v>
      </c>
      <c r="L640" t="s">
        <v>102</v>
      </c>
      <c r="M640" t="s">
        <v>102</v>
      </c>
      <c r="N640" t="s">
        <v>102</v>
      </c>
      <c r="O640" t="s">
        <v>102</v>
      </c>
      <c r="P640" t="s">
        <v>102</v>
      </c>
      <c r="Q640" t="s">
        <v>102</v>
      </c>
      <c r="R640" s="26" t="s">
        <v>102</v>
      </c>
      <c r="S640" t="s">
        <v>102</v>
      </c>
      <c r="T640" s="26" t="s">
        <v>102</v>
      </c>
      <c r="U640" s="26">
        <v>5.4270000000000004E-3</v>
      </c>
      <c r="V640" t="s">
        <v>102</v>
      </c>
      <c r="W640" t="s">
        <v>102</v>
      </c>
      <c r="X640">
        <v>5.4270000000000004E-3</v>
      </c>
    </row>
    <row r="641" spans="1:24" x14ac:dyDescent="0.35">
      <c r="A641" t="s">
        <v>15</v>
      </c>
      <c r="B641" t="s">
        <v>364</v>
      </c>
      <c r="C641" t="s">
        <v>322</v>
      </c>
      <c r="J641" t="s">
        <v>102</v>
      </c>
      <c r="K641" t="s">
        <v>102</v>
      </c>
      <c r="L641" t="s">
        <v>102</v>
      </c>
      <c r="M641" t="s">
        <v>102</v>
      </c>
      <c r="N641" t="s">
        <v>102</v>
      </c>
      <c r="O641" t="s">
        <v>102</v>
      </c>
      <c r="P641" t="s">
        <v>102</v>
      </c>
      <c r="Q641" s="26" t="s">
        <v>102</v>
      </c>
      <c r="R641" s="26" t="s">
        <v>102</v>
      </c>
      <c r="S641" t="s">
        <v>102</v>
      </c>
      <c r="T641" s="26" t="s">
        <v>102</v>
      </c>
      <c r="U641" s="26">
        <v>1.7699999999999999E-4</v>
      </c>
      <c r="V641" t="s">
        <v>102</v>
      </c>
      <c r="W641" s="26" t="s">
        <v>102</v>
      </c>
      <c r="X641">
        <v>1.7699999999999999E-4</v>
      </c>
    </row>
    <row r="642" spans="1:24" x14ac:dyDescent="0.35">
      <c r="A642" t="s">
        <v>15</v>
      </c>
      <c r="B642" t="s">
        <v>364</v>
      </c>
      <c r="C642" t="s">
        <v>323</v>
      </c>
      <c r="J642" t="s">
        <v>102</v>
      </c>
      <c r="K642" t="s">
        <v>102</v>
      </c>
      <c r="L642" t="s">
        <v>102</v>
      </c>
      <c r="M642" t="s">
        <v>102</v>
      </c>
      <c r="N642" t="s">
        <v>102</v>
      </c>
      <c r="O642" s="26" t="s">
        <v>102</v>
      </c>
      <c r="P642" t="s">
        <v>102</v>
      </c>
      <c r="Q642" t="s">
        <v>102</v>
      </c>
      <c r="R642" s="26" t="s">
        <v>102</v>
      </c>
      <c r="S642" t="s">
        <v>102</v>
      </c>
      <c r="T642" s="26" t="s">
        <v>102</v>
      </c>
      <c r="U642" s="26">
        <v>1.783E-4</v>
      </c>
      <c r="V642" t="s">
        <v>102</v>
      </c>
      <c r="W642" s="26" t="s">
        <v>102</v>
      </c>
      <c r="X642">
        <v>1.783E-4</v>
      </c>
    </row>
    <row r="643" spans="1:24" x14ac:dyDescent="0.35">
      <c r="A643" t="s">
        <v>15</v>
      </c>
      <c r="B643" t="s">
        <v>364</v>
      </c>
      <c r="C643" t="s">
        <v>154</v>
      </c>
      <c r="J643" t="s">
        <v>102</v>
      </c>
      <c r="K643" t="s">
        <v>102</v>
      </c>
      <c r="L643" t="s">
        <v>102</v>
      </c>
      <c r="M643" t="s">
        <v>102</v>
      </c>
      <c r="N643" t="s">
        <v>102</v>
      </c>
      <c r="O643" s="26" t="s">
        <v>102</v>
      </c>
      <c r="P643" t="s">
        <v>102</v>
      </c>
      <c r="Q643" t="s">
        <v>102</v>
      </c>
      <c r="R643" t="s">
        <v>102</v>
      </c>
      <c r="S643" t="s">
        <v>102</v>
      </c>
      <c r="T643" t="s">
        <v>102</v>
      </c>
      <c r="U643" s="26">
        <v>1.685E-4</v>
      </c>
      <c r="V643" t="s">
        <v>102</v>
      </c>
      <c r="W643" s="26" t="s">
        <v>102</v>
      </c>
      <c r="X643">
        <v>1.685E-4</v>
      </c>
    </row>
    <row r="644" spans="1:24" x14ac:dyDescent="0.35">
      <c r="A644" t="s">
        <v>15</v>
      </c>
      <c r="B644" t="s">
        <v>364</v>
      </c>
      <c r="C644" t="s">
        <v>155</v>
      </c>
      <c r="J644" t="s">
        <v>102</v>
      </c>
      <c r="K644" t="s">
        <v>102</v>
      </c>
      <c r="L644" t="s">
        <v>102</v>
      </c>
      <c r="M644" t="s">
        <v>102</v>
      </c>
      <c r="N644" t="s">
        <v>102</v>
      </c>
      <c r="O644" s="26" t="s">
        <v>102</v>
      </c>
      <c r="P644" t="s">
        <v>102</v>
      </c>
      <c r="Q644" t="s">
        <v>102</v>
      </c>
      <c r="R644" t="s">
        <v>102</v>
      </c>
      <c r="S644" t="s">
        <v>102</v>
      </c>
      <c r="T644" t="s">
        <v>102</v>
      </c>
      <c r="U644" s="26">
        <v>1.115E-4</v>
      </c>
      <c r="V644" t="s">
        <v>102</v>
      </c>
      <c r="W644" s="26" t="s">
        <v>102</v>
      </c>
      <c r="X644">
        <v>1.115E-4</v>
      </c>
    </row>
    <row r="645" spans="1:24" x14ac:dyDescent="0.35">
      <c r="A645" t="s">
        <v>15</v>
      </c>
      <c r="B645" t="s">
        <v>364</v>
      </c>
      <c r="C645" t="s">
        <v>156</v>
      </c>
      <c r="J645" t="s">
        <v>102</v>
      </c>
      <c r="K645" t="s">
        <v>102</v>
      </c>
      <c r="L645" t="s">
        <v>102</v>
      </c>
      <c r="M645" t="s">
        <v>102</v>
      </c>
      <c r="N645" t="s">
        <v>102</v>
      </c>
      <c r="O645" s="26" t="s">
        <v>102</v>
      </c>
      <c r="P645" t="s">
        <v>102</v>
      </c>
      <c r="Q645" t="s">
        <v>102</v>
      </c>
      <c r="R645" t="s">
        <v>102</v>
      </c>
      <c r="S645" t="s">
        <v>102</v>
      </c>
      <c r="T645" t="s">
        <v>102</v>
      </c>
      <c r="U645" s="26">
        <v>1.684E-4</v>
      </c>
      <c r="V645" t="s">
        <v>102</v>
      </c>
      <c r="W645" s="26" t="s">
        <v>102</v>
      </c>
      <c r="X645">
        <v>1.684E-4</v>
      </c>
    </row>
    <row r="646" spans="1:24" x14ac:dyDescent="0.35">
      <c r="A646" t="s">
        <v>15</v>
      </c>
      <c r="B646" t="s">
        <v>364</v>
      </c>
      <c r="C646" t="s">
        <v>157</v>
      </c>
      <c r="J646" t="s">
        <v>102</v>
      </c>
      <c r="K646" t="s">
        <v>102</v>
      </c>
      <c r="L646" t="s">
        <v>102</v>
      </c>
      <c r="M646" t="s">
        <v>102</v>
      </c>
      <c r="N646" t="s">
        <v>102</v>
      </c>
      <c r="O646" s="26" t="s">
        <v>102</v>
      </c>
      <c r="P646" t="s">
        <v>102</v>
      </c>
      <c r="Q646" t="s">
        <v>102</v>
      </c>
      <c r="R646" t="s">
        <v>102</v>
      </c>
      <c r="S646" t="s">
        <v>102</v>
      </c>
      <c r="T646" t="s">
        <v>102</v>
      </c>
      <c r="U646" s="26">
        <v>1.683E-4</v>
      </c>
      <c r="V646" t="s">
        <v>102</v>
      </c>
      <c r="W646" s="26" t="s">
        <v>102</v>
      </c>
      <c r="X646" s="26">
        <v>1.683E-4</v>
      </c>
    </row>
    <row r="647" spans="1:24" x14ac:dyDescent="0.35">
      <c r="A647" t="s">
        <v>15</v>
      </c>
      <c r="B647" t="s">
        <v>364</v>
      </c>
      <c r="C647" t="s">
        <v>182</v>
      </c>
      <c r="J647" t="s">
        <v>102</v>
      </c>
      <c r="K647" t="s">
        <v>102</v>
      </c>
      <c r="L647" t="s">
        <v>102</v>
      </c>
      <c r="M647" t="s">
        <v>102</v>
      </c>
      <c r="N647" t="s">
        <v>102</v>
      </c>
      <c r="O647" s="26" t="s">
        <v>102</v>
      </c>
      <c r="P647" t="s">
        <v>102</v>
      </c>
      <c r="Q647" t="s">
        <v>102</v>
      </c>
      <c r="R647" t="s">
        <v>102</v>
      </c>
      <c r="S647" t="s">
        <v>102</v>
      </c>
      <c r="T647" t="s">
        <v>102</v>
      </c>
      <c r="U647" s="26">
        <v>8.3460000000000001E-4</v>
      </c>
      <c r="V647" t="s">
        <v>102</v>
      </c>
      <c r="W647" s="26" t="s">
        <v>102</v>
      </c>
      <c r="X647">
        <v>8.3460000000000001E-4</v>
      </c>
    </row>
    <row r="648" spans="1:24" x14ac:dyDescent="0.35">
      <c r="A648" t="s">
        <v>15</v>
      </c>
      <c r="B648" t="s">
        <v>364</v>
      </c>
      <c r="C648" t="s">
        <v>365</v>
      </c>
      <c r="J648" t="s">
        <v>102</v>
      </c>
      <c r="K648" t="s">
        <v>102</v>
      </c>
      <c r="L648" t="s">
        <v>102</v>
      </c>
      <c r="M648" t="s">
        <v>102</v>
      </c>
      <c r="N648" t="s">
        <v>102</v>
      </c>
      <c r="O648" s="26" t="s">
        <v>102</v>
      </c>
      <c r="P648" t="s">
        <v>102</v>
      </c>
      <c r="Q648" t="s">
        <v>102</v>
      </c>
      <c r="R648" t="s">
        <v>102</v>
      </c>
      <c r="S648" t="s">
        <v>102</v>
      </c>
      <c r="T648" t="s">
        <v>102</v>
      </c>
      <c r="U648" s="26">
        <v>1.9110000000000001E-4</v>
      </c>
      <c r="V648" t="s">
        <v>102</v>
      </c>
      <c r="W648" s="26" t="s">
        <v>102</v>
      </c>
      <c r="X648">
        <v>1.9110000000000001E-4</v>
      </c>
    </row>
    <row r="649" spans="1:24" x14ac:dyDescent="0.35">
      <c r="A649" t="s">
        <v>15</v>
      </c>
      <c r="B649" t="s">
        <v>364</v>
      </c>
      <c r="C649" t="s">
        <v>205</v>
      </c>
      <c r="J649" t="s">
        <v>102</v>
      </c>
      <c r="K649" t="s">
        <v>102</v>
      </c>
      <c r="L649" t="s">
        <v>102</v>
      </c>
      <c r="M649" t="s">
        <v>102</v>
      </c>
      <c r="N649" t="s">
        <v>102</v>
      </c>
      <c r="O649" s="26" t="s">
        <v>102</v>
      </c>
      <c r="P649" t="s">
        <v>102</v>
      </c>
      <c r="Q649" t="s">
        <v>102</v>
      </c>
      <c r="R649" t="s">
        <v>102</v>
      </c>
      <c r="S649" t="s">
        <v>102</v>
      </c>
      <c r="T649" t="s">
        <v>102</v>
      </c>
      <c r="U649" s="26">
        <v>1.783E-4</v>
      </c>
      <c r="V649" t="s">
        <v>102</v>
      </c>
      <c r="W649" s="26" t="s">
        <v>102</v>
      </c>
      <c r="X649">
        <v>1.783E-4</v>
      </c>
    </row>
    <row r="650" spans="1:24" x14ac:dyDescent="0.35">
      <c r="A650" t="s">
        <v>15</v>
      </c>
      <c r="B650" t="s">
        <v>364</v>
      </c>
      <c r="C650" t="s">
        <v>206</v>
      </c>
      <c r="J650" t="s">
        <v>102</v>
      </c>
      <c r="K650" t="s">
        <v>102</v>
      </c>
      <c r="L650" t="s">
        <v>102</v>
      </c>
      <c r="M650" t="s">
        <v>102</v>
      </c>
      <c r="N650" t="s">
        <v>102</v>
      </c>
      <c r="O650" t="s">
        <v>102</v>
      </c>
      <c r="P650" t="s">
        <v>102</v>
      </c>
      <c r="Q650" t="s">
        <v>102</v>
      </c>
      <c r="R650" s="26" t="s">
        <v>102</v>
      </c>
      <c r="S650" s="26" t="s">
        <v>102</v>
      </c>
      <c r="T650" t="s">
        <v>102</v>
      </c>
      <c r="U650" s="26">
        <v>8.4119999999999996E-4</v>
      </c>
      <c r="V650" t="s">
        <v>102</v>
      </c>
      <c r="W650" t="s">
        <v>102</v>
      </c>
      <c r="X650">
        <v>8.4119999999999996E-4</v>
      </c>
    </row>
    <row r="651" spans="1:24" x14ac:dyDescent="0.35">
      <c r="A651" t="s">
        <v>15</v>
      </c>
      <c r="B651" t="s">
        <v>364</v>
      </c>
      <c r="C651" t="s">
        <v>325</v>
      </c>
      <c r="J651" t="s">
        <v>102</v>
      </c>
      <c r="K651" t="s">
        <v>102</v>
      </c>
      <c r="L651" s="26" t="s">
        <v>102</v>
      </c>
      <c r="M651" t="s">
        <v>102</v>
      </c>
      <c r="N651" t="s">
        <v>102</v>
      </c>
      <c r="O651" t="s">
        <v>102</v>
      </c>
      <c r="P651" t="s">
        <v>102</v>
      </c>
      <c r="Q651" s="26" t="s">
        <v>102</v>
      </c>
      <c r="R651" t="s">
        <v>102</v>
      </c>
      <c r="S651" t="s">
        <v>102</v>
      </c>
      <c r="T651" s="26" t="s">
        <v>102</v>
      </c>
      <c r="U651" s="26">
        <v>5.2249999999999996E-3</v>
      </c>
      <c r="V651" t="s">
        <v>102</v>
      </c>
      <c r="W651" s="26" t="s">
        <v>102</v>
      </c>
      <c r="X651">
        <v>5.2249999999999996E-3</v>
      </c>
    </row>
    <row r="652" spans="1:24" x14ac:dyDescent="0.35">
      <c r="A652" t="s">
        <v>15</v>
      </c>
      <c r="B652" t="s">
        <v>364</v>
      </c>
      <c r="C652" t="s">
        <v>211</v>
      </c>
      <c r="J652" t="s">
        <v>102</v>
      </c>
      <c r="K652" t="s">
        <v>102</v>
      </c>
      <c r="L652" t="s">
        <v>102</v>
      </c>
      <c r="M652" t="s">
        <v>102</v>
      </c>
      <c r="N652" t="s">
        <v>102</v>
      </c>
      <c r="O652" t="s">
        <v>102</v>
      </c>
      <c r="P652" t="s">
        <v>102</v>
      </c>
      <c r="Q652" s="26" t="s">
        <v>102</v>
      </c>
      <c r="R652" t="s">
        <v>102</v>
      </c>
      <c r="S652" t="s">
        <v>102</v>
      </c>
      <c r="T652" t="s">
        <v>102</v>
      </c>
      <c r="U652" s="26">
        <v>1.9210000000000001E-4</v>
      </c>
      <c r="V652" t="s">
        <v>102</v>
      </c>
      <c r="W652" s="26" t="s">
        <v>102</v>
      </c>
      <c r="X652" s="26">
        <v>1.9210000000000001E-4</v>
      </c>
    </row>
    <row r="653" spans="1:24" x14ac:dyDescent="0.35">
      <c r="A653" t="s">
        <v>15</v>
      </c>
      <c r="B653" t="s">
        <v>364</v>
      </c>
      <c r="C653" t="s">
        <v>212</v>
      </c>
      <c r="J653" t="s">
        <v>102</v>
      </c>
      <c r="K653" t="s">
        <v>102</v>
      </c>
      <c r="L653" t="s">
        <v>102</v>
      </c>
      <c r="M653" t="s">
        <v>102</v>
      </c>
      <c r="N653" t="s">
        <v>102</v>
      </c>
      <c r="O653" t="s">
        <v>102</v>
      </c>
      <c r="P653" t="s">
        <v>102</v>
      </c>
      <c r="Q653" s="26" t="s">
        <v>102</v>
      </c>
      <c r="R653" t="s">
        <v>102</v>
      </c>
      <c r="S653" t="s">
        <v>102</v>
      </c>
      <c r="T653" t="s">
        <v>102</v>
      </c>
      <c r="U653" s="26">
        <v>1.939E-4</v>
      </c>
      <c r="V653" t="s">
        <v>102</v>
      </c>
      <c r="W653" s="26" t="s">
        <v>102</v>
      </c>
      <c r="X653" s="26">
        <v>1.939E-4</v>
      </c>
    </row>
    <row r="654" spans="1:24" x14ac:dyDescent="0.35">
      <c r="A654" t="s">
        <v>15</v>
      </c>
      <c r="B654" t="s">
        <v>364</v>
      </c>
      <c r="C654" t="s">
        <v>213</v>
      </c>
      <c r="J654" t="s">
        <v>102</v>
      </c>
      <c r="K654" t="s">
        <v>102</v>
      </c>
      <c r="L654" t="s">
        <v>102</v>
      </c>
      <c r="M654" s="26" t="s">
        <v>102</v>
      </c>
      <c r="N654" s="26" t="s">
        <v>102</v>
      </c>
      <c r="O654" t="s">
        <v>102</v>
      </c>
      <c r="P654" t="s">
        <v>102</v>
      </c>
      <c r="Q654" s="26" t="s">
        <v>102</v>
      </c>
      <c r="R654" t="s">
        <v>102</v>
      </c>
      <c r="S654" t="s">
        <v>102</v>
      </c>
      <c r="T654" s="26" t="s">
        <v>102</v>
      </c>
      <c r="U654" s="26">
        <v>1.9770000000000001E-4</v>
      </c>
      <c r="V654" t="s">
        <v>102</v>
      </c>
      <c r="W654" s="26" t="s">
        <v>102</v>
      </c>
      <c r="X654">
        <v>1.9770000000000001E-4</v>
      </c>
    </row>
    <row r="655" spans="1:24" x14ac:dyDescent="0.35">
      <c r="A655" t="s">
        <v>15</v>
      </c>
      <c r="B655" t="s">
        <v>366</v>
      </c>
      <c r="J655" t="s">
        <v>102</v>
      </c>
      <c r="K655" t="s">
        <v>102</v>
      </c>
      <c r="L655" t="s">
        <v>102</v>
      </c>
      <c r="M655" t="s">
        <v>102</v>
      </c>
      <c r="N655" t="s">
        <v>102</v>
      </c>
      <c r="O655" t="s">
        <v>102</v>
      </c>
      <c r="P655" t="s">
        <v>102</v>
      </c>
      <c r="Q655" s="26">
        <v>0.30830000000000002</v>
      </c>
      <c r="R655" t="s">
        <v>102</v>
      </c>
      <c r="S655" t="s">
        <v>102</v>
      </c>
      <c r="T655" s="26">
        <v>5.8789999999999997E-3</v>
      </c>
      <c r="U655" s="26">
        <v>9.3340000000000003E-4</v>
      </c>
      <c r="V655" t="s">
        <v>102</v>
      </c>
      <c r="W655" s="26">
        <v>5.7499999999999999E-4</v>
      </c>
      <c r="X655">
        <v>0.31568740000000001</v>
      </c>
    </row>
    <row r="656" spans="1:24" x14ac:dyDescent="0.35">
      <c r="A656" t="s">
        <v>15</v>
      </c>
      <c r="B656" t="s">
        <v>366</v>
      </c>
      <c r="C656" t="s">
        <v>367</v>
      </c>
      <c r="J656" t="s">
        <v>102</v>
      </c>
      <c r="K656" t="s">
        <v>102</v>
      </c>
      <c r="L656" t="s">
        <v>102</v>
      </c>
      <c r="M656" t="s">
        <v>102</v>
      </c>
      <c r="N656" t="s">
        <v>102</v>
      </c>
      <c r="O656" t="s">
        <v>102</v>
      </c>
      <c r="P656" t="s">
        <v>102</v>
      </c>
      <c r="Q656" s="26">
        <v>2.5700000000000001E-2</v>
      </c>
      <c r="R656" t="s">
        <v>102</v>
      </c>
      <c r="S656" t="s">
        <v>102</v>
      </c>
      <c r="T656" s="26">
        <v>5.8789999999999997E-3</v>
      </c>
      <c r="U656" s="26">
        <v>9.3340000000000003E-4</v>
      </c>
      <c r="V656" t="s">
        <v>102</v>
      </c>
      <c r="W656" s="26">
        <v>5.7359999999999996E-4</v>
      </c>
      <c r="X656">
        <v>3.3085999999999997E-2</v>
      </c>
    </row>
    <row r="657" spans="1:24" x14ac:dyDescent="0.35">
      <c r="A657" t="s">
        <v>15</v>
      </c>
      <c r="B657" t="s">
        <v>368</v>
      </c>
      <c r="J657" t="s">
        <v>102</v>
      </c>
      <c r="K657" t="s">
        <v>102</v>
      </c>
      <c r="L657" t="s">
        <v>102</v>
      </c>
      <c r="M657" t="s">
        <v>102</v>
      </c>
      <c r="N657" t="s">
        <v>102</v>
      </c>
      <c r="O657" t="s">
        <v>102</v>
      </c>
      <c r="P657" t="s">
        <v>102</v>
      </c>
      <c r="Q657" s="26">
        <v>-6.1589999999999998E-8</v>
      </c>
      <c r="R657" t="s">
        <v>102</v>
      </c>
      <c r="S657" t="s">
        <v>102</v>
      </c>
      <c r="T657" s="26">
        <v>-8.0019999999999998E-7</v>
      </c>
      <c r="U657" s="26">
        <v>2.4499999999999999E-5</v>
      </c>
      <c r="V657" t="s">
        <v>102</v>
      </c>
      <c r="W657" s="26">
        <v>9.7270000000000002E-7</v>
      </c>
      <c r="X657" s="26">
        <v>2.4610909999999999E-5</v>
      </c>
    </row>
    <row r="658" spans="1:24" x14ac:dyDescent="0.35">
      <c r="A658" t="s">
        <v>15</v>
      </c>
      <c r="B658" t="s">
        <v>368</v>
      </c>
      <c r="C658" t="s">
        <v>367</v>
      </c>
      <c r="J658" t="s">
        <v>102</v>
      </c>
      <c r="K658" t="s">
        <v>102</v>
      </c>
      <c r="L658" t="s">
        <v>102</v>
      </c>
      <c r="M658" t="s">
        <v>102</v>
      </c>
      <c r="N658" t="s">
        <v>102</v>
      </c>
      <c r="O658" t="s">
        <v>102</v>
      </c>
      <c r="P658" t="s">
        <v>102</v>
      </c>
      <c r="Q658" s="26">
        <v>-6.3290000000000001E-7</v>
      </c>
      <c r="R658" t="s">
        <v>102</v>
      </c>
      <c r="S658" t="s">
        <v>102</v>
      </c>
      <c r="T658" s="26">
        <v>-8.0019999999999998E-7</v>
      </c>
      <c r="U658" s="26">
        <v>2.4499999999999999E-5</v>
      </c>
      <c r="V658" t="s">
        <v>102</v>
      </c>
      <c r="W658" s="26">
        <v>7.8859999999999995E-7</v>
      </c>
      <c r="X658" s="26">
        <v>2.3855499999999999E-5</v>
      </c>
    </row>
    <row r="659" spans="1:24" x14ac:dyDescent="0.35">
      <c r="A659" t="s">
        <v>15</v>
      </c>
      <c r="B659" t="s">
        <v>369</v>
      </c>
      <c r="J659" t="s">
        <v>102</v>
      </c>
      <c r="K659" t="s">
        <v>102</v>
      </c>
      <c r="L659" t="s">
        <v>102</v>
      </c>
      <c r="M659" t="s">
        <v>102</v>
      </c>
      <c r="N659" t="s">
        <v>102</v>
      </c>
      <c r="O659" t="s">
        <v>102</v>
      </c>
      <c r="P659" t="s">
        <v>102</v>
      </c>
      <c r="Q659" s="26">
        <v>0.308</v>
      </c>
      <c r="R659" t="s">
        <v>102</v>
      </c>
      <c r="S659" t="s">
        <v>102</v>
      </c>
      <c r="T659" s="26">
        <v>5.8760000000000001E-3</v>
      </c>
      <c r="U659" s="26">
        <v>9.4439999999999997E-4</v>
      </c>
      <c r="V659" t="s">
        <v>102</v>
      </c>
      <c r="W659" s="26">
        <v>5.6769999999999998E-4</v>
      </c>
      <c r="X659">
        <v>0.3153881</v>
      </c>
    </row>
    <row r="660" spans="1:24" x14ac:dyDescent="0.35">
      <c r="A660" t="s">
        <v>15</v>
      </c>
      <c r="B660" t="s">
        <v>369</v>
      </c>
      <c r="C660" t="s">
        <v>367</v>
      </c>
      <c r="J660" t="s">
        <v>102</v>
      </c>
      <c r="K660" t="s">
        <v>102</v>
      </c>
      <c r="L660" t="s">
        <v>102</v>
      </c>
      <c r="M660" t="s">
        <v>102</v>
      </c>
      <c r="N660" t="s">
        <v>102</v>
      </c>
      <c r="O660" t="s">
        <v>102</v>
      </c>
      <c r="P660" t="s">
        <v>102</v>
      </c>
      <c r="Q660" s="26">
        <v>2.5690000000000001E-2</v>
      </c>
      <c r="R660" t="s">
        <v>102</v>
      </c>
      <c r="S660" t="s">
        <v>102</v>
      </c>
      <c r="T660" s="26">
        <v>5.8760000000000001E-3</v>
      </c>
      <c r="U660" s="26">
        <v>9.4439999999999997E-4</v>
      </c>
      <c r="V660" t="s">
        <v>102</v>
      </c>
      <c r="W660" s="26">
        <v>5.6720000000000002E-4</v>
      </c>
      <c r="X660">
        <v>3.3077599999999999E-2</v>
      </c>
    </row>
    <row r="661" spans="1:24" x14ac:dyDescent="0.35">
      <c r="A661" t="s">
        <v>15</v>
      </c>
      <c r="B661" t="s">
        <v>370</v>
      </c>
      <c r="J661" t="s">
        <v>102</v>
      </c>
      <c r="K661" t="s">
        <v>102</v>
      </c>
      <c r="L661" t="s">
        <v>102</v>
      </c>
      <c r="M661" t="s">
        <v>102</v>
      </c>
      <c r="N661" t="s">
        <v>102</v>
      </c>
      <c r="O661" t="s">
        <v>102</v>
      </c>
      <c r="P661" t="s">
        <v>102</v>
      </c>
      <c r="Q661" s="26">
        <v>-1.7389999999999999E-7</v>
      </c>
      <c r="R661" t="s">
        <v>102</v>
      </c>
      <c r="S661" t="s">
        <v>102</v>
      </c>
      <c r="T661" s="26">
        <v>-7.9400000000000004E-7</v>
      </c>
      <c r="U661" s="26">
        <v>2.455E-5</v>
      </c>
      <c r="V661" t="s">
        <v>102</v>
      </c>
      <c r="W661" s="26">
        <v>9.7250000000000001E-7</v>
      </c>
      <c r="X661" s="26">
        <v>2.45546E-5</v>
      </c>
    </row>
    <row r="662" spans="1:24" x14ac:dyDescent="0.35">
      <c r="A662" t="s">
        <v>15</v>
      </c>
      <c r="B662" t="s">
        <v>370</v>
      </c>
      <c r="C662" t="s">
        <v>367</v>
      </c>
      <c r="J662" t="s">
        <v>102</v>
      </c>
      <c r="K662" t="s">
        <v>102</v>
      </c>
      <c r="L662" t="s">
        <v>102</v>
      </c>
      <c r="M662" t="s">
        <v>102</v>
      </c>
      <c r="N662" t="s">
        <v>102</v>
      </c>
      <c r="O662" t="s">
        <v>102</v>
      </c>
      <c r="P662" t="s">
        <v>102</v>
      </c>
      <c r="Q662" s="26">
        <v>-6.328E-7</v>
      </c>
      <c r="R662" t="s">
        <v>102</v>
      </c>
      <c r="S662" t="s">
        <v>102</v>
      </c>
      <c r="T662" s="26">
        <v>-7.9400000000000004E-7</v>
      </c>
      <c r="U662" s="26">
        <v>2.455E-5</v>
      </c>
      <c r="V662" t="s">
        <v>102</v>
      </c>
      <c r="W662" s="26">
        <v>7.8859999999999995E-7</v>
      </c>
      <c r="X662" s="26">
        <v>2.39118E-5</v>
      </c>
    </row>
    <row r="663" spans="1:24" x14ac:dyDescent="0.35">
      <c r="A663" t="s">
        <v>15</v>
      </c>
      <c r="B663" t="s">
        <v>371</v>
      </c>
      <c r="J663" t="s">
        <v>102</v>
      </c>
      <c r="K663" t="s">
        <v>102</v>
      </c>
      <c r="L663" t="s">
        <v>102</v>
      </c>
      <c r="M663" t="s">
        <v>102</v>
      </c>
      <c r="N663" t="s">
        <v>102</v>
      </c>
      <c r="O663" t="s">
        <v>102</v>
      </c>
      <c r="P663" t="s">
        <v>102</v>
      </c>
      <c r="Q663" t="s">
        <v>102</v>
      </c>
      <c r="R663" t="s">
        <v>102</v>
      </c>
      <c r="S663" t="s">
        <v>102</v>
      </c>
      <c r="T663" t="s">
        <v>102</v>
      </c>
      <c r="U663" s="26">
        <v>7.3510000000000003E-4</v>
      </c>
      <c r="V663" t="s">
        <v>102</v>
      </c>
      <c r="W663" t="s">
        <v>102</v>
      </c>
      <c r="X663">
        <v>7.3510000000000003E-4</v>
      </c>
    </row>
    <row r="664" spans="1:24" x14ac:dyDescent="0.35">
      <c r="A664" t="s">
        <v>15</v>
      </c>
      <c r="B664" t="s">
        <v>372</v>
      </c>
      <c r="J664" t="s">
        <v>102</v>
      </c>
      <c r="K664" t="s">
        <v>102</v>
      </c>
      <c r="L664" t="s">
        <v>102</v>
      </c>
      <c r="M664" t="s">
        <v>102</v>
      </c>
      <c r="N664" t="s">
        <v>102</v>
      </c>
      <c r="O664" t="s">
        <v>102</v>
      </c>
      <c r="P664" t="s">
        <v>102</v>
      </c>
      <c r="Q664" t="s">
        <v>102</v>
      </c>
      <c r="R664" t="s">
        <v>102</v>
      </c>
      <c r="S664" t="s">
        <v>102</v>
      </c>
      <c r="T664" s="26" t="s">
        <v>102</v>
      </c>
      <c r="U664" s="26">
        <v>7.2070000000000001E-4</v>
      </c>
      <c r="V664" t="s">
        <v>102</v>
      </c>
      <c r="W664" t="s">
        <v>102</v>
      </c>
      <c r="X664">
        <v>7.2070000000000001E-4</v>
      </c>
    </row>
    <row r="665" spans="1:24" x14ac:dyDescent="0.35">
      <c r="A665" t="s">
        <v>15</v>
      </c>
      <c r="B665" t="s">
        <v>373</v>
      </c>
      <c r="J665" t="s">
        <v>102</v>
      </c>
      <c r="K665" t="s">
        <v>102</v>
      </c>
      <c r="L665" t="s">
        <v>102</v>
      </c>
      <c r="M665" t="s">
        <v>102</v>
      </c>
      <c r="N665" t="s">
        <v>102</v>
      </c>
      <c r="O665" t="s">
        <v>102</v>
      </c>
      <c r="P665" t="s">
        <v>102</v>
      </c>
      <c r="Q665" t="s">
        <v>102</v>
      </c>
      <c r="R665" t="s">
        <v>102</v>
      </c>
      <c r="S665" t="s">
        <v>102</v>
      </c>
      <c r="T665" s="26" t="s">
        <v>102</v>
      </c>
      <c r="U665" s="26">
        <v>7.3609999999999995E-4</v>
      </c>
      <c r="V665" t="s">
        <v>102</v>
      </c>
      <c r="W665" t="s">
        <v>102</v>
      </c>
      <c r="X665">
        <v>7.3609999999999995E-4</v>
      </c>
    </row>
    <row r="666" spans="1:24" x14ac:dyDescent="0.35">
      <c r="A666" t="s">
        <v>15</v>
      </c>
      <c r="B666" t="s">
        <v>374</v>
      </c>
      <c r="J666" t="s">
        <v>102</v>
      </c>
      <c r="K666" t="s">
        <v>102</v>
      </c>
      <c r="L666" t="s">
        <v>102</v>
      </c>
      <c r="M666" t="s">
        <v>102</v>
      </c>
      <c r="N666" t="s">
        <v>102</v>
      </c>
      <c r="O666" t="s">
        <v>102</v>
      </c>
      <c r="P666" t="s">
        <v>102</v>
      </c>
      <c r="Q666" t="s">
        <v>102</v>
      </c>
      <c r="R666" t="s">
        <v>102</v>
      </c>
      <c r="S666" t="s">
        <v>102</v>
      </c>
      <c r="T666" t="s">
        <v>102</v>
      </c>
      <c r="U666" s="26">
        <v>1.4970000000000001E-4</v>
      </c>
      <c r="V666" t="s">
        <v>102</v>
      </c>
      <c r="W666" t="s">
        <v>102</v>
      </c>
      <c r="X666">
        <v>1.4970000000000001E-4</v>
      </c>
    </row>
    <row r="667" spans="1:24" x14ac:dyDescent="0.35">
      <c r="A667" t="s">
        <v>15</v>
      </c>
      <c r="B667" t="s">
        <v>375</v>
      </c>
      <c r="J667" t="s">
        <v>102</v>
      </c>
      <c r="K667" t="s">
        <v>102</v>
      </c>
      <c r="L667" t="s">
        <v>102</v>
      </c>
      <c r="M667" t="s">
        <v>102</v>
      </c>
      <c r="N667" t="s">
        <v>102</v>
      </c>
      <c r="O667" t="s">
        <v>102</v>
      </c>
      <c r="P667" t="s">
        <v>102</v>
      </c>
      <c r="Q667" t="s">
        <v>102</v>
      </c>
      <c r="R667" t="s">
        <v>102</v>
      </c>
      <c r="S667" t="s">
        <v>102</v>
      </c>
      <c r="T667" t="s">
        <v>102</v>
      </c>
      <c r="U667" s="26">
        <v>1.4970000000000001E-4</v>
      </c>
      <c r="V667" t="s">
        <v>102</v>
      </c>
      <c r="W667" t="s">
        <v>102</v>
      </c>
      <c r="X667">
        <v>1.4970000000000001E-4</v>
      </c>
    </row>
    <row r="668" spans="1:24" x14ac:dyDescent="0.35">
      <c r="A668" t="s">
        <v>15</v>
      </c>
      <c r="B668" t="s">
        <v>376</v>
      </c>
      <c r="J668" t="s">
        <v>102</v>
      </c>
      <c r="K668" t="s">
        <v>102</v>
      </c>
      <c r="L668" t="s">
        <v>102</v>
      </c>
      <c r="M668" t="s">
        <v>102</v>
      </c>
      <c r="N668" t="s">
        <v>102</v>
      </c>
      <c r="O668" t="s">
        <v>102</v>
      </c>
      <c r="P668" t="s">
        <v>102</v>
      </c>
      <c r="Q668" t="s">
        <v>102</v>
      </c>
      <c r="R668" t="s">
        <v>102</v>
      </c>
      <c r="S668" t="s">
        <v>102</v>
      </c>
      <c r="T668" t="s">
        <v>102</v>
      </c>
      <c r="U668" s="26">
        <v>1.4970000000000001E-4</v>
      </c>
      <c r="V668" t="s">
        <v>102</v>
      </c>
      <c r="W668" t="s">
        <v>102</v>
      </c>
      <c r="X668">
        <v>1.4970000000000001E-4</v>
      </c>
    </row>
    <row r="669" spans="1:24" x14ac:dyDescent="0.35">
      <c r="A669" t="s">
        <v>15</v>
      </c>
      <c r="B669" t="s">
        <v>377</v>
      </c>
      <c r="J669" t="s">
        <v>102</v>
      </c>
      <c r="K669" t="s">
        <v>102</v>
      </c>
      <c r="L669" t="s">
        <v>102</v>
      </c>
      <c r="M669" t="s">
        <v>102</v>
      </c>
      <c r="N669" t="s">
        <v>102</v>
      </c>
      <c r="O669" t="s">
        <v>102</v>
      </c>
      <c r="P669" t="s">
        <v>102</v>
      </c>
      <c r="Q669" t="s">
        <v>102</v>
      </c>
      <c r="R669" t="s">
        <v>102</v>
      </c>
      <c r="S669" t="s">
        <v>102</v>
      </c>
      <c r="T669" t="s">
        <v>102</v>
      </c>
      <c r="U669" s="26">
        <v>1.4970000000000001E-4</v>
      </c>
      <c r="V669" t="s">
        <v>102</v>
      </c>
      <c r="W669" t="s">
        <v>102</v>
      </c>
      <c r="X669">
        <v>1.4970000000000001E-4</v>
      </c>
    </row>
    <row r="670" spans="1:24" x14ac:dyDescent="0.35">
      <c r="A670" t="s">
        <v>15</v>
      </c>
      <c r="B670" t="s">
        <v>378</v>
      </c>
      <c r="J670" t="s">
        <v>102</v>
      </c>
      <c r="K670" t="s">
        <v>102</v>
      </c>
      <c r="L670" t="s">
        <v>102</v>
      </c>
      <c r="M670" t="s">
        <v>102</v>
      </c>
      <c r="N670" t="s">
        <v>102</v>
      </c>
      <c r="O670" t="s">
        <v>102</v>
      </c>
      <c r="P670" t="s">
        <v>102</v>
      </c>
      <c r="Q670" t="s">
        <v>102</v>
      </c>
      <c r="R670" t="s">
        <v>102</v>
      </c>
      <c r="S670" t="s">
        <v>102</v>
      </c>
      <c r="T670" t="s">
        <v>102</v>
      </c>
      <c r="U670" s="26" t="s">
        <v>170</v>
      </c>
      <c r="V670" t="s">
        <v>102</v>
      </c>
      <c r="W670" t="s">
        <v>102</v>
      </c>
      <c r="X670">
        <v>0</v>
      </c>
    </row>
    <row r="671" spans="1:24" x14ac:dyDescent="0.35">
      <c r="A671" t="s">
        <v>15</v>
      </c>
      <c r="B671" t="s">
        <v>333</v>
      </c>
      <c r="J671" t="s">
        <v>102</v>
      </c>
      <c r="K671" t="s">
        <v>102</v>
      </c>
      <c r="L671" t="s">
        <v>102</v>
      </c>
      <c r="M671" t="s">
        <v>102</v>
      </c>
      <c r="N671" t="s">
        <v>102</v>
      </c>
      <c r="O671" t="s">
        <v>102</v>
      </c>
      <c r="P671" t="s">
        <v>102</v>
      </c>
      <c r="Q671" t="s">
        <v>102</v>
      </c>
      <c r="R671" t="s">
        <v>102</v>
      </c>
      <c r="S671" t="s">
        <v>102</v>
      </c>
      <c r="T671" t="s">
        <v>102</v>
      </c>
      <c r="U671" s="26" t="s">
        <v>102</v>
      </c>
      <c r="V671" t="s">
        <v>102</v>
      </c>
      <c r="W671" t="s">
        <v>102</v>
      </c>
      <c r="X671">
        <v>0</v>
      </c>
    </row>
    <row r="672" spans="1:24" x14ac:dyDescent="0.35">
      <c r="A672" t="s">
        <v>15</v>
      </c>
      <c r="B672" t="s">
        <v>337</v>
      </c>
      <c r="J672" t="s">
        <v>102</v>
      </c>
      <c r="K672" t="s">
        <v>102</v>
      </c>
      <c r="L672" t="s">
        <v>102</v>
      </c>
      <c r="M672" t="s">
        <v>102</v>
      </c>
      <c r="N672" t="s">
        <v>102</v>
      </c>
      <c r="O672" t="s">
        <v>102</v>
      </c>
      <c r="P672" t="s">
        <v>102</v>
      </c>
      <c r="Q672" t="s">
        <v>102</v>
      </c>
      <c r="R672" t="s">
        <v>102</v>
      </c>
      <c r="S672" t="s">
        <v>102</v>
      </c>
      <c r="T672" s="26" t="s">
        <v>102</v>
      </c>
      <c r="U672" s="26">
        <v>4.7600000000000003E-3</v>
      </c>
      <c r="V672" t="s">
        <v>102</v>
      </c>
      <c r="W672" t="s">
        <v>102</v>
      </c>
      <c r="X672">
        <v>4.7600000000000003E-3</v>
      </c>
    </row>
    <row r="673" spans="1:24" x14ac:dyDescent="0.35">
      <c r="A673" t="s">
        <v>15</v>
      </c>
      <c r="B673" t="s">
        <v>338</v>
      </c>
      <c r="J673" t="s">
        <v>102</v>
      </c>
      <c r="K673" t="s">
        <v>102</v>
      </c>
      <c r="L673" t="s">
        <v>102</v>
      </c>
      <c r="M673" t="s">
        <v>102</v>
      </c>
      <c r="N673" t="s">
        <v>102</v>
      </c>
      <c r="O673" t="s">
        <v>102</v>
      </c>
      <c r="P673" t="s">
        <v>102</v>
      </c>
      <c r="Q673" s="26" t="s">
        <v>102</v>
      </c>
      <c r="R673" s="26" t="s">
        <v>102</v>
      </c>
      <c r="S673" t="s">
        <v>102</v>
      </c>
      <c r="T673" s="26" t="s">
        <v>102</v>
      </c>
      <c r="U673" s="26">
        <v>8.2149999999999996E-4</v>
      </c>
      <c r="V673" t="s">
        <v>102</v>
      </c>
      <c r="W673" s="26" t="s">
        <v>102</v>
      </c>
      <c r="X673">
        <v>8.2149999999999996E-4</v>
      </c>
    </row>
    <row r="674" spans="1:24" x14ac:dyDescent="0.35">
      <c r="A674" t="s">
        <v>15</v>
      </c>
      <c r="B674" t="s">
        <v>339</v>
      </c>
      <c r="J674" t="s">
        <v>102</v>
      </c>
      <c r="K674" t="s">
        <v>102</v>
      </c>
      <c r="L674" t="s">
        <v>102</v>
      </c>
      <c r="M674" t="s">
        <v>102</v>
      </c>
      <c r="N674" t="s">
        <v>102</v>
      </c>
      <c r="O674" t="s">
        <v>102</v>
      </c>
      <c r="P674" t="s">
        <v>102</v>
      </c>
      <c r="Q674" s="26" t="s">
        <v>102</v>
      </c>
      <c r="R674" t="s">
        <v>102</v>
      </c>
      <c r="S674" t="s">
        <v>102</v>
      </c>
      <c r="T674" s="26" t="s">
        <v>102</v>
      </c>
      <c r="U674" s="26">
        <v>1.4970000000000001E-4</v>
      </c>
      <c r="V674" t="s">
        <v>102</v>
      </c>
      <c r="W674" s="26" t="s">
        <v>102</v>
      </c>
      <c r="X674">
        <v>1.4970000000000001E-4</v>
      </c>
    </row>
    <row r="675" spans="1:24" x14ac:dyDescent="0.35">
      <c r="A675" t="s">
        <v>15</v>
      </c>
      <c r="B675" t="s">
        <v>340</v>
      </c>
      <c r="J675" t="s">
        <v>102</v>
      </c>
      <c r="K675" t="s">
        <v>102</v>
      </c>
      <c r="L675" t="s">
        <v>102</v>
      </c>
      <c r="M675" t="s">
        <v>102</v>
      </c>
      <c r="N675" t="s">
        <v>102</v>
      </c>
      <c r="O675" t="s">
        <v>102</v>
      </c>
      <c r="P675" t="s">
        <v>102</v>
      </c>
      <c r="Q675" s="26" t="s">
        <v>102</v>
      </c>
      <c r="R675" s="26" t="s">
        <v>102</v>
      </c>
      <c r="S675" t="s">
        <v>102</v>
      </c>
      <c r="T675" s="26" t="s">
        <v>102</v>
      </c>
      <c r="U675" s="26">
        <v>4.4720000000000003E-3</v>
      </c>
      <c r="V675" t="s">
        <v>102</v>
      </c>
      <c r="W675" s="26" t="s">
        <v>102</v>
      </c>
      <c r="X675">
        <v>4.4720000000000003E-3</v>
      </c>
    </row>
    <row r="676" spans="1:24" x14ac:dyDescent="0.35">
      <c r="A676" t="s">
        <v>15</v>
      </c>
      <c r="B676" t="s">
        <v>341</v>
      </c>
      <c r="J676" t="s">
        <v>102</v>
      </c>
      <c r="K676" t="s">
        <v>102</v>
      </c>
      <c r="L676" t="s">
        <v>102</v>
      </c>
      <c r="M676" t="s">
        <v>102</v>
      </c>
      <c r="N676" t="s">
        <v>102</v>
      </c>
      <c r="O676" t="s">
        <v>102</v>
      </c>
      <c r="P676" t="s">
        <v>102</v>
      </c>
      <c r="Q676" s="26" t="s">
        <v>102</v>
      </c>
      <c r="R676" t="s">
        <v>102</v>
      </c>
      <c r="S676" t="s">
        <v>102</v>
      </c>
      <c r="T676" s="26" t="s">
        <v>102</v>
      </c>
      <c r="U676" s="26">
        <v>1.4970000000000001E-4</v>
      </c>
      <c r="V676" t="s">
        <v>102</v>
      </c>
      <c r="W676" s="26" t="s">
        <v>102</v>
      </c>
      <c r="X676">
        <v>1.4970000000000001E-4</v>
      </c>
    </row>
    <row r="677" spans="1:24" x14ac:dyDescent="0.35">
      <c r="A677" t="s">
        <v>15</v>
      </c>
      <c r="B677" t="s">
        <v>342</v>
      </c>
      <c r="J677" t="s">
        <v>102</v>
      </c>
      <c r="K677" t="s">
        <v>102</v>
      </c>
      <c r="L677" t="s">
        <v>102</v>
      </c>
      <c r="M677" t="s">
        <v>102</v>
      </c>
      <c r="N677" t="s">
        <v>102</v>
      </c>
      <c r="O677" t="s">
        <v>102</v>
      </c>
      <c r="P677" t="s">
        <v>102</v>
      </c>
      <c r="Q677" s="26" t="s">
        <v>102</v>
      </c>
      <c r="R677" t="s">
        <v>102</v>
      </c>
      <c r="S677" t="s">
        <v>102</v>
      </c>
      <c r="T677" s="26" t="s">
        <v>102</v>
      </c>
      <c r="U677" s="26">
        <v>1.495E-4</v>
      </c>
      <c r="V677" t="s">
        <v>102</v>
      </c>
      <c r="W677" s="26" t="s">
        <v>102</v>
      </c>
      <c r="X677" s="26">
        <v>1.495E-4</v>
      </c>
    </row>
    <row r="678" spans="1:24" x14ac:dyDescent="0.35">
      <c r="A678" t="s">
        <v>15</v>
      </c>
      <c r="B678" t="s">
        <v>379</v>
      </c>
      <c r="J678" t="s">
        <v>102</v>
      </c>
      <c r="K678" t="s">
        <v>102</v>
      </c>
      <c r="L678" t="s">
        <v>102</v>
      </c>
      <c r="M678" t="s">
        <v>102</v>
      </c>
      <c r="N678" t="s">
        <v>102</v>
      </c>
      <c r="O678" t="s">
        <v>102</v>
      </c>
      <c r="P678" t="s">
        <v>102</v>
      </c>
      <c r="Q678" s="26" t="s">
        <v>102</v>
      </c>
      <c r="R678" t="s">
        <v>102</v>
      </c>
      <c r="S678" t="s">
        <v>102</v>
      </c>
      <c r="T678" s="26" t="s">
        <v>102</v>
      </c>
      <c r="U678" s="26" t="s">
        <v>102</v>
      </c>
      <c r="V678" t="s">
        <v>102</v>
      </c>
      <c r="W678" s="26" t="s">
        <v>102</v>
      </c>
      <c r="X678">
        <v>0</v>
      </c>
    </row>
    <row r="679" spans="1:24" x14ac:dyDescent="0.35">
      <c r="A679" t="s">
        <v>15</v>
      </c>
      <c r="B679" t="s">
        <v>380</v>
      </c>
      <c r="J679" t="s">
        <v>102</v>
      </c>
      <c r="K679" t="s">
        <v>102</v>
      </c>
      <c r="L679" t="s">
        <v>102</v>
      </c>
      <c r="M679" t="s">
        <v>102</v>
      </c>
      <c r="N679" t="s">
        <v>102</v>
      </c>
      <c r="O679" t="s">
        <v>102</v>
      </c>
      <c r="P679" t="s">
        <v>102</v>
      </c>
      <c r="Q679" s="26" t="s">
        <v>102</v>
      </c>
      <c r="R679" t="s">
        <v>102</v>
      </c>
      <c r="S679" t="s">
        <v>102</v>
      </c>
      <c r="T679" s="26" t="s">
        <v>102</v>
      </c>
      <c r="U679" s="26" t="s">
        <v>102</v>
      </c>
      <c r="V679" t="s">
        <v>102</v>
      </c>
      <c r="W679" s="26" t="s">
        <v>102</v>
      </c>
      <c r="X679">
        <v>0</v>
      </c>
    </row>
    <row r="680" spans="1:24" x14ac:dyDescent="0.35">
      <c r="A680" t="s">
        <v>15</v>
      </c>
      <c r="B680" t="s">
        <v>381</v>
      </c>
      <c r="J680" t="s">
        <v>102</v>
      </c>
      <c r="K680" t="s">
        <v>102</v>
      </c>
      <c r="L680" t="s">
        <v>102</v>
      </c>
      <c r="M680" t="s">
        <v>102</v>
      </c>
      <c r="N680" t="s">
        <v>102</v>
      </c>
      <c r="O680" t="s">
        <v>102</v>
      </c>
      <c r="P680" t="s">
        <v>102</v>
      </c>
      <c r="Q680" s="26" t="s">
        <v>102</v>
      </c>
      <c r="R680" t="s">
        <v>102</v>
      </c>
      <c r="S680" t="s">
        <v>102</v>
      </c>
      <c r="T680" s="26" t="s">
        <v>102</v>
      </c>
      <c r="U680" s="26" t="s">
        <v>102</v>
      </c>
      <c r="V680" t="s">
        <v>102</v>
      </c>
      <c r="W680" s="26" t="s">
        <v>102</v>
      </c>
      <c r="X680">
        <v>0</v>
      </c>
    </row>
    <row r="681" spans="1:24" x14ac:dyDescent="0.35">
      <c r="A681" t="s">
        <v>15</v>
      </c>
      <c r="B681" t="s">
        <v>382</v>
      </c>
      <c r="J681" t="s">
        <v>102</v>
      </c>
      <c r="K681" t="s">
        <v>102</v>
      </c>
      <c r="L681" t="s">
        <v>102</v>
      </c>
      <c r="M681" t="s">
        <v>102</v>
      </c>
      <c r="N681" t="s">
        <v>102</v>
      </c>
      <c r="O681" t="s">
        <v>102</v>
      </c>
      <c r="P681" t="s">
        <v>102</v>
      </c>
      <c r="Q681" t="s">
        <v>102</v>
      </c>
      <c r="R681" t="s">
        <v>102</v>
      </c>
      <c r="S681" t="s">
        <v>102</v>
      </c>
      <c r="T681" t="s">
        <v>102</v>
      </c>
      <c r="U681" s="26" t="s">
        <v>102</v>
      </c>
      <c r="V681" t="s">
        <v>102</v>
      </c>
      <c r="W681" t="s">
        <v>102</v>
      </c>
      <c r="X681">
        <v>0</v>
      </c>
    </row>
    <row r="682" spans="1:24" x14ac:dyDescent="0.35">
      <c r="A682" t="s">
        <v>13</v>
      </c>
      <c r="J682" t="s">
        <v>102</v>
      </c>
      <c r="K682" t="s">
        <v>102</v>
      </c>
      <c r="L682" t="s">
        <v>102</v>
      </c>
      <c r="M682" t="s">
        <v>102</v>
      </c>
      <c r="N682" t="s">
        <v>102</v>
      </c>
      <c r="O682" t="s">
        <v>102</v>
      </c>
      <c r="P682" t="s">
        <v>102</v>
      </c>
      <c r="Q682" t="s">
        <v>102</v>
      </c>
      <c r="R682" s="26">
        <v>5.1310000000000001E-2</v>
      </c>
      <c r="S682" s="26">
        <v>1.175</v>
      </c>
      <c r="T682" t="s">
        <v>102</v>
      </c>
      <c r="U682" s="26">
        <v>8.3460000000000006E-2</v>
      </c>
      <c r="V682" t="s">
        <v>102</v>
      </c>
      <c r="W682" s="26">
        <v>6.3529999999999998E-7</v>
      </c>
      <c r="X682">
        <v>1.3097706353</v>
      </c>
    </row>
    <row r="683" spans="1:24" x14ac:dyDescent="0.35">
      <c r="A683" t="s">
        <v>13</v>
      </c>
      <c r="B683" t="s">
        <v>383</v>
      </c>
      <c r="J683" t="s">
        <v>102</v>
      </c>
      <c r="K683" t="s">
        <v>102</v>
      </c>
      <c r="L683" t="s">
        <v>102</v>
      </c>
      <c r="M683" t="s">
        <v>102</v>
      </c>
      <c r="N683" s="26" t="s">
        <v>102</v>
      </c>
      <c r="O683" t="s">
        <v>102</v>
      </c>
      <c r="P683" t="s">
        <v>102</v>
      </c>
      <c r="Q683" s="26" t="s">
        <v>102</v>
      </c>
      <c r="R683" s="26">
        <v>1.281E-2</v>
      </c>
      <c r="S683" s="26">
        <v>0.29389999999999999</v>
      </c>
      <c r="T683" s="26">
        <v>-3.4760000000000002E-7</v>
      </c>
      <c r="U683" s="26">
        <v>1.9479999999999999E-4</v>
      </c>
      <c r="V683" t="s">
        <v>102</v>
      </c>
      <c r="W683" s="26" t="s">
        <v>102</v>
      </c>
      <c r="X683">
        <v>0.30690445240000003</v>
      </c>
    </row>
    <row r="684" spans="1:24" x14ac:dyDescent="0.35">
      <c r="A684" t="s">
        <v>13</v>
      </c>
      <c r="B684" t="s">
        <v>383</v>
      </c>
      <c r="C684" t="s">
        <v>312</v>
      </c>
      <c r="J684" t="s">
        <v>102</v>
      </c>
      <c r="K684" t="s">
        <v>102</v>
      </c>
      <c r="L684" t="s">
        <v>102</v>
      </c>
      <c r="M684" t="s">
        <v>102</v>
      </c>
      <c r="N684" t="s">
        <v>102</v>
      </c>
      <c r="O684" t="s">
        <v>102</v>
      </c>
      <c r="P684" t="s">
        <v>102</v>
      </c>
      <c r="Q684" s="26" t="s">
        <v>102</v>
      </c>
      <c r="R684" s="26">
        <v>3.0270000000000002E-3</v>
      </c>
      <c r="S684" t="s">
        <v>102</v>
      </c>
      <c r="T684" s="26">
        <v>-3.4760000000000002E-7</v>
      </c>
      <c r="U684" s="26">
        <v>1.9479999999999999E-4</v>
      </c>
      <c r="V684" t="s">
        <v>102</v>
      </c>
      <c r="W684" s="26" t="s">
        <v>102</v>
      </c>
      <c r="X684">
        <v>3.2214523999999998E-3</v>
      </c>
    </row>
    <row r="685" spans="1:24" x14ac:dyDescent="0.35">
      <c r="A685" t="s">
        <v>13</v>
      </c>
      <c r="B685" t="s">
        <v>384</v>
      </c>
      <c r="J685" s="26" t="s">
        <v>102</v>
      </c>
      <c r="K685" t="s">
        <v>102</v>
      </c>
      <c r="L685" s="26" t="s">
        <v>102</v>
      </c>
      <c r="M685" s="26" t="s">
        <v>102</v>
      </c>
      <c r="N685" s="26" t="s">
        <v>102</v>
      </c>
      <c r="O685" s="26" t="s">
        <v>102</v>
      </c>
      <c r="P685" s="26" t="s">
        <v>102</v>
      </c>
      <c r="Q685" s="26" t="s">
        <v>102</v>
      </c>
      <c r="R685" s="26">
        <v>1.3720000000000001E-5</v>
      </c>
      <c r="S685" s="26">
        <v>-1.448E-8</v>
      </c>
      <c r="T685" s="26">
        <v>1.8690000000000001E-7</v>
      </c>
      <c r="U685" s="26">
        <v>2.6570000000000001E-5</v>
      </c>
      <c r="V685" s="26" t="s">
        <v>102</v>
      </c>
      <c r="W685" s="26" t="s">
        <v>102</v>
      </c>
      <c r="X685" s="26">
        <v>4.0462420000000002E-5</v>
      </c>
    </row>
    <row r="686" spans="1:24" x14ac:dyDescent="0.35">
      <c r="A686" t="s">
        <v>13</v>
      </c>
      <c r="B686" t="s">
        <v>384</v>
      </c>
      <c r="C686" t="s">
        <v>312</v>
      </c>
      <c r="J686" t="s">
        <v>102</v>
      </c>
      <c r="K686" t="s">
        <v>102</v>
      </c>
      <c r="L686" t="s">
        <v>102</v>
      </c>
      <c r="M686" t="s">
        <v>102</v>
      </c>
      <c r="N686" t="s">
        <v>102</v>
      </c>
      <c r="O686" t="s">
        <v>102</v>
      </c>
      <c r="P686" t="s">
        <v>102</v>
      </c>
      <c r="Q686" t="s">
        <v>102</v>
      </c>
      <c r="R686" s="26">
        <v>1.2979999999999999E-5</v>
      </c>
      <c r="S686" t="s">
        <v>102</v>
      </c>
      <c r="T686" s="26">
        <v>1.8690000000000001E-7</v>
      </c>
      <c r="U686" s="26">
        <v>2.6570000000000001E-5</v>
      </c>
      <c r="V686" t="s">
        <v>102</v>
      </c>
      <c r="W686" t="s">
        <v>102</v>
      </c>
      <c r="X686" s="26">
        <v>3.9736900000000002E-5</v>
      </c>
    </row>
    <row r="687" spans="1:24" x14ac:dyDescent="0.35">
      <c r="A687" t="s">
        <v>13</v>
      </c>
      <c r="B687" t="s">
        <v>385</v>
      </c>
      <c r="J687" t="s">
        <v>102</v>
      </c>
      <c r="K687" t="s">
        <v>102</v>
      </c>
      <c r="L687" t="s">
        <v>102</v>
      </c>
      <c r="M687" t="s">
        <v>102</v>
      </c>
      <c r="N687" t="s">
        <v>102</v>
      </c>
      <c r="O687" t="s">
        <v>102</v>
      </c>
      <c r="P687" t="s">
        <v>102</v>
      </c>
      <c r="Q687" s="26" t="s">
        <v>102</v>
      </c>
      <c r="R687" s="26">
        <v>1.281E-2</v>
      </c>
      <c r="S687" s="26">
        <v>0.29380000000000001</v>
      </c>
      <c r="T687" s="26">
        <v>-1.744E-7</v>
      </c>
      <c r="U687" s="26">
        <v>1.8799999999999999E-4</v>
      </c>
      <c r="V687" t="s">
        <v>102</v>
      </c>
      <c r="W687" t="s">
        <v>102</v>
      </c>
      <c r="X687">
        <v>0.30679782560000002</v>
      </c>
    </row>
    <row r="688" spans="1:24" x14ac:dyDescent="0.35">
      <c r="A688" t="s">
        <v>13</v>
      </c>
      <c r="B688" t="s">
        <v>385</v>
      </c>
      <c r="C688" t="s">
        <v>312</v>
      </c>
      <c r="J688" t="s">
        <v>102</v>
      </c>
      <c r="K688" t="s">
        <v>102</v>
      </c>
      <c r="L688" t="s">
        <v>102</v>
      </c>
      <c r="M688" t="s">
        <v>102</v>
      </c>
      <c r="N688" t="s">
        <v>102</v>
      </c>
      <c r="O688" t="s">
        <v>102</v>
      </c>
      <c r="P688" t="s">
        <v>102</v>
      </c>
      <c r="Q688" t="s">
        <v>102</v>
      </c>
      <c r="R688" s="26">
        <v>3.0249999999999999E-3</v>
      </c>
      <c r="S688" t="s">
        <v>102</v>
      </c>
      <c r="T688" s="26">
        <v>-1.744E-7</v>
      </c>
      <c r="U688" s="26">
        <v>1.8799999999999999E-4</v>
      </c>
      <c r="V688" s="26" t="s">
        <v>102</v>
      </c>
      <c r="W688" t="s">
        <v>102</v>
      </c>
      <c r="X688">
        <v>3.2128256000000001E-3</v>
      </c>
    </row>
    <row r="689" spans="1:24" x14ac:dyDescent="0.35">
      <c r="A689" t="s">
        <v>13</v>
      </c>
      <c r="B689" t="s">
        <v>386</v>
      </c>
      <c r="J689" t="s">
        <v>102</v>
      </c>
      <c r="K689" t="s">
        <v>102</v>
      </c>
      <c r="L689" t="s">
        <v>102</v>
      </c>
      <c r="M689" t="s">
        <v>102</v>
      </c>
      <c r="N689" t="s">
        <v>102</v>
      </c>
      <c r="O689" t="s">
        <v>102</v>
      </c>
      <c r="P689" t="s">
        <v>102</v>
      </c>
      <c r="Q689" t="s">
        <v>102</v>
      </c>
      <c r="R689" s="26">
        <v>1.3720000000000001E-5</v>
      </c>
      <c r="S689" s="26">
        <v>-1.448E-8</v>
      </c>
      <c r="T689" s="26">
        <v>1.8300000000000001E-7</v>
      </c>
      <c r="U689" s="26">
        <v>2.654E-5</v>
      </c>
      <c r="V689" t="s">
        <v>102</v>
      </c>
      <c r="W689" t="s">
        <v>102</v>
      </c>
      <c r="X689" s="26">
        <v>4.0428520000000002E-5</v>
      </c>
    </row>
    <row r="690" spans="1:24" x14ac:dyDescent="0.35">
      <c r="A690" t="s">
        <v>13</v>
      </c>
      <c r="B690" t="s">
        <v>386</v>
      </c>
      <c r="C690" t="s">
        <v>312</v>
      </c>
      <c r="J690" t="s">
        <v>102</v>
      </c>
      <c r="K690" t="s">
        <v>102</v>
      </c>
      <c r="L690" t="s">
        <v>102</v>
      </c>
      <c r="M690" t="s">
        <v>102</v>
      </c>
      <c r="N690" t="s">
        <v>102</v>
      </c>
      <c r="O690" t="s">
        <v>102</v>
      </c>
      <c r="P690" t="s">
        <v>102</v>
      </c>
      <c r="Q690" t="s">
        <v>102</v>
      </c>
      <c r="R690" s="26">
        <v>1.2979999999999999E-5</v>
      </c>
      <c r="S690" t="s">
        <v>102</v>
      </c>
      <c r="T690" s="26">
        <v>1.8300000000000001E-7</v>
      </c>
      <c r="U690" s="26">
        <v>2.654E-5</v>
      </c>
      <c r="V690" t="s">
        <v>102</v>
      </c>
      <c r="W690" s="26" t="s">
        <v>102</v>
      </c>
      <c r="X690" s="26">
        <v>3.9703000000000003E-5</v>
      </c>
    </row>
    <row r="691" spans="1:24" x14ac:dyDescent="0.35">
      <c r="A691" t="s">
        <v>13</v>
      </c>
      <c r="B691" t="s">
        <v>327</v>
      </c>
      <c r="J691" t="s">
        <v>102</v>
      </c>
      <c r="K691" t="s">
        <v>102</v>
      </c>
      <c r="L691" t="s">
        <v>102</v>
      </c>
      <c r="M691" t="s">
        <v>102</v>
      </c>
      <c r="N691" t="s">
        <v>102</v>
      </c>
      <c r="O691" t="s">
        <v>102</v>
      </c>
      <c r="P691" t="s">
        <v>102</v>
      </c>
      <c r="Q691" t="s">
        <v>102</v>
      </c>
      <c r="R691" t="s">
        <v>102</v>
      </c>
      <c r="S691" t="s">
        <v>102</v>
      </c>
      <c r="T691" s="26" t="s">
        <v>102</v>
      </c>
      <c r="U691" s="26" t="s">
        <v>102</v>
      </c>
      <c r="V691" t="s">
        <v>102</v>
      </c>
      <c r="W691" t="s">
        <v>102</v>
      </c>
      <c r="X691">
        <v>0</v>
      </c>
    </row>
    <row r="692" spans="1:24" x14ac:dyDescent="0.35">
      <c r="A692" t="s">
        <v>13</v>
      </c>
      <c r="B692" t="s">
        <v>387</v>
      </c>
      <c r="J692" t="s">
        <v>102</v>
      </c>
      <c r="K692" t="s">
        <v>102</v>
      </c>
      <c r="L692" t="s">
        <v>102</v>
      </c>
      <c r="M692" t="s">
        <v>102</v>
      </c>
      <c r="N692" t="s">
        <v>102</v>
      </c>
      <c r="O692" t="s">
        <v>102</v>
      </c>
      <c r="P692" t="s">
        <v>102</v>
      </c>
      <c r="Q692" t="s">
        <v>102</v>
      </c>
      <c r="R692" s="26" t="s">
        <v>102</v>
      </c>
      <c r="S692" t="s">
        <v>102</v>
      </c>
      <c r="T692" s="26" t="s">
        <v>102</v>
      </c>
      <c r="U692" s="26" t="s">
        <v>102</v>
      </c>
      <c r="V692" t="s">
        <v>102</v>
      </c>
      <c r="W692" s="26" t="s">
        <v>102</v>
      </c>
      <c r="X692">
        <v>0</v>
      </c>
    </row>
    <row r="693" spans="1:24" x14ac:dyDescent="0.35">
      <c r="A693" t="s">
        <v>13</v>
      </c>
      <c r="B693" t="s">
        <v>147</v>
      </c>
      <c r="J693" t="s">
        <v>102</v>
      </c>
      <c r="K693" t="s">
        <v>102</v>
      </c>
      <c r="L693" t="s">
        <v>102</v>
      </c>
      <c r="M693" t="s">
        <v>102</v>
      </c>
      <c r="N693" t="s">
        <v>102</v>
      </c>
      <c r="O693" t="s">
        <v>102</v>
      </c>
      <c r="P693" t="s">
        <v>102</v>
      </c>
      <c r="Q693" t="s">
        <v>102</v>
      </c>
      <c r="R693" t="s">
        <v>102</v>
      </c>
      <c r="S693" t="s">
        <v>102</v>
      </c>
      <c r="T693" s="26" t="s">
        <v>102</v>
      </c>
      <c r="U693" s="26" t="s">
        <v>102</v>
      </c>
      <c r="V693" t="s">
        <v>102</v>
      </c>
      <c r="W693" t="s">
        <v>102</v>
      </c>
      <c r="X693">
        <v>0</v>
      </c>
    </row>
    <row r="694" spans="1:24" x14ac:dyDescent="0.35">
      <c r="A694" t="s">
        <v>13</v>
      </c>
      <c r="B694" t="s">
        <v>337</v>
      </c>
      <c r="J694" t="s">
        <v>102</v>
      </c>
      <c r="K694" t="s">
        <v>102</v>
      </c>
      <c r="L694" t="s">
        <v>102</v>
      </c>
      <c r="M694" t="s">
        <v>102</v>
      </c>
      <c r="N694" t="s">
        <v>102</v>
      </c>
      <c r="O694" t="s">
        <v>102</v>
      </c>
      <c r="P694" t="s">
        <v>102</v>
      </c>
      <c r="Q694" s="26" t="s">
        <v>102</v>
      </c>
      <c r="R694" t="s">
        <v>102</v>
      </c>
      <c r="S694" t="s">
        <v>102</v>
      </c>
      <c r="T694" s="26" t="s">
        <v>102</v>
      </c>
      <c r="U694" s="26">
        <v>5.0229999999999997E-3</v>
      </c>
      <c r="V694" t="s">
        <v>102</v>
      </c>
      <c r="W694" s="26" t="s">
        <v>102</v>
      </c>
      <c r="X694">
        <v>5.0229999999999997E-3</v>
      </c>
    </row>
    <row r="695" spans="1:24" x14ac:dyDescent="0.35">
      <c r="A695" t="s">
        <v>13</v>
      </c>
      <c r="B695" t="s">
        <v>338</v>
      </c>
      <c r="J695" t="s">
        <v>102</v>
      </c>
      <c r="K695" t="s">
        <v>102</v>
      </c>
      <c r="L695" t="s">
        <v>102</v>
      </c>
      <c r="M695" t="s">
        <v>102</v>
      </c>
      <c r="N695" t="s">
        <v>102</v>
      </c>
      <c r="O695" t="s">
        <v>102</v>
      </c>
      <c r="P695" t="s">
        <v>102</v>
      </c>
      <c r="Q695" t="s">
        <v>102</v>
      </c>
      <c r="R695" t="s">
        <v>102</v>
      </c>
      <c r="S695" t="s">
        <v>102</v>
      </c>
      <c r="T695" s="26" t="s">
        <v>102</v>
      </c>
      <c r="U695" s="26">
        <v>8.229E-4</v>
      </c>
      <c r="V695" t="s">
        <v>102</v>
      </c>
      <c r="W695" t="s">
        <v>102</v>
      </c>
      <c r="X695">
        <v>8.229E-4</v>
      </c>
    </row>
    <row r="696" spans="1:24" x14ac:dyDescent="0.35">
      <c r="A696" t="s">
        <v>13</v>
      </c>
      <c r="B696" t="s">
        <v>339</v>
      </c>
      <c r="J696" t="s">
        <v>102</v>
      </c>
      <c r="K696" t="s">
        <v>102</v>
      </c>
      <c r="L696" t="s">
        <v>102</v>
      </c>
      <c r="M696" t="s">
        <v>102</v>
      </c>
      <c r="N696" t="s">
        <v>102</v>
      </c>
      <c r="O696" t="s">
        <v>102</v>
      </c>
      <c r="P696" t="s">
        <v>102</v>
      </c>
      <c r="Q696" s="26" t="s">
        <v>102</v>
      </c>
      <c r="R696" t="s">
        <v>102</v>
      </c>
      <c r="S696" t="s">
        <v>102</v>
      </c>
      <c r="T696" s="26" t="s">
        <v>102</v>
      </c>
      <c r="U696" s="26">
        <v>1.4980000000000001E-4</v>
      </c>
      <c r="V696" t="s">
        <v>102</v>
      </c>
      <c r="W696" s="26" t="s">
        <v>102</v>
      </c>
      <c r="X696">
        <v>1.4980000000000001E-4</v>
      </c>
    </row>
    <row r="697" spans="1:24" x14ac:dyDescent="0.35">
      <c r="A697" t="s">
        <v>13</v>
      </c>
      <c r="B697" t="s">
        <v>388</v>
      </c>
      <c r="J697" t="s">
        <v>102</v>
      </c>
      <c r="K697" t="s">
        <v>102</v>
      </c>
      <c r="L697" t="s">
        <v>102</v>
      </c>
      <c r="M697" t="s">
        <v>102</v>
      </c>
      <c r="N697" t="s">
        <v>102</v>
      </c>
      <c r="O697" t="s">
        <v>102</v>
      </c>
      <c r="P697" t="s">
        <v>102</v>
      </c>
      <c r="Q697" s="26" t="s">
        <v>102</v>
      </c>
      <c r="R697" t="s">
        <v>102</v>
      </c>
      <c r="S697" t="s">
        <v>102</v>
      </c>
      <c r="T697" s="26" t="s">
        <v>102</v>
      </c>
      <c r="U697" s="26">
        <v>1.8749999999999999E-2</v>
      </c>
      <c r="V697" t="s">
        <v>102</v>
      </c>
      <c r="W697" s="26" t="s">
        <v>102</v>
      </c>
      <c r="X697">
        <v>1.8749999999999999E-2</v>
      </c>
    </row>
    <row r="698" spans="1:24" x14ac:dyDescent="0.35">
      <c r="A698" t="s">
        <v>13</v>
      </c>
      <c r="B698" t="s">
        <v>388</v>
      </c>
      <c r="C698" t="s">
        <v>152</v>
      </c>
      <c r="J698" t="s">
        <v>102</v>
      </c>
      <c r="K698" t="s">
        <v>102</v>
      </c>
      <c r="L698" t="s">
        <v>102</v>
      </c>
      <c r="M698" t="s">
        <v>102</v>
      </c>
      <c r="N698" t="s">
        <v>102</v>
      </c>
      <c r="O698" t="s">
        <v>102</v>
      </c>
      <c r="P698" t="s">
        <v>102</v>
      </c>
      <c r="Q698" t="s">
        <v>102</v>
      </c>
      <c r="R698" t="s">
        <v>102</v>
      </c>
      <c r="S698" t="s">
        <v>102</v>
      </c>
      <c r="T698" t="s">
        <v>102</v>
      </c>
      <c r="U698" s="26">
        <v>8.0920000000000005E-4</v>
      </c>
      <c r="V698" t="s">
        <v>102</v>
      </c>
      <c r="W698" t="s">
        <v>102</v>
      </c>
      <c r="X698">
        <v>8.0920000000000005E-4</v>
      </c>
    </row>
    <row r="699" spans="1:24" x14ac:dyDescent="0.35">
      <c r="A699" t="s">
        <v>13</v>
      </c>
      <c r="B699" t="s">
        <v>388</v>
      </c>
      <c r="C699" t="s">
        <v>321</v>
      </c>
      <c r="J699" t="s">
        <v>102</v>
      </c>
      <c r="K699" t="s">
        <v>102</v>
      </c>
      <c r="L699" t="s">
        <v>102</v>
      </c>
      <c r="M699" t="s">
        <v>102</v>
      </c>
      <c r="N699" t="s">
        <v>102</v>
      </c>
      <c r="O699" t="s">
        <v>102</v>
      </c>
      <c r="P699" t="s">
        <v>102</v>
      </c>
      <c r="Q699" s="26" t="s">
        <v>102</v>
      </c>
      <c r="R699" t="s">
        <v>102</v>
      </c>
      <c r="S699" t="s">
        <v>102</v>
      </c>
      <c r="T699" s="26" t="s">
        <v>102</v>
      </c>
      <c r="U699" s="26">
        <v>5.7039999999999999E-3</v>
      </c>
      <c r="V699" t="s">
        <v>102</v>
      </c>
      <c r="W699" s="26" t="s">
        <v>102</v>
      </c>
      <c r="X699">
        <v>5.7039999999999999E-3</v>
      </c>
    </row>
    <row r="700" spans="1:24" x14ac:dyDescent="0.35">
      <c r="A700" t="s">
        <v>13</v>
      </c>
      <c r="B700" t="s">
        <v>388</v>
      </c>
      <c r="C700" t="s">
        <v>322</v>
      </c>
      <c r="J700" s="26" t="s">
        <v>102</v>
      </c>
      <c r="K700" t="s">
        <v>102</v>
      </c>
      <c r="L700" t="s">
        <v>102</v>
      </c>
      <c r="M700" t="s">
        <v>102</v>
      </c>
      <c r="N700" t="s">
        <v>102</v>
      </c>
      <c r="O700" t="s">
        <v>102</v>
      </c>
      <c r="P700" t="s">
        <v>102</v>
      </c>
      <c r="Q700" s="26" t="s">
        <v>102</v>
      </c>
      <c r="R700" s="26" t="s">
        <v>102</v>
      </c>
      <c r="S700" s="26" t="s">
        <v>102</v>
      </c>
      <c r="T700" t="s">
        <v>102</v>
      </c>
      <c r="U700" s="26">
        <v>1.7589999999999999E-4</v>
      </c>
      <c r="V700" t="s">
        <v>102</v>
      </c>
      <c r="W700" s="26" t="s">
        <v>102</v>
      </c>
      <c r="X700" s="26">
        <v>1.7589999999999999E-4</v>
      </c>
    </row>
    <row r="701" spans="1:24" x14ac:dyDescent="0.35">
      <c r="A701" t="s">
        <v>13</v>
      </c>
      <c r="B701" t="s">
        <v>388</v>
      </c>
      <c r="C701" t="s">
        <v>323</v>
      </c>
      <c r="J701" t="s">
        <v>102</v>
      </c>
      <c r="K701" t="s">
        <v>102</v>
      </c>
      <c r="L701" t="s">
        <v>102</v>
      </c>
      <c r="M701" t="s">
        <v>102</v>
      </c>
      <c r="N701" t="s">
        <v>102</v>
      </c>
      <c r="O701" t="s">
        <v>102</v>
      </c>
      <c r="P701" t="s">
        <v>102</v>
      </c>
      <c r="Q701" s="26" t="s">
        <v>102</v>
      </c>
      <c r="R701" s="26" t="s">
        <v>102</v>
      </c>
      <c r="S701" s="26" t="s">
        <v>102</v>
      </c>
      <c r="T701" s="26" t="s">
        <v>102</v>
      </c>
      <c r="U701" s="26">
        <v>1.7660000000000001E-4</v>
      </c>
      <c r="V701" t="s">
        <v>102</v>
      </c>
      <c r="W701" s="26" t="s">
        <v>102</v>
      </c>
      <c r="X701">
        <v>1.7660000000000001E-4</v>
      </c>
    </row>
    <row r="702" spans="1:24" x14ac:dyDescent="0.35">
      <c r="A702" t="s">
        <v>13</v>
      </c>
      <c r="B702" t="s">
        <v>388</v>
      </c>
      <c r="C702" t="s">
        <v>154</v>
      </c>
      <c r="J702" t="s">
        <v>102</v>
      </c>
      <c r="K702" t="s">
        <v>102</v>
      </c>
      <c r="L702" t="s">
        <v>102</v>
      </c>
      <c r="M702" t="s">
        <v>102</v>
      </c>
      <c r="N702" t="s">
        <v>102</v>
      </c>
      <c r="O702" t="s">
        <v>102</v>
      </c>
      <c r="P702" t="s">
        <v>102</v>
      </c>
      <c r="Q702" s="26" t="s">
        <v>102</v>
      </c>
      <c r="R702" s="26" t="s">
        <v>102</v>
      </c>
      <c r="S702" t="s">
        <v>102</v>
      </c>
      <c r="T702" s="26" t="s">
        <v>102</v>
      </c>
      <c r="U702" s="26">
        <v>1.6750000000000001E-4</v>
      </c>
      <c r="V702" t="s">
        <v>102</v>
      </c>
      <c r="W702" s="26" t="s">
        <v>102</v>
      </c>
      <c r="X702" s="26">
        <v>1.6750000000000001E-4</v>
      </c>
    </row>
    <row r="703" spans="1:24" x14ac:dyDescent="0.35">
      <c r="A703" t="s">
        <v>13</v>
      </c>
      <c r="B703" t="s">
        <v>388</v>
      </c>
      <c r="C703" t="s">
        <v>155</v>
      </c>
      <c r="J703" t="s">
        <v>102</v>
      </c>
      <c r="K703" t="s">
        <v>102</v>
      </c>
      <c r="L703" t="s">
        <v>102</v>
      </c>
      <c r="M703" t="s">
        <v>102</v>
      </c>
      <c r="N703" t="s">
        <v>102</v>
      </c>
      <c r="O703" t="s">
        <v>102</v>
      </c>
      <c r="P703" t="s">
        <v>102</v>
      </c>
      <c r="Q703" s="26" t="s">
        <v>102</v>
      </c>
      <c r="R703" s="26" t="s">
        <v>102</v>
      </c>
      <c r="S703" s="26" t="s">
        <v>102</v>
      </c>
      <c r="T703" s="26" t="s">
        <v>102</v>
      </c>
      <c r="U703" s="26">
        <v>1.097E-4</v>
      </c>
      <c r="V703" t="s">
        <v>102</v>
      </c>
      <c r="W703" s="26" t="s">
        <v>102</v>
      </c>
      <c r="X703" s="26">
        <v>1.097E-4</v>
      </c>
    </row>
    <row r="704" spans="1:24" x14ac:dyDescent="0.35">
      <c r="A704" t="s">
        <v>13</v>
      </c>
      <c r="B704" t="s">
        <v>388</v>
      </c>
      <c r="C704" t="s">
        <v>156</v>
      </c>
      <c r="J704" t="s">
        <v>102</v>
      </c>
      <c r="K704" t="s">
        <v>102</v>
      </c>
      <c r="L704" t="s">
        <v>102</v>
      </c>
      <c r="M704" t="s">
        <v>102</v>
      </c>
      <c r="N704" t="s">
        <v>102</v>
      </c>
      <c r="O704" t="s">
        <v>102</v>
      </c>
      <c r="P704" t="s">
        <v>102</v>
      </c>
      <c r="Q704" s="26" t="s">
        <v>102</v>
      </c>
      <c r="R704" s="26" t="s">
        <v>102</v>
      </c>
      <c r="S704" t="s">
        <v>102</v>
      </c>
      <c r="T704" s="26" t="s">
        <v>102</v>
      </c>
      <c r="U704" s="26">
        <v>1.674E-4</v>
      </c>
      <c r="V704" t="s">
        <v>102</v>
      </c>
      <c r="W704" s="26" t="s">
        <v>102</v>
      </c>
      <c r="X704">
        <v>1.674E-4</v>
      </c>
    </row>
    <row r="705" spans="1:24" x14ac:dyDescent="0.35">
      <c r="A705" t="s">
        <v>13</v>
      </c>
      <c r="B705" t="s">
        <v>388</v>
      </c>
      <c r="C705" t="s">
        <v>157</v>
      </c>
      <c r="J705" t="s">
        <v>102</v>
      </c>
      <c r="K705" t="s">
        <v>102</v>
      </c>
      <c r="L705" t="s">
        <v>102</v>
      </c>
      <c r="M705" t="s">
        <v>102</v>
      </c>
      <c r="N705" t="s">
        <v>102</v>
      </c>
      <c r="O705" t="s">
        <v>102</v>
      </c>
      <c r="P705" t="s">
        <v>102</v>
      </c>
      <c r="Q705" s="26" t="s">
        <v>102</v>
      </c>
      <c r="R705" s="26" t="s">
        <v>102</v>
      </c>
      <c r="S705" s="26" t="s">
        <v>102</v>
      </c>
      <c r="T705" s="26" t="s">
        <v>102</v>
      </c>
      <c r="U705" s="26">
        <v>1.673E-4</v>
      </c>
      <c r="V705" t="s">
        <v>102</v>
      </c>
      <c r="W705" s="26" t="s">
        <v>102</v>
      </c>
      <c r="X705" s="26">
        <v>1.673E-4</v>
      </c>
    </row>
    <row r="706" spans="1:24" x14ac:dyDescent="0.35">
      <c r="A706" t="s">
        <v>13</v>
      </c>
      <c r="B706" t="s">
        <v>388</v>
      </c>
      <c r="C706" t="s">
        <v>207</v>
      </c>
      <c r="J706" t="s">
        <v>102</v>
      </c>
      <c r="K706" t="s">
        <v>102</v>
      </c>
      <c r="L706" t="s">
        <v>102</v>
      </c>
      <c r="M706" t="s">
        <v>102</v>
      </c>
      <c r="N706" t="s">
        <v>102</v>
      </c>
      <c r="O706" t="s">
        <v>102</v>
      </c>
      <c r="P706" t="s">
        <v>102</v>
      </c>
      <c r="Q706" t="s">
        <v>102</v>
      </c>
      <c r="R706" s="26" t="s">
        <v>102</v>
      </c>
      <c r="S706" t="s">
        <v>102</v>
      </c>
      <c r="T706" s="26" t="s">
        <v>102</v>
      </c>
      <c r="U706" s="26">
        <v>1.606E-4</v>
      </c>
      <c r="V706" t="s">
        <v>102</v>
      </c>
      <c r="W706" t="s">
        <v>102</v>
      </c>
      <c r="X706">
        <v>1.606E-4</v>
      </c>
    </row>
    <row r="707" spans="1:24" x14ac:dyDescent="0.35">
      <c r="A707" t="s">
        <v>13</v>
      </c>
      <c r="B707" t="s">
        <v>388</v>
      </c>
      <c r="C707" t="s">
        <v>324</v>
      </c>
      <c r="J707" t="s">
        <v>102</v>
      </c>
      <c r="K707" t="s">
        <v>102</v>
      </c>
      <c r="L707" t="s">
        <v>102</v>
      </c>
      <c r="M707" t="s">
        <v>102</v>
      </c>
      <c r="N707" t="s">
        <v>102</v>
      </c>
      <c r="O707" t="s">
        <v>102</v>
      </c>
      <c r="P707" t="s">
        <v>102</v>
      </c>
      <c r="Q707" t="s">
        <v>102</v>
      </c>
      <c r="R707" s="26" t="s">
        <v>102</v>
      </c>
      <c r="S707" s="26" t="s">
        <v>102</v>
      </c>
      <c r="T707" s="26" t="s">
        <v>102</v>
      </c>
      <c r="U707" s="26">
        <v>8.407E-4</v>
      </c>
      <c r="V707" t="s">
        <v>102</v>
      </c>
      <c r="W707" t="s">
        <v>102</v>
      </c>
      <c r="X707" s="26">
        <v>8.407E-4</v>
      </c>
    </row>
    <row r="708" spans="1:24" x14ac:dyDescent="0.35">
      <c r="A708" t="s">
        <v>13</v>
      </c>
      <c r="B708" t="s">
        <v>388</v>
      </c>
      <c r="C708" t="s">
        <v>208</v>
      </c>
      <c r="J708" t="s">
        <v>102</v>
      </c>
      <c r="K708" t="s">
        <v>102</v>
      </c>
      <c r="L708" t="s">
        <v>102</v>
      </c>
      <c r="M708" t="s">
        <v>102</v>
      </c>
      <c r="N708" t="s">
        <v>102</v>
      </c>
      <c r="O708" t="s">
        <v>102</v>
      </c>
      <c r="P708" t="s">
        <v>102</v>
      </c>
      <c r="Q708" t="s">
        <v>102</v>
      </c>
      <c r="R708" s="26" t="s">
        <v>102</v>
      </c>
      <c r="S708" t="s">
        <v>102</v>
      </c>
      <c r="T708" s="26" t="s">
        <v>102</v>
      </c>
      <c r="U708" s="26">
        <v>1.7679999999999999E-4</v>
      </c>
      <c r="V708" t="s">
        <v>102</v>
      </c>
      <c r="W708" t="s">
        <v>102</v>
      </c>
      <c r="X708">
        <v>1.7679999999999999E-4</v>
      </c>
    </row>
    <row r="709" spans="1:24" x14ac:dyDescent="0.35">
      <c r="A709" t="s">
        <v>13</v>
      </c>
      <c r="B709" t="s">
        <v>388</v>
      </c>
      <c r="C709" t="s">
        <v>132</v>
      </c>
      <c r="J709" t="s">
        <v>102</v>
      </c>
      <c r="K709" t="s">
        <v>102</v>
      </c>
      <c r="L709" t="s">
        <v>102</v>
      </c>
      <c r="M709" t="s">
        <v>102</v>
      </c>
      <c r="N709" t="s">
        <v>102</v>
      </c>
      <c r="O709" t="s">
        <v>102</v>
      </c>
      <c r="P709" t="s">
        <v>102</v>
      </c>
      <c r="Q709" t="s">
        <v>102</v>
      </c>
      <c r="R709" s="26" t="s">
        <v>102</v>
      </c>
      <c r="S709" t="s">
        <v>102</v>
      </c>
      <c r="T709" t="s">
        <v>102</v>
      </c>
      <c r="U709" s="26">
        <v>8.2039999999999999E-4</v>
      </c>
      <c r="V709" t="s">
        <v>102</v>
      </c>
      <c r="W709" t="s">
        <v>102</v>
      </c>
      <c r="X709" s="26">
        <v>8.2039999999999999E-4</v>
      </c>
    </row>
    <row r="710" spans="1:24" x14ac:dyDescent="0.35">
      <c r="A710" t="s">
        <v>13</v>
      </c>
      <c r="B710" t="s">
        <v>388</v>
      </c>
      <c r="C710" t="s">
        <v>209</v>
      </c>
      <c r="J710" s="26" t="s">
        <v>102</v>
      </c>
      <c r="K710" t="s">
        <v>102</v>
      </c>
      <c r="L710" t="s">
        <v>102</v>
      </c>
      <c r="M710" t="s">
        <v>102</v>
      </c>
      <c r="N710" t="s">
        <v>102</v>
      </c>
      <c r="O710" t="s">
        <v>102</v>
      </c>
      <c r="P710" t="s">
        <v>102</v>
      </c>
      <c r="Q710" s="26" t="s">
        <v>102</v>
      </c>
      <c r="R710" t="s">
        <v>102</v>
      </c>
      <c r="S710" t="s">
        <v>102</v>
      </c>
      <c r="T710" s="26" t="s">
        <v>102</v>
      </c>
      <c r="U710" s="26">
        <v>1.7430000000000001E-4</v>
      </c>
      <c r="V710" t="s">
        <v>102</v>
      </c>
      <c r="W710" s="26" t="s">
        <v>102</v>
      </c>
      <c r="X710">
        <v>1.7430000000000001E-4</v>
      </c>
    </row>
    <row r="711" spans="1:24" x14ac:dyDescent="0.35">
      <c r="A711" t="s">
        <v>13</v>
      </c>
      <c r="B711" t="s">
        <v>388</v>
      </c>
      <c r="C711" t="s">
        <v>389</v>
      </c>
      <c r="J711" t="s">
        <v>102</v>
      </c>
      <c r="K711" t="s">
        <v>102</v>
      </c>
      <c r="L711" s="26" t="s">
        <v>102</v>
      </c>
      <c r="M711" s="26" t="s">
        <v>102</v>
      </c>
      <c r="N711" s="26" t="s">
        <v>102</v>
      </c>
      <c r="O711" s="26" t="s">
        <v>102</v>
      </c>
      <c r="P711" s="26" t="s">
        <v>102</v>
      </c>
      <c r="Q711" s="26" t="s">
        <v>102</v>
      </c>
      <c r="R711" s="26" t="s">
        <v>102</v>
      </c>
      <c r="S711" s="26" t="s">
        <v>102</v>
      </c>
      <c r="T711" s="26" t="s">
        <v>102</v>
      </c>
      <c r="U711" s="26">
        <v>1.6029999999999999E-4</v>
      </c>
      <c r="V711" t="s">
        <v>102</v>
      </c>
      <c r="W711" s="26" t="s">
        <v>102</v>
      </c>
      <c r="X711">
        <v>1.6029999999999999E-4</v>
      </c>
    </row>
    <row r="712" spans="1:24" x14ac:dyDescent="0.35">
      <c r="A712" t="s">
        <v>13</v>
      </c>
      <c r="B712" t="s">
        <v>388</v>
      </c>
      <c r="C712" t="s">
        <v>210</v>
      </c>
      <c r="J712" t="s">
        <v>102</v>
      </c>
      <c r="K712" t="s">
        <v>102</v>
      </c>
      <c r="L712" t="s">
        <v>102</v>
      </c>
      <c r="M712" t="s">
        <v>102</v>
      </c>
      <c r="N712" t="s">
        <v>102</v>
      </c>
      <c r="O712" t="s">
        <v>102</v>
      </c>
      <c r="P712" t="s">
        <v>102</v>
      </c>
      <c r="Q712" t="s">
        <v>102</v>
      </c>
      <c r="R712" s="26" t="s">
        <v>102</v>
      </c>
      <c r="S712" t="s">
        <v>102</v>
      </c>
      <c r="T712" s="26" t="s">
        <v>102</v>
      </c>
      <c r="U712" s="26">
        <v>1.771E-4</v>
      </c>
      <c r="V712" t="s">
        <v>102</v>
      </c>
      <c r="W712" s="26" t="s">
        <v>102</v>
      </c>
      <c r="X712">
        <v>1.771E-4</v>
      </c>
    </row>
    <row r="713" spans="1:24" x14ac:dyDescent="0.35">
      <c r="A713" t="s">
        <v>13</v>
      </c>
      <c r="B713" t="s">
        <v>388</v>
      </c>
      <c r="C713" t="s">
        <v>325</v>
      </c>
      <c r="J713" t="s">
        <v>102</v>
      </c>
      <c r="K713" t="s">
        <v>102</v>
      </c>
      <c r="L713" t="s">
        <v>102</v>
      </c>
      <c r="M713" t="s">
        <v>102</v>
      </c>
      <c r="N713" t="s">
        <v>102</v>
      </c>
      <c r="O713" t="s">
        <v>102</v>
      </c>
      <c r="P713" t="s">
        <v>102</v>
      </c>
      <c r="Q713" t="s">
        <v>102</v>
      </c>
      <c r="R713" t="s">
        <v>102</v>
      </c>
      <c r="S713" t="s">
        <v>102</v>
      </c>
      <c r="T713" s="26" t="s">
        <v>102</v>
      </c>
      <c r="U713" s="26">
        <v>5.8230000000000001E-3</v>
      </c>
      <c r="V713" t="s">
        <v>102</v>
      </c>
      <c r="W713" s="26" t="s">
        <v>102</v>
      </c>
      <c r="X713">
        <v>5.8230000000000001E-3</v>
      </c>
    </row>
    <row r="714" spans="1:24" x14ac:dyDescent="0.35">
      <c r="A714" t="s">
        <v>13</v>
      </c>
      <c r="B714" t="s">
        <v>388</v>
      </c>
      <c r="C714" t="s">
        <v>211</v>
      </c>
      <c r="J714" t="s">
        <v>102</v>
      </c>
      <c r="K714" t="s">
        <v>102</v>
      </c>
      <c r="L714" t="s">
        <v>102</v>
      </c>
      <c r="M714" t="s">
        <v>102</v>
      </c>
      <c r="N714" t="s">
        <v>102</v>
      </c>
      <c r="O714" t="s">
        <v>102</v>
      </c>
      <c r="P714" t="s">
        <v>102</v>
      </c>
      <c r="Q714" t="s">
        <v>102</v>
      </c>
      <c r="R714" s="26" t="s">
        <v>102</v>
      </c>
      <c r="S714" t="s">
        <v>102</v>
      </c>
      <c r="T714" s="26" t="s">
        <v>102</v>
      </c>
      <c r="U714" s="26">
        <v>4.593E-4</v>
      </c>
      <c r="V714" t="s">
        <v>102</v>
      </c>
      <c r="W714" t="s">
        <v>102</v>
      </c>
      <c r="X714">
        <v>4.593E-4</v>
      </c>
    </row>
    <row r="715" spans="1:24" x14ac:dyDescent="0.35">
      <c r="A715" t="s">
        <v>13</v>
      </c>
      <c r="B715" t="s">
        <v>388</v>
      </c>
      <c r="C715" t="s">
        <v>212</v>
      </c>
      <c r="J715" t="s">
        <v>102</v>
      </c>
      <c r="K715" t="s">
        <v>102</v>
      </c>
      <c r="L715" t="s">
        <v>102</v>
      </c>
      <c r="M715" t="s">
        <v>102</v>
      </c>
      <c r="N715" t="s">
        <v>102</v>
      </c>
      <c r="O715" t="s">
        <v>102</v>
      </c>
      <c r="P715" t="s">
        <v>102</v>
      </c>
      <c r="Q715" t="s">
        <v>102</v>
      </c>
      <c r="R715" t="s">
        <v>102</v>
      </c>
      <c r="S715" t="s">
        <v>102</v>
      </c>
      <c r="T715" s="26" t="s">
        <v>102</v>
      </c>
      <c r="U715" s="26">
        <v>4.5919999999999999E-4</v>
      </c>
      <c r="V715" t="s">
        <v>102</v>
      </c>
      <c r="W715" t="s">
        <v>102</v>
      </c>
      <c r="X715">
        <v>4.5919999999999999E-4</v>
      </c>
    </row>
    <row r="716" spans="1:24" x14ac:dyDescent="0.35">
      <c r="A716" t="s">
        <v>13</v>
      </c>
      <c r="B716" t="s">
        <v>388</v>
      </c>
      <c r="C716" t="s">
        <v>213</v>
      </c>
      <c r="J716" t="s">
        <v>102</v>
      </c>
      <c r="K716" t="s">
        <v>102</v>
      </c>
      <c r="L716" t="s">
        <v>102</v>
      </c>
      <c r="M716" t="s">
        <v>102</v>
      </c>
      <c r="N716" t="s">
        <v>102</v>
      </c>
      <c r="O716" t="s">
        <v>102</v>
      </c>
      <c r="P716" t="s">
        <v>102</v>
      </c>
      <c r="Q716" t="s">
        <v>102</v>
      </c>
      <c r="R716" t="s">
        <v>102</v>
      </c>
      <c r="S716" t="s">
        <v>102</v>
      </c>
      <c r="T716" t="s">
        <v>102</v>
      </c>
      <c r="U716" s="26">
        <v>4.6109999999999999E-4</v>
      </c>
      <c r="V716" t="s">
        <v>102</v>
      </c>
      <c r="W716" t="s">
        <v>102</v>
      </c>
      <c r="X716">
        <v>4.6109999999999999E-4</v>
      </c>
    </row>
    <row r="717" spans="1:24" x14ac:dyDescent="0.35">
      <c r="A717" t="s">
        <v>13</v>
      </c>
      <c r="B717" t="s">
        <v>388</v>
      </c>
      <c r="C717" t="s">
        <v>390</v>
      </c>
      <c r="J717" t="s">
        <v>102</v>
      </c>
      <c r="K717" t="s">
        <v>102</v>
      </c>
      <c r="L717" t="s">
        <v>102</v>
      </c>
      <c r="M717" t="s">
        <v>102</v>
      </c>
      <c r="N717" t="s">
        <v>102</v>
      </c>
      <c r="O717" t="s">
        <v>102</v>
      </c>
      <c r="P717" t="s">
        <v>102</v>
      </c>
      <c r="Q717" t="s">
        <v>102</v>
      </c>
      <c r="R717" t="s">
        <v>102</v>
      </c>
      <c r="S717" t="s">
        <v>102</v>
      </c>
      <c r="T717" t="s">
        <v>102</v>
      </c>
      <c r="U717" s="26">
        <v>1.751E-4</v>
      </c>
      <c r="V717" t="s">
        <v>102</v>
      </c>
      <c r="W717" t="s">
        <v>102</v>
      </c>
      <c r="X717">
        <v>1.751E-4</v>
      </c>
    </row>
    <row r="718" spans="1:24" x14ac:dyDescent="0.35">
      <c r="A718" t="s">
        <v>13</v>
      </c>
      <c r="B718" t="s">
        <v>388</v>
      </c>
      <c r="C718" t="s">
        <v>391</v>
      </c>
      <c r="J718" t="s">
        <v>102</v>
      </c>
      <c r="K718" t="s">
        <v>102</v>
      </c>
      <c r="L718" t="s">
        <v>102</v>
      </c>
      <c r="M718" t="s">
        <v>102</v>
      </c>
      <c r="N718" t="s">
        <v>102</v>
      </c>
      <c r="O718" t="s">
        <v>102</v>
      </c>
      <c r="P718" t="s">
        <v>102</v>
      </c>
      <c r="Q718" t="s">
        <v>102</v>
      </c>
      <c r="R718" t="s">
        <v>102</v>
      </c>
      <c r="S718" t="s">
        <v>102</v>
      </c>
      <c r="T718" t="s">
        <v>102</v>
      </c>
      <c r="U718" s="26">
        <v>1.7660000000000001E-4</v>
      </c>
      <c r="V718" t="s">
        <v>102</v>
      </c>
      <c r="W718" t="s">
        <v>102</v>
      </c>
      <c r="X718">
        <v>1.7660000000000001E-4</v>
      </c>
    </row>
    <row r="719" spans="1:24" x14ac:dyDescent="0.35">
      <c r="A719" t="s">
        <v>13</v>
      </c>
      <c r="B719" t="s">
        <v>388</v>
      </c>
      <c r="C719" t="s">
        <v>221</v>
      </c>
      <c r="J719" t="s">
        <v>102</v>
      </c>
      <c r="K719" t="s">
        <v>102</v>
      </c>
      <c r="L719" t="s">
        <v>102</v>
      </c>
      <c r="M719" t="s">
        <v>102</v>
      </c>
      <c r="N719" t="s">
        <v>102</v>
      </c>
      <c r="O719" t="s">
        <v>102</v>
      </c>
      <c r="P719" t="s">
        <v>102</v>
      </c>
      <c r="Q719" t="s">
        <v>102</v>
      </c>
      <c r="R719" t="s">
        <v>102</v>
      </c>
      <c r="S719" t="s">
        <v>102</v>
      </c>
      <c r="T719" t="s">
        <v>102</v>
      </c>
      <c r="U719" s="26">
        <v>1.886E-4</v>
      </c>
      <c r="V719" t="s">
        <v>102</v>
      </c>
      <c r="W719" t="s">
        <v>102</v>
      </c>
      <c r="X719">
        <v>1.886E-4</v>
      </c>
    </row>
    <row r="720" spans="1:24" x14ac:dyDescent="0.35">
      <c r="A720" t="s">
        <v>13</v>
      </c>
      <c r="B720" t="s">
        <v>388</v>
      </c>
      <c r="C720" t="s">
        <v>392</v>
      </c>
      <c r="J720" t="s">
        <v>102</v>
      </c>
      <c r="K720" t="s">
        <v>102</v>
      </c>
      <c r="L720" t="s">
        <v>102</v>
      </c>
      <c r="M720" t="s">
        <v>102</v>
      </c>
      <c r="N720" t="s">
        <v>102</v>
      </c>
      <c r="O720" t="s">
        <v>102</v>
      </c>
      <c r="P720" t="s">
        <v>102</v>
      </c>
      <c r="Q720" t="s">
        <v>102</v>
      </c>
      <c r="R720" s="26" t="s">
        <v>102</v>
      </c>
      <c r="S720" t="s">
        <v>102</v>
      </c>
      <c r="T720" s="26" t="s">
        <v>102</v>
      </c>
      <c r="U720" s="26">
        <v>1.4970000000000001E-4</v>
      </c>
      <c r="V720" t="s">
        <v>102</v>
      </c>
      <c r="W720" t="s">
        <v>102</v>
      </c>
      <c r="X720">
        <v>1.4970000000000001E-4</v>
      </c>
    </row>
    <row r="721" spans="1:24" x14ac:dyDescent="0.35">
      <c r="A721" t="s">
        <v>13</v>
      </c>
      <c r="B721" t="s">
        <v>393</v>
      </c>
      <c r="J721" t="s">
        <v>102</v>
      </c>
      <c r="K721" t="s">
        <v>102</v>
      </c>
      <c r="L721" t="s">
        <v>102</v>
      </c>
      <c r="M721" t="s">
        <v>102</v>
      </c>
      <c r="N721" t="s">
        <v>102</v>
      </c>
      <c r="O721" t="s">
        <v>102</v>
      </c>
      <c r="P721" t="s">
        <v>102</v>
      </c>
      <c r="Q721" t="s">
        <v>102</v>
      </c>
      <c r="R721" s="26" t="s">
        <v>102</v>
      </c>
      <c r="S721" t="s">
        <v>102</v>
      </c>
      <c r="T721" s="26" t="s">
        <v>102</v>
      </c>
      <c r="U721" s="26" t="s">
        <v>102</v>
      </c>
      <c r="V721" t="s">
        <v>102</v>
      </c>
      <c r="W721" t="s">
        <v>102</v>
      </c>
      <c r="X721">
        <v>0</v>
      </c>
    </row>
    <row r="722" spans="1:24" x14ac:dyDescent="0.35">
      <c r="A722" t="s">
        <v>145</v>
      </c>
      <c r="J722" s="26">
        <v>-1.3669999999999999E-3</v>
      </c>
      <c r="K722" t="s">
        <v>102</v>
      </c>
      <c r="L722" s="26">
        <v>4.7709999999999999</v>
      </c>
      <c r="M722" s="26">
        <v>2.0249999999999999</v>
      </c>
      <c r="N722" s="26">
        <v>-2.9409999999999998</v>
      </c>
      <c r="O722" s="26">
        <v>23.82</v>
      </c>
      <c r="P722" s="26">
        <v>6.0890000000000004</v>
      </c>
      <c r="Q722" s="26">
        <v>48.26</v>
      </c>
      <c r="R722" s="26">
        <v>82.94</v>
      </c>
      <c r="S722" s="26">
        <v>4.9930000000000003</v>
      </c>
      <c r="T722" s="26">
        <v>0.79959999999999998</v>
      </c>
      <c r="U722" s="26">
        <v>15.55</v>
      </c>
      <c r="V722" s="26">
        <v>3.1220000000000001E-2</v>
      </c>
      <c r="W722" s="26">
        <v>-9.7210000000000005E-2</v>
      </c>
      <c r="X722">
        <v>186.23924299999999</v>
      </c>
    </row>
    <row r="723" spans="1:24" x14ac:dyDescent="0.35">
      <c r="A723" t="s">
        <v>145</v>
      </c>
      <c r="B723" t="s">
        <v>394</v>
      </c>
      <c r="J723" s="26">
        <v>0.40389999999999998</v>
      </c>
      <c r="K723" t="s">
        <v>102</v>
      </c>
      <c r="L723" s="26">
        <v>0.92390000000000005</v>
      </c>
      <c r="M723" s="26">
        <v>0.1321</v>
      </c>
      <c r="N723" s="26">
        <v>-0.37409999999999999</v>
      </c>
      <c r="O723" s="26">
        <v>12.14</v>
      </c>
      <c r="P723" s="26">
        <v>2.9790000000000001</v>
      </c>
      <c r="Q723" s="26">
        <v>16.510000000000002</v>
      </c>
      <c r="R723" s="26">
        <v>31.7</v>
      </c>
      <c r="S723" s="26">
        <v>1.929</v>
      </c>
      <c r="T723" s="26">
        <v>0.22070000000000001</v>
      </c>
      <c r="U723" s="26">
        <v>5.6390000000000002</v>
      </c>
      <c r="V723" s="26">
        <v>1.562E-2</v>
      </c>
      <c r="W723" s="26">
        <v>-0.2843</v>
      </c>
      <c r="X723">
        <v>71.934820000000002</v>
      </c>
    </row>
    <row r="724" spans="1:24" x14ac:dyDescent="0.35">
      <c r="A724" t="s">
        <v>145</v>
      </c>
      <c r="B724" t="s">
        <v>394</v>
      </c>
      <c r="C724" t="s">
        <v>46</v>
      </c>
      <c r="J724" t="s">
        <v>102</v>
      </c>
      <c r="K724" t="s">
        <v>102</v>
      </c>
      <c r="L724" t="s">
        <v>102</v>
      </c>
      <c r="M724" t="s">
        <v>102</v>
      </c>
      <c r="N724" t="s">
        <v>102</v>
      </c>
      <c r="O724" t="s">
        <v>102</v>
      </c>
      <c r="P724" t="s">
        <v>102</v>
      </c>
      <c r="Q724" t="s">
        <v>102</v>
      </c>
      <c r="R724" s="26" t="s">
        <v>102</v>
      </c>
      <c r="S724" t="s">
        <v>102</v>
      </c>
      <c r="T724" s="26">
        <v>-3.1210000000000001E-5</v>
      </c>
      <c r="U724" s="26">
        <v>-5.6360000000000004E-4</v>
      </c>
      <c r="V724" t="s">
        <v>102</v>
      </c>
      <c r="W724" t="s">
        <v>102</v>
      </c>
      <c r="X724">
        <v>-5.9480999999999998E-4</v>
      </c>
    </row>
    <row r="725" spans="1:24" x14ac:dyDescent="0.35">
      <c r="A725" t="s">
        <v>145</v>
      </c>
      <c r="B725" t="s">
        <v>394</v>
      </c>
      <c r="C725" t="s">
        <v>45</v>
      </c>
      <c r="J725" t="s">
        <v>102</v>
      </c>
      <c r="K725" t="s">
        <v>102</v>
      </c>
      <c r="L725" t="s">
        <v>102</v>
      </c>
      <c r="M725" t="s">
        <v>102</v>
      </c>
      <c r="N725" t="s">
        <v>102</v>
      </c>
      <c r="O725" t="s">
        <v>102</v>
      </c>
      <c r="P725" t="s">
        <v>102</v>
      </c>
      <c r="Q725" s="26">
        <v>3.5340000000000002E-4</v>
      </c>
      <c r="R725" s="26" t="s">
        <v>102</v>
      </c>
      <c r="S725" t="s">
        <v>102</v>
      </c>
      <c r="T725" t="s">
        <v>102</v>
      </c>
      <c r="U725" s="26" t="s">
        <v>102</v>
      </c>
      <c r="V725" t="s">
        <v>102</v>
      </c>
      <c r="W725" t="s">
        <v>102</v>
      </c>
      <c r="X725">
        <v>3.5340000000000002E-4</v>
      </c>
    </row>
    <row r="726" spans="1:24" x14ac:dyDescent="0.35">
      <c r="A726" t="s">
        <v>145</v>
      </c>
      <c r="B726" t="s">
        <v>394</v>
      </c>
      <c r="C726" t="s">
        <v>44</v>
      </c>
      <c r="J726" t="s">
        <v>102</v>
      </c>
      <c r="K726" t="s">
        <v>102</v>
      </c>
      <c r="L726" t="s">
        <v>102</v>
      </c>
      <c r="M726" t="s">
        <v>102</v>
      </c>
      <c r="N726" t="s">
        <v>102</v>
      </c>
      <c r="O726" t="s">
        <v>102</v>
      </c>
      <c r="P726" t="s">
        <v>102</v>
      </c>
      <c r="Q726" t="s">
        <v>102</v>
      </c>
      <c r="R726" s="26" t="s">
        <v>102</v>
      </c>
      <c r="S726" t="s">
        <v>102</v>
      </c>
      <c r="T726" t="s">
        <v>102</v>
      </c>
      <c r="U726" s="26">
        <v>6.8360000000000001E-3</v>
      </c>
      <c r="V726" s="26">
        <v>1.5820000000000001E-2</v>
      </c>
      <c r="W726" t="s">
        <v>102</v>
      </c>
      <c r="X726">
        <v>2.2655999999999999E-2</v>
      </c>
    </row>
    <row r="727" spans="1:24" x14ac:dyDescent="0.35">
      <c r="A727" t="s">
        <v>145</v>
      </c>
      <c r="B727" t="s">
        <v>394</v>
      </c>
      <c r="C727" t="s">
        <v>38</v>
      </c>
      <c r="J727" t="s">
        <v>102</v>
      </c>
      <c r="K727" t="s">
        <v>102</v>
      </c>
      <c r="L727" t="s">
        <v>102</v>
      </c>
      <c r="M727" t="s">
        <v>102</v>
      </c>
      <c r="N727" t="s">
        <v>102</v>
      </c>
      <c r="O727" t="s">
        <v>102</v>
      </c>
      <c r="P727" t="s">
        <v>102</v>
      </c>
      <c r="Q727" t="s">
        <v>102</v>
      </c>
      <c r="R727" s="26">
        <v>0.4083</v>
      </c>
      <c r="S727" t="s">
        <v>102</v>
      </c>
      <c r="T727" t="s">
        <v>102</v>
      </c>
      <c r="U727" s="26" t="s">
        <v>102</v>
      </c>
      <c r="V727" t="s">
        <v>102</v>
      </c>
      <c r="W727" t="s">
        <v>102</v>
      </c>
      <c r="X727">
        <v>0.4083</v>
      </c>
    </row>
    <row r="728" spans="1:24" x14ac:dyDescent="0.35">
      <c r="A728" t="s">
        <v>145</v>
      </c>
      <c r="B728" t="s">
        <v>394</v>
      </c>
      <c r="C728" t="s">
        <v>40</v>
      </c>
      <c r="J728" t="s">
        <v>102</v>
      </c>
      <c r="K728" t="s">
        <v>102</v>
      </c>
      <c r="L728" t="s">
        <v>102</v>
      </c>
      <c r="M728" t="s">
        <v>102</v>
      </c>
      <c r="N728" t="s">
        <v>102</v>
      </c>
      <c r="O728" t="s">
        <v>102</v>
      </c>
      <c r="P728" t="s">
        <v>102</v>
      </c>
      <c r="Q728" t="s">
        <v>102</v>
      </c>
      <c r="R728" s="26">
        <v>1.559E-10</v>
      </c>
      <c r="S728" t="s">
        <v>102</v>
      </c>
      <c r="T728" s="26">
        <v>-5.8810000000000001E-5</v>
      </c>
      <c r="U728" s="26">
        <v>0.15090000000000001</v>
      </c>
      <c r="V728" t="s">
        <v>102</v>
      </c>
      <c r="W728" s="26">
        <v>-1.1829999999999999E-7</v>
      </c>
      <c r="X728">
        <v>0.15084107185590001</v>
      </c>
    </row>
    <row r="729" spans="1:24" x14ac:dyDescent="0.35">
      <c r="A729" t="s">
        <v>145</v>
      </c>
      <c r="B729" t="s">
        <v>394</v>
      </c>
      <c r="C729" t="s">
        <v>40</v>
      </c>
      <c r="D729" t="s">
        <v>395</v>
      </c>
      <c r="J729" t="s">
        <v>102</v>
      </c>
      <c r="K729" t="s">
        <v>102</v>
      </c>
      <c r="L729" t="s">
        <v>102</v>
      </c>
      <c r="M729" t="s">
        <v>102</v>
      </c>
      <c r="N729" t="s">
        <v>102</v>
      </c>
      <c r="O729" t="s">
        <v>102</v>
      </c>
      <c r="P729" t="s">
        <v>102</v>
      </c>
      <c r="Q729" t="s">
        <v>102</v>
      </c>
      <c r="R729" t="s">
        <v>102</v>
      </c>
      <c r="S729" t="s">
        <v>102</v>
      </c>
      <c r="T729" s="26">
        <v>-4.3649999999999997E-5</v>
      </c>
      <c r="U729" s="26">
        <v>8.2570000000000005E-3</v>
      </c>
      <c r="V729" t="s">
        <v>102</v>
      </c>
      <c r="W729" t="s">
        <v>102</v>
      </c>
      <c r="X729">
        <v>8.2133499999999995E-3</v>
      </c>
    </row>
    <row r="730" spans="1:24" x14ac:dyDescent="0.35">
      <c r="A730" t="s">
        <v>145</v>
      </c>
      <c r="B730" t="s">
        <v>394</v>
      </c>
      <c r="C730" t="s">
        <v>41</v>
      </c>
      <c r="J730" t="s">
        <v>102</v>
      </c>
      <c r="K730" t="s">
        <v>102</v>
      </c>
      <c r="L730" t="s">
        <v>102</v>
      </c>
      <c r="M730" t="s">
        <v>102</v>
      </c>
      <c r="N730" t="s">
        <v>102</v>
      </c>
      <c r="O730" t="s">
        <v>102</v>
      </c>
      <c r="P730" t="s">
        <v>102</v>
      </c>
      <c r="Q730" t="s">
        <v>102</v>
      </c>
      <c r="R730" s="26">
        <v>1.4640000000000001E-10</v>
      </c>
      <c r="S730" t="s">
        <v>102</v>
      </c>
      <c r="T730" s="26">
        <v>-5.8919999999999998E-5</v>
      </c>
      <c r="U730" s="26">
        <v>0.14779999999999999</v>
      </c>
      <c r="V730" t="s">
        <v>102</v>
      </c>
      <c r="W730" s="26">
        <v>-8.7890000000000002E-8</v>
      </c>
      <c r="X730">
        <v>0.1477409922564</v>
      </c>
    </row>
    <row r="731" spans="1:24" x14ac:dyDescent="0.35">
      <c r="A731" t="s">
        <v>145</v>
      </c>
      <c r="B731" t="s">
        <v>394</v>
      </c>
      <c r="C731" t="s">
        <v>41</v>
      </c>
      <c r="D731" t="s">
        <v>395</v>
      </c>
      <c r="J731" t="s">
        <v>102</v>
      </c>
      <c r="K731" t="s">
        <v>102</v>
      </c>
      <c r="L731" t="s">
        <v>102</v>
      </c>
      <c r="M731" t="s">
        <v>102</v>
      </c>
      <c r="N731" t="s">
        <v>102</v>
      </c>
      <c r="O731" t="s">
        <v>102</v>
      </c>
      <c r="P731" t="s">
        <v>102</v>
      </c>
      <c r="Q731" t="s">
        <v>102</v>
      </c>
      <c r="R731" s="26" t="s">
        <v>102</v>
      </c>
      <c r="S731" t="s">
        <v>102</v>
      </c>
      <c r="T731" s="26">
        <v>-4.3630000000000001E-5</v>
      </c>
      <c r="U731" s="26">
        <v>8.2570000000000005E-3</v>
      </c>
      <c r="V731" t="s">
        <v>102</v>
      </c>
      <c r="W731" t="s">
        <v>102</v>
      </c>
      <c r="X731">
        <v>8.2133699999999994E-3</v>
      </c>
    </row>
    <row r="732" spans="1:24" x14ac:dyDescent="0.35">
      <c r="A732" t="s">
        <v>145</v>
      </c>
      <c r="B732" t="s">
        <v>394</v>
      </c>
      <c r="C732" t="s">
        <v>22</v>
      </c>
      <c r="J732" t="s">
        <v>102</v>
      </c>
      <c r="K732" t="s">
        <v>102</v>
      </c>
      <c r="L732" t="s">
        <v>102</v>
      </c>
      <c r="M732" t="s">
        <v>102</v>
      </c>
      <c r="N732" t="s">
        <v>102</v>
      </c>
      <c r="O732" t="s">
        <v>102</v>
      </c>
      <c r="P732" t="s">
        <v>102</v>
      </c>
      <c r="Q732" s="26">
        <v>2.238</v>
      </c>
      <c r="R732" t="s">
        <v>102</v>
      </c>
      <c r="S732" t="s">
        <v>102</v>
      </c>
      <c r="T732" s="26">
        <v>0.24210000000000001</v>
      </c>
      <c r="U732" s="26">
        <v>0.439</v>
      </c>
      <c r="V732" t="s">
        <v>102</v>
      </c>
      <c r="W732" s="26">
        <v>3.558E-3</v>
      </c>
      <c r="X732">
        <v>2.9226580000000002</v>
      </c>
    </row>
    <row r="733" spans="1:24" x14ac:dyDescent="0.35">
      <c r="A733" t="s">
        <v>145</v>
      </c>
      <c r="B733" t="s">
        <v>394</v>
      </c>
      <c r="C733" t="s">
        <v>22</v>
      </c>
      <c r="D733" t="s">
        <v>396</v>
      </c>
      <c r="J733" t="s">
        <v>102</v>
      </c>
      <c r="K733" t="s">
        <v>102</v>
      </c>
      <c r="L733" t="s">
        <v>102</v>
      </c>
      <c r="M733" t="s">
        <v>102</v>
      </c>
      <c r="N733" t="s">
        <v>102</v>
      </c>
      <c r="O733" t="s">
        <v>102</v>
      </c>
      <c r="P733" t="s">
        <v>102</v>
      </c>
      <c r="Q733" t="s">
        <v>102</v>
      </c>
      <c r="R733" s="26" t="s">
        <v>102</v>
      </c>
      <c r="S733" t="s">
        <v>102</v>
      </c>
      <c r="T733" s="26">
        <v>4.349E-4</v>
      </c>
      <c r="U733" s="26">
        <v>1.21E-2</v>
      </c>
      <c r="V733" t="s">
        <v>102</v>
      </c>
      <c r="W733" t="s">
        <v>102</v>
      </c>
      <c r="X733">
        <v>1.25349E-2</v>
      </c>
    </row>
    <row r="734" spans="1:24" x14ac:dyDescent="0.35">
      <c r="A734" t="s">
        <v>145</v>
      </c>
      <c r="B734" t="s">
        <v>394</v>
      </c>
      <c r="C734" t="s">
        <v>22</v>
      </c>
      <c r="D734" t="s">
        <v>397</v>
      </c>
      <c r="J734" t="s">
        <v>102</v>
      </c>
      <c r="K734" t="s">
        <v>102</v>
      </c>
      <c r="L734" t="s">
        <v>102</v>
      </c>
      <c r="M734" t="s">
        <v>102</v>
      </c>
      <c r="N734" t="s">
        <v>102</v>
      </c>
      <c r="O734" t="s">
        <v>102</v>
      </c>
      <c r="P734" t="s">
        <v>102</v>
      </c>
      <c r="Q734" s="26">
        <v>0.7157</v>
      </c>
      <c r="R734" s="26" t="s">
        <v>102</v>
      </c>
      <c r="S734" t="s">
        <v>102</v>
      </c>
      <c r="T734" s="26">
        <v>9.5729999999999996E-2</v>
      </c>
      <c r="U734" s="26">
        <v>0.1618</v>
      </c>
      <c r="V734" t="s">
        <v>102</v>
      </c>
      <c r="W734" s="26">
        <v>1.5590000000000001E-3</v>
      </c>
      <c r="X734" s="26">
        <v>0.97478900000000002</v>
      </c>
    </row>
    <row r="735" spans="1:24" x14ac:dyDescent="0.35">
      <c r="A735" t="s">
        <v>145</v>
      </c>
      <c r="B735" t="s">
        <v>394</v>
      </c>
      <c r="C735" t="s">
        <v>22</v>
      </c>
      <c r="D735" t="s">
        <v>398</v>
      </c>
      <c r="J735" t="s">
        <v>102</v>
      </c>
      <c r="K735" t="s">
        <v>102</v>
      </c>
      <c r="L735" t="s">
        <v>102</v>
      </c>
      <c r="M735" t="s">
        <v>102</v>
      </c>
      <c r="N735" t="s">
        <v>102</v>
      </c>
      <c r="O735" t="s">
        <v>102</v>
      </c>
      <c r="P735" t="s">
        <v>102</v>
      </c>
      <c r="Q735" s="26">
        <v>1.1259999999999999</v>
      </c>
      <c r="R735" s="26" t="s">
        <v>102</v>
      </c>
      <c r="S735" t="s">
        <v>102</v>
      </c>
      <c r="T735" s="26">
        <v>0.14599999999999999</v>
      </c>
      <c r="U735" s="26">
        <v>0.26519999999999999</v>
      </c>
      <c r="V735" t="s">
        <v>102</v>
      </c>
      <c r="W735" s="26">
        <v>1.8680000000000001E-3</v>
      </c>
      <c r="X735" s="26">
        <v>1.5390680000000001</v>
      </c>
    </row>
    <row r="736" spans="1:24" x14ac:dyDescent="0.35">
      <c r="A736" t="s">
        <v>145</v>
      </c>
      <c r="B736" t="s">
        <v>394</v>
      </c>
      <c r="C736" t="s">
        <v>47</v>
      </c>
      <c r="J736" t="s">
        <v>102</v>
      </c>
      <c r="K736" t="s">
        <v>102</v>
      </c>
      <c r="L736" t="s">
        <v>102</v>
      </c>
      <c r="M736" t="s">
        <v>102</v>
      </c>
      <c r="N736" t="s">
        <v>102</v>
      </c>
      <c r="O736" t="s">
        <v>102</v>
      </c>
      <c r="P736" t="s">
        <v>102</v>
      </c>
      <c r="Q736" t="s">
        <v>102</v>
      </c>
      <c r="R736" s="26" t="s">
        <v>102</v>
      </c>
      <c r="S736" t="s">
        <v>102</v>
      </c>
      <c r="T736" s="26" t="s">
        <v>102</v>
      </c>
      <c r="U736" s="26" t="s">
        <v>102</v>
      </c>
      <c r="V736" t="s">
        <v>102</v>
      </c>
      <c r="W736" t="s">
        <v>102</v>
      </c>
      <c r="X736">
        <v>0</v>
      </c>
    </row>
    <row r="737" spans="1:24" x14ac:dyDescent="0.35">
      <c r="A737" t="s">
        <v>145</v>
      </c>
      <c r="B737" t="s">
        <v>394</v>
      </c>
      <c r="C737" t="s">
        <v>42</v>
      </c>
      <c r="J737" t="s">
        <v>102</v>
      </c>
      <c r="K737" t="s">
        <v>102</v>
      </c>
      <c r="L737" t="s">
        <v>102</v>
      </c>
      <c r="M737" t="s">
        <v>102</v>
      </c>
      <c r="N737" t="s">
        <v>102</v>
      </c>
      <c r="O737" t="s">
        <v>102</v>
      </c>
      <c r="P737" t="s">
        <v>102</v>
      </c>
      <c r="Q737" s="26">
        <v>1.4470000000000001</v>
      </c>
      <c r="R737" t="s">
        <v>102</v>
      </c>
      <c r="S737" t="s">
        <v>102</v>
      </c>
      <c r="T737" s="26">
        <v>0.30530000000000002</v>
      </c>
      <c r="U737" s="26">
        <v>0.12239999999999999</v>
      </c>
      <c r="V737" t="s">
        <v>102</v>
      </c>
      <c r="W737" s="26">
        <v>2.8249999999999998E-3</v>
      </c>
      <c r="X737">
        <v>1.8775250000000001</v>
      </c>
    </row>
    <row r="738" spans="1:24" x14ac:dyDescent="0.35">
      <c r="A738" t="s">
        <v>145</v>
      </c>
      <c r="B738" t="s">
        <v>394</v>
      </c>
      <c r="C738" t="s">
        <v>399</v>
      </c>
      <c r="J738" s="26">
        <v>-0.11559999999999999</v>
      </c>
      <c r="K738" t="s">
        <v>102</v>
      </c>
      <c r="L738" t="s">
        <v>102</v>
      </c>
      <c r="M738" t="s">
        <v>102</v>
      </c>
      <c r="N738" t="s">
        <v>102</v>
      </c>
      <c r="O738" t="s">
        <v>102</v>
      </c>
      <c r="P738" t="s">
        <v>102</v>
      </c>
      <c r="Q738" s="26">
        <v>0.1159</v>
      </c>
      <c r="R738" s="26" t="s">
        <v>102</v>
      </c>
      <c r="S738" t="s">
        <v>102</v>
      </c>
      <c r="T738" s="26" t="s">
        <v>102</v>
      </c>
      <c r="U738" s="26" t="s">
        <v>102</v>
      </c>
      <c r="V738" t="s">
        <v>102</v>
      </c>
      <c r="W738" s="26">
        <v>2.6730000000000001E-6</v>
      </c>
      <c r="X738">
        <v>3.0267299999999501E-4</v>
      </c>
    </row>
    <row r="739" spans="1:24" x14ac:dyDescent="0.35">
      <c r="A739" t="s">
        <v>145</v>
      </c>
      <c r="B739" t="s">
        <v>394</v>
      </c>
      <c r="C739" t="s">
        <v>43</v>
      </c>
      <c r="J739" t="s">
        <v>102</v>
      </c>
      <c r="K739" t="s">
        <v>102</v>
      </c>
      <c r="L739" t="s">
        <v>102</v>
      </c>
      <c r="M739" t="s">
        <v>102</v>
      </c>
      <c r="N739" t="s">
        <v>102</v>
      </c>
      <c r="O739" t="s">
        <v>102</v>
      </c>
      <c r="P739" t="s">
        <v>102</v>
      </c>
      <c r="Q739" s="26">
        <v>2.2390000000000001E-3</v>
      </c>
      <c r="R739" s="26">
        <v>3.0519999999999999E-2</v>
      </c>
      <c r="S739" t="s">
        <v>102</v>
      </c>
      <c r="T739" s="26">
        <v>5.3550000000000004E-3</v>
      </c>
      <c r="U739" s="26" t="s">
        <v>102</v>
      </c>
      <c r="V739" t="s">
        <v>102</v>
      </c>
      <c r="W739" s="26">
        <v>6.8330000000000002E-2</v>
      </c>
      <c r="X739">
        <v>0.106444</v>
      </c>
    </row>
    <row r="740" spans="1:24" x14ac:dyDescent="0.35">
      <c r="A740" t="s">
        <v>145</v>
      </c>
      <c r="B740" t="s">
        <v>394</v>
      </c>
      <c r="C740" t="s">
        <v>43</v>
      </c>
      <c r="D740" t="s">
        <v>400</v>
      </c>
      <c r="J740" s="26" t="s">
        <v>102</v>
      </c>
      <c r="K740" t="s">
        <v>102</v>
      </c>
      <c r="L740" s="26" t="s">
        <v>102</v>
      </c>
      <c r="M740" s="26" t="s">
        <v>102</v>
      </c>
      <c r="N740" s="26" t="s">
        <v>102</v>
      </c>
      <c r="O740" s="26" t="s">
        <v>102</v>
      </c>
      <c r="P740" s="26" t="s">
        <v>102</v>
      </c>
      <c r="Q740" s="26">
        <v>-2.853E-5</v>
      </c>
      <c r="R740" s="26" t="s">
        <v>102</v>
      </c>
      <c r="S740" s="26" t="s">
        <v>102</v>
      </c>
      <c r="T740" s="26" t="s">
        <v>102</v>
      </c>
      <c r="U740" s="26" t="s">
        <v>102</v>
      </c>
      <c r="V740" s="26" t="s">
        <v>102</v>
      </c>
      <c r="W740" s="26">
        <v>4.7419999999999997E-8</v>
      </c>
      <c r="X740" s="26">
        <v>-2.8482579999999999E-5</v>
      </c>
    </row>
    <row r="741" spans="1:24" x14ac:dyDescent="0.35">
      <c r="A741" t="s">
        <v>145</v>
      </c>
      <c r="B741" t="s">
        <v>394</v>
      </c>
      <c r="C741" t="s">
        <v>43</v>
      </c>
      <c r="D741" t="s">
        <v>401</v>
      </c>
      <c r="J741" s="26" t="s">
        <v>102</v>
      </c>
      <c r="K741" t="s">
        <v>102</v>
      </c>
      <c r="L741" s="26" t="s">
        <v>102</v>
      </c>
      <c r="M741" s="26" t="s">
        <v>102</v>
      </c>
      <c r="N741" s="26" t="s">
        <v>102</v>
      </c>
      <c r="O741" s="26" t="s">
        <v>102</v>
      </c>
      <c r="P741" s="26" t="s">
        <v>102</v>
      </c>
      <c r="Q741" s="26">
        <v>4.3640000000000002E-7</v>
      </c>
      <c r="R741" s="26" t="s">
        <v>102</v>
      </c>
      <c r="S741" s="26" t="s">
        <v>102</v>
      </c>
      <c r="T741" s="26" t="s">
        <v>102</v>
      </c>
      <c r="U741" s="26" t="s">
        <v>102</v>
      </c>
      <c r="V741" s="26" t="s">
        <v>102</v>
      </c>
      <c r="W741" s="26">
        <v>4.7419999999999997E-8</v>
      </c>
      <c r="X741" s="26">
        <v>4.8381999999999995E-7</v>
      </c>
    </row>
    <row r="742" spans="1:24" x14ac:dyDescent="0.35">
      <c r="A742" t="s">
        <v>145</v>
      </c>
      <c r="B742" t="s">
        <v>394</v>
      </c>
      <c r="C742" t="s">
        <v>43</v>
      </c>
      <c r="D742" t="s">
        <v>402</v>
      </c>
      <c r="J742" t="s">
        <v>102</v>
      </c>
      <c r="K742" t="s">
        <v>102</v>
      </c>
      <c r="L742" t="s">
        <v>102</v>
      </c>
      <c r="M742" t="s">
        <v>102</v>
      </c>
      <c r="N742" t="s">
        <v>102</v>
      </c>
      <c r="O742" t="s">
        <v>102</v>
      </c>
      <c r="P742" t="s">
        <v>102</v>
      </c>
      <c r="Q742" s="26">
        <v>2.2060000000000001E-3</v>
      </c>
      <c r="R742" s="26" t="s">
        <v>102</v>
      </c>
      <c r="S742" t="s">
        <v>102</v>
      </c>
      <c r="T742" s="26">
        <v>7.5259999999999997E-3</v>
      </c>
      <c r="U742" s="26" t="s">
        <v>102</v>
      </c>
      <c r="V742" t="s">
        <v>102</v>
      </c>
      <c r="W742" s="26">
        <v>6.8239999999999995E-2</v>
      </c>
      <c r="X742">
        <v>7.7972E-2</v>
      </c>
    </row>
    <row r="743" spans="1:24" x14ac:dyDescent="0.35">
      <c r="A743" t="s">
        <v>145</v>
      </c>
      <c r="B743" t="s">
        <v>394</v>
      </c>
      <c r="C743" t="s">
        <v>43</v>
      </c>
      <c r="D743" t="s">
        <v>403</v>
      </c>
      <c r="J743" t="s">
        <v>102</v>
      </c>
      <c r="K743" t="s">
        <v>102</v>
      </c>
      <c r="L743" t="s">
        <v>102</v>
      </c>
      <c r="M743" t="s">
        <v>102</v>
      </c>
      <c r="N743" t="s">
        <v>102</v>
      </c>
      <c r="O743" t="s">
        <v>102</v>
      </c>
      <c r="P743" t="s">
        <v>102</v>
      </c>
      <c r="Q743" s="26">
        <v>6.0399999999999998E-5</v>
      </c>
      <c r="R743" s="26" t="s">
        <v>102</v>
      </c>
      <c r="S743" t="s">
        <v>102</v>
      </c>
      <c r="T743" s="26">
        <v>1.278E-5</v>
      </c>
      <c r="U743" s="26" t="s">
        <v>102</v>
      </c>
      <c r="V743" t="s">
        <v>102</v>
      </c>
      <c r="W743" s="26">
        <v>9.6509999999999996E-5</v>
      </c>
      <c r="X743">
        <v>1.6969000000000001E-4</v>
      </c>
    </row>
    <row r="744" spans="1:24" x14ac:dyDescent="0.35">
      <c r="A744" t="s">
        <v>145</v>
      </c>
      <c r="B744" t="s">
        <v>394</v>
      </c>
      <c r="C744" t="s">
        <v>43</v>
      </c>
      <c r="D744" t="s">
        <v>404</v>
      </c>
      <c r="J744" t="s">
        <v>102</v>
      </c>
      <c r="K744" t="s">
        <v>102</v>
      </c>
      <c r="L744" t="s">
        <v>102</v>
      </c>
      <c r="M744" t="s">
        <v>102</v>
      </c>
      <c r="N744" t="s">
        <v>102</v>
      </c>
      <c r="O744" t="s">
        <v>102</v>
      </c>
      <c r="P744" t="s">
        <v>102</v>
      </c>
      <c r="Q744" t="s">
        <v>102</v>
      </c>
      <c r="R744" s="26">
        <v>5.5830000000000003E-3</v>
      </c>
      <c r="S744" t="s">
        <v>102</v>
      </c>
      <c r="T744" s="26">
        <v>-2.183E-3</v>
      </c>
      <c r="U744" s="26" t="s">
        <v>102</v>
      </c>
      <c r="V744" s="26" t="s">
        <v>102</v>
      </c>
      <c r="W744" t="s">
        <v>102</v>
      </c>
      <c r="X744">
        <v>3.3999999999999998E-3</v>
      </c>
    </row>
    <row r="745" spans="1:24" x14ac:dyDescent="0.35">
      <c r="A745" t="s">
        <v>145</v>
      </c>
      <c r="B745" t="s">
        <v>394</v>
      </c>
      <c r="C745" t="s">
        <v>43</v>
      </c>
      <c r="D745" t="s">
        <v>405</v>
      </c>
      <c r="J745" t="s">
        <v>102</v>
      </c>
      <c r="K745" t="s">
        <v>102</v>
      </c>
      <c r="L745" t="s">
        <v>102</v>
      </c>
      <c r="M745" t="s">
        <v>102</v>
      </c>
      <c r="N745" t="s">
        <v>102</v>
      </c>
      <c r="O745" t="s">
        <v>102</v>
      </c>
      <c r="P745" t="s">
        <v>102</v>
      </c>
      <c r="Q745" t="s">
        <v>102</v>
      </c>
      <c r="R745" s="26">
        <v>3.4580000000000002E-6</v>
      </c>
      <c r="S745" t="s">
        <v>102</v>
      </c>
      <c r="T745" s="26">
        <v>-7.6970000000000002E-7</v>
      </c>
      <c r="U745" s="26" t="s">
        <v>102</v>
      </c>
      <c r="V745" t="s">
        <v>102</v>
      </c>
      <c r="W745" t="s">
        <v>102</v>
      </c>
      <c r="X745" s="26">
        <v>2.6883000000000002E-6</v>
      </c>
    </row>
    <row r="746" spans="1:24" x14ac:dyDescent="0.35">
      <c r="A746" t="s">
        <v>145</v>
      </c>
      <c r="B746" t="s">
        <v>394</v>
      </c>
      <c r="C746" t="s">
        <v>43</v>
      </c>
      <c r="D746" t="s">
        <v>406</v>
      </c>
      <c r="J746" t="s">
        <v>102</v>
      </c>
      <c r="K746" t="s">
        <v>102</v>
      </c>
      <c r="L746" t="s">
        <v>102</v>
      </c>
      <c r="M746" t="s">
        <v>102</v>
      </c>
      <c r="N746" t="s">
        <v>102</v>
      </c>
      <c r="O746" t="s">
        <v>102</v>
      </c>
      <c r="P746" t="s">
        <v>102</v>
      </c>
      <c r="Q746" t="s">
        <v>102</v>
      </c>
      <c r="R746" s="26">
        <v>2.4889999999999999E-2</v>
      </c>
      <c r="S746" t="s">
        <v>102</v>
      </c>
      <c r="T746" s="26" t="s">
        <v>102</v>
      </c>
      <c r="U746" s="26" t="s">
        <v>102</v>
      </c>
      <c r="V746" t="s">
        <v>102</v>
      </c>
      <c r="W746" s="26" t="s">
        <v>102</v>
      </c>
      <c r="X746">
        <v>2.4889999999999999E-2</v>
      </c>
    </row>
    <row r="747" spans="1:24" x14ac:dyDescent="0.35">
      <c r="A747" t="s">
        <v>145</v>
      </c>
      <c r="B747" t="s">
        <v>394</v>
      </c>
      <c r="C747" t="s">
        <v>43</v>
      </c>
      <c r="D747" t="s">
        <v>407</v>
      </c>
      <c r="J747" t="s">
        <v>102</v>
      </c>
      <c r="K747" t="s">
        <v>102</v>
      </c>
      <c r="L747" t="s">
        <v>102</v>
      </c>
      <c r="M747" t="s">
        <v>102</v>
      </c>
      <c r="N747" t="s">
        <v>102</v>
      </c>
      <c r="O747" t="s">
        <v>102</v>
      </c>
      <c r="P747" t="s">
        <v>102</v>
      </c>
      <c r="Q747" t="s">
        <v>102</v>
      </c>
      <c r="R747" s="26">
        <v>4.473E-5</v>
      </c>
      <c r="S747" t="s">
        <v>102</v>
      </c>
      <c r="T747" s="26" t="s">
        <v>102</v>
      </c>
      <c r="U747" s="26" t="s">
        <v>102</v>
      </c>
      <c r="V747" t="s">
        <v>102</v>
      </c>
      <c r="W747" s="26" t="s">
        <v>102</v>
      </c>
      <c r="X747" s="26">
        <v>4.473E-5</v>
      </c>
    </row>
    <row r="748" spans="1:24" x14ac:dyDescent="0.35">
      <c r="A748" t="s">
        <v>145</v>
      </c>
      <c r="B748" t="s">
        <v>394</v>
      </c>
      <c r="C748" t="s">
        <v>39</v>
      </c>
      <c r="J748" s="26">
        <v>0.5131</v>
      </c>
      <c r="K748" t="s">
        <v>102</v>
      </c>
      <c r="L748" t="s">
        <v>102</v>
      </c>
      <c r="M748" t="s">
        <v>102</v>
      </c>
      <c r="N748" t="s">
        <v>102</v>
      </c>
      <c r="O748" t="s">
        <v>102</v>
      </c>
      <c r="P748" t="s">
        <v>102</v>
      </c>
      <c r="Q748" s="26">
        <v>-7.3709999999999997E-4</v>
      </c>
      <c r="R748" s="26" t="s">
        <v>102</v>
      </c>
      <c r="S748" t="s">
        <v>102</v>
      </c>
      <c r="T748" s="26">
        <v>-1.059E-2</v>
      </c>
      <c r="U748" s="26" t="s">
        <v>102</v>
      </c>
      <c r="V748" t="s">
        <v>102</v>
      </c>
      <c r="W748" s="26">
        <v>-0.12089999999999999</v>
      </c>
      <c r="X748">
        <v>0.38087290000000001</v>
      </c>
    </row>
    <row r="749" spans="1:24" x14ac:dyDescent="0.35">
      <c r="A749" t="s">
        <v>145</v>
      </c>
      <c r="B749" t="s">
        <v>394</v>
      </c>
      <c r="C749" t="s">
        <v>21</v>
      </c>
      <c r="J749" t="s">
        <v>102</v>
      </c>
      <c r="K749" t="s">
        <v>102</v>
      </c>
      <c r="L749" s="26">
        <v>0.92390000000000005</v>
      </c>
      <c r="M749" s="26">
        <v>0.13200000000000001</v>
      </c>
      <c r="N749" s="26">
        <v>-0.37619999999999998</v>
      </c>
      <c r="O749" s="26">
        <v>12.13</v>
      </c>
      <c r="P749" s="26">
        <v>2.9790000000000001</v>
      </c>
      <c r="Q749" s="26">
        <v>12.71</v>
      </c>
      <c r="R749" s="26">
        <v>31.18</v>
      </c>
      <c r="S749" s="26">
        <v>1.929</v>
      </c>
      <c r="T749" s="26">
        <v>-0.32179999999999997</v>
      </c>
      <c r="U749" s="26">
        <v>4.74</v>
      </c>
      <c r="V749" t="s">
        <v>102</v>
      </c>
      <c r="W749" s="26">
        <v>-0.23669999999999999</v>
      </c>
      <c r="X749">
        <v>65.789199999999994</v>
      </c>
    </row>
    <row r="750" spans="1:24" x14ac:dyDescent="0.35">
      <c r="A750" t="s">
        <v>145</v>
      </c>
      <c r="B750" t="s">
        <v>394</v>
      </c>
      <c r="C750" t="s">
        <v>21</v>
      </c>
      <c r="D750" t="s">
        <v>24</v>
      </c>
      <c r="J750" t="s">
        <v>102</v>
      </c>
      <c r="K750" t="s">
        <v>102</v>
      </c>
      <c r="L750" t="s">
        <v>102</v>
      </c>
      <c r="M750" t="s">
        <v>102</v>
      </c>
      <c r="N750" t="s">
        <v>102</v>
      </c>
      <c r="O750" t="s">
        <v>102</v>
      </c>
      <c r="P750" t="s">
        <v>102</v>
      </c>
      <c r="Q750" s="26" t="s">
        <v>102</v>
      </c>
      <c r="R750" s="26">
        <v>1.5429999999999999</v>
      </c>
      <c r="S750" t="s">
        <v>102</v>
      </c>
      <c r="T750" s="26">
        <v>-0.62029999999999996</v>
      </c>
      <c r="U750" s="26">
        <v>9.4829999999999998E-2</v>
      </c>
      <c r="V750" t="s">
        <v>102</v>
      </c>
      <c r="W750" s="26">
        <v>0.38840000000000002</v>
      </c>
      <c r="X750">
        <v>1.4059299999999999</v>
      </c>
    </row>
    <row r="751" spans="1:24" x14ac:dyDescent="0.35">
      <c r="A751" t="s">
        <v>145</v>
      </c>
      <c r="B751" t="s">
        <v>394</v>
      </c>
      <c r="C751" t="s">
        <v>21</v>
      </c>
      <c r="D751" t="s">
        <v>24</v>
      </c>
      <c r="E751" t="s">
        <v>408</v>
      </c>
      <c r="J751" t="s">
        <v>102</v>
      </c>
      <c r="K751" t="s">
        <v>102</v>
      </c>
      <c r="L751" t="s">
        <v>102</v>
      </c>
      <c r="M751" t="s">
        <v>102</v>
      </c>
      <c r="N751" t="s">
        <v>102</v>
      </c>
      <c r="O751" t="s">
        <v>102</v>
      </c>
      <c r="P751" t="s">
        <v>102</v>
      </c>
      <c r="Q751" t="s">
        <v>102</v>
      </c>
      <c r="R751" t="s">
        <v>102</v>
      </c>
      <c r="S751" t="s">
        <v>102</v>
      </c>
      <c r="T751" s="26">
        <v>-2.421E-5</v>
      </c>
      <c r="U751" s="26">
        <v>3.9949999999999999E-2</v>
      </c>
      <c r="V751" t="s">
        <v>102</v>
      </c>
      <c r="W751" s="26">
        <v>0.22289999999999999</v>
      </c>
      <c r="X751">
        <v>0.26282579</v>
      </c>
    </row>
    <row r="752" spans="1:24" x14ac:dyDescent="0.35">
      <c r="A752" t="s">
        <v>145</v>
      </c>
      <c r="B752" t="s">
        <v>394</v>
      </c>
      <c r="C752" t="s">
        <v>21</v>
      </c>
      <c r="D752" t="s">
        <v>24</v>
      </c>
      <c r="E752" t="s">
        <v>409</v>
      </c>
      <c r="J752" t="s">
        <v>102</v>
      </c>
      <c r="K752" t="s">
        <v>102</v>
      </c>
      <c r="L752" t="s">
        <v>102</v>
      </c>
      <c r="M752" t="s">
        <v>102</v>
      </c>
      <c r="N752" t="s">
        <v>102</v>
      </c>
      <c r="O752" t="s">
        <v>102</v>
      </c>
      <c r="P752" t="s">
        <v>102</v>
      </c>
      <c r="Q752" s="26" t="s">
        <v>102</v>
      </c>
      <c r="R752" s="26">
        <v>0.80900000000000005</v>
      </c>
      <c r="S752" t="s">
        <v>102</v>
      </c>
      <c r="T752" s="26">
        <v>-2.145E-5</v>
      </c>
      <c r="U752" s="26">
        <v>3.4869999999999998E-2</v>
      </c>
      <c r="V752" t="s">
        <v>102</v>
      </c>
      <c r="W752" s="26" t="s">
        <v>102</v>
      </c>
      <c r="X752">
        <v>0.84384855000000003</v>
      </c>
    </row>
    <row r="753" spans="1:24" x14ac:dyDescent="0.35">
      <c r="A753" t="s">
        <v>145</v>
      </c>
      <c r="B753" t="s">
        <v>394</v>
      </c>
      <c r="C753" t="s">
        <v>21</v>
      </c>
      <c r="D753" t="s">
        <v>29</v>
      </c>
      <c r="J753" t="s">
        <v>102</v>
      </c>
      <c r="K753" t="s">
        <v>102</v>
      </c>
      <c r="L753" t="s">
        <v>102</v>
      </c>
      <c r="M753" t="s">
        <v>102</v>
      </c>
      <c r="N753" t="s">
        <v>102</v>
      </c>
      <c r="O753" t="s">
        <v>102</v>
      </c>
      <c r="P753" t="s">
        <v>102</v>
      </c>
      <c r="Q753" s="26" t="s">
        <v>102</v>
      </c>
      <c r="R753" t="s">
        <v>102</v>
      </c>
      <c r="S753" t="s">
        <v>102</v>
      </c>
      <c r="T753" s="26">
        <v>5.488E-4</v>
      </c>
      <c r="U753" s="26">
        <v>0.8034</v>
      </c>
      <c r="V753" t="s">
        <v>102</v>
      </c>
      <c r="W753" s="26" t="s">
        <v>102</v>
      </c>
      <c r="X753">
        <v>0.80394880000000002</v>
      </c>
    </row>
    <row r="754" spans="1:24" x14ac:dyDescent="0.35">
      <c r="A754" t="s">
        <v>145</v>
      </c>
      <c r="B754" t="s">
        <v>394</v>
      </c>
      <c r="C754" t="s">
        <v>21</v>
      </c>
      <c r="D754" t="s">
        <v>29</v>
      </c>
      <c r="E754" t="s">
        <v>319</v>
      </c>
      <c r="J754" t="s">
        <v>102</v>
      </c>
      <c r="K754" t="s">
        <v>102</v>
      </c>
      <c r="L754" t="s">
        <v>102</v>
      </c>
      <c r="M754" t="s">
        <v>102</v>
      </c>
      <c r="N754" t="s">
        <v>102</v>
      </c>
      <c r="O754" t="s">
        <v>102</v>
      </c>
      <c r="P754" t="s">
        <v>102</v>
      </c>
      <c r="Q754" t="s">
        <v>102</v>
      </c>
      <c r="R754" t="s">
        <v>102</v>
      </c>
      <c r="S754" t="s">
        <v>102</v>
      </c>
      <c r="T754" s="26" t="s">
        <v>102</v>
      </c>
      <c r="U754" s="26">
        <v>2.172E-2</v>
      </c>
      <c r="V754" t="s">
        <v>102</v>
      </c>
      <c r="W754" t="s">
        <v>102</v>
      </c>
      <c r="X754">
        <v>2.172E-2</v>
      </c>
    </row>
    <row r="755" spans="1:24" x14ac:dyDescent="0.35">
      <c r="A755" t="s">
        <v>145</v>
      </c>
      <c r="B755" t="s">
        <v>394</v>
      </c>
      <c r="C755" t="s">
        <v>21</v>
      </c>
      <c r="D755" t="s">
        <v>29</v>
      </c>
      <c r="E755" t="s">
        <v>323</v>
      </c>
      <c r="J755" t="s">
        <v>102</v>
      </c>
      <c r="K755" t="s">
        <v>102</v>
      </c>
      <c r="L755" t="s">
        <v>102</v>
      </c>
      <c r="M755" t="s">
        <v>102</v>
      </c>
      <c r="N755" t="s">
        <v>102</v>
      </c>
      <c r="O755" t="s">
        <v>102</v>
      </c>
      <c r="P755" t="s">
        <v>102</v>
      </c>
      <c r="Q755" s="26" t="s">
        <v>102</v>
      </c>
      <c r="R755" t="s">
        <v>102</v>
      </c>
      <c r="S755" t="s">
        <v>102</v>
      </c>
      <c r="T755" s="26" t="s">
        <v>102</v>
      </c>
      <c r="U755" s="26">
        <v>2.9459999999999998E-3</v>
      </c>
      <c r="V755" t="s">
        <v>102</v>
      </c>
      <c r="W755" s="26" t="s">
        <v>102</v>
      </c>
      <c r="X755">
        <v>2.9459999999999998E-3</v>
      </c>
    </row>
    <row r="756" spans="1:24" x14ac:dyDescent="0.35">
      <c r="A756" t="s">
        <v>145</v>
      </c>
      <c r="B756" t="s">
        <v>394</v>
      </c>
      <c r="C756" t="s">
        <v>21</v>
      </c>
      <c r="D756" t="s">
        <v>29</v>
      </c>
      <c r="E756" t="s">
        <v>410</v>
      </c>
      <c r="J756" s="26" t="s">
        <v>102</v>
      </c>
      <c r="K756" t="s">
        <v>102</v>
      </c>
      <c r="L756" t="s">
        <v>102</v>
      </c>
      <c r="M756" t="s">
        <v>102</v>
      </c>
      <c r="N756" t="s">
        <v>102</v>
      </c>
      <c r="O756" t="s">
        <v>102</v>
      </c>
      <c r="P756" t="s">
        <v>102</v>
      </c>
      <c r="Q756" s="26" t="s">
        <v>102</v>
      </c>
      <c r="R756" t="s">
        <v>102</v>
      </c>
      <c r="S756" t="s">
        <v>102</v>
      </c>
      <c r="T756" t="s">
        <v>102</v>
      </c>
      <c r="U756" s="26">
        <v>4.4679999999999997E-3</v>
      </c>
      <c r="V756" t="s">
        <v>102</v>
      </c>
      <c r="W756" s="26" t="s">
        <v>102</v>
      </c>
      <c r="X756">
        <v>4.4679999999999997E-3</v>
      </c>
    </row>
    <row r="757" spans="1:24" x14ac:dyDescent="0.35">
      <c r="A757" t="s">
        <v>145</v>
      </c>
      <c r="B757" t="s">
        <v>394</v>
      </c>
      <c r="C757" t="s">
        <v>21</v>
      </c>
      <c r="D757" t="s">
        <v>29</v>
      </c>
      <c r="E757" t="s">
        <v>411</v>
      </c>
      <c r="J757" t="s">
        <v>102</v>
      </c>
      <c r="K757" t="s">
        <v>102</v>
      </c>
      <c r="L757" t="s">
        <v>102</v>
      </c>
      <c r="M757" t="s">
        <v>102</v>
      </c>
      <c r="N757" t="s">
        <v>102</v>
      </c>
      <c r="O757" s="26" t="s">
        <v>102</v>
      </c>
      <c r="P757" s="26" t="s">
        <v>102</v>
      </c>
      <c r="Q757" s="26" t="s">
        <v>102</v>
      </c>
      <c r="R757" s="26" t="s">
        <v>102</v>
      </c>
      <c r="S757" t="s">
        <v>102</v>
      </c>
      <c r="T757" s="26" t="s">
        <v>102</v>
      </c>
      <c r="U757" s="26">
        <v>1.9109999999999999E-2</v>
      </c>
      <c r="V757" t="s">
        <v>102</v>
      </c>
      <c r="W757" s="26" t="s">
        <v>102</v>
      </c>
      <c r="X757">
        <v>1.9109999999999999E-2</v>
      </c>
    </row>
    <row r="758" spans="1:24" x14ac:dyDescent="0.35">
      <c r="A758" t="s">
        <v>145</v>
      </c>
      <c r="B758" t="s">
        <v>394</v>
      </c>
      <c r="C758" t="s">
        <v>21</v>
      </c>
      <c r="D758" t="s">
        <v>27</v>
      </c>
      <c r="J758" t="s">
        <v>102</v>
      </c>
      <c r="K758" t="s">
        <v>102</v>
      </c>
      <c r="L758" t="s">
        <v>102</v>
      </c>
      <c r="M758" t="s">
        <v>102</v>
      </c>
      <c r="N758" t="s">
        <v>102</v>
      </c>
      <c r="O758" t="s">
        <v>102</v>
      </c>
      <c r="P758" t="s">
        <v>102</v>
      </c>
      <c r="Q758" s="26" t="s">
        <v>102</v>
      </c>
      <c r="R758" s="26">
        <v>1.761E-3</v>
      </c>
      <c r="S758" t="s">
        <v>102</v>
      </c>
      <c r="T758" s="26">
        <v>2.9449999999999999E-8</v>
      </c>
      <c r="U758" s="26">
        <v>2.5590000000000001E-3</v>
      </c>
      <c r="V758" t="s">
        <v>102</v>
      </c>
      <c r="W758" s="26" t="s">
        <v>102</v>
      </c>
      <c r="X758">
        <v>4.3200294500000003E-3</v>
      </c>
    </row>
    <row r="759" spans="1:24" x14ac:dyDescent="0.35">
      <c r="A759" t="s">
        <v>145</v>
      </c>
      <c r="B759" t="s">
        <v>394</v>
      </c>
      <c r="C759" t="s">
        <v>21</v>
      </c>
      <c r="D759" t="s">
        <v>27</v>
      </c>
      <c r="E759" t="s">
        <v>412</v>
      </c>
      <c r="J759" t="s">
        <v>102</v>
      </c>
      <c r="K759" t="s">
        <v>102</v>
      </c>
      <c r="L759" t="s">
        <v>102</v>
      </c>
      <c r="M759" t="s">
        <v>102</v>
      </c>
      <c r="N759" t="s">
        <v>102</v>
      </c>
      <c r="O759" t="s">
        <v>102</v>
      </c>
      <c r="P759" t="s">
        <v>102</v>
      </c>
      <c r="Q759" s="26" t="s">
        <v>102</v>
      </c>
      <c r="R759" s="26">
        <v>1.681E-3</v>
      </c>
      <c r="S759" t="s">
        <v>102</v>
      </c>
      <c r="T759" s="26">
        <v>2.9449999999999999E-8</v>
      </c>
      <c r="U759" s="26">
        <v>2.3749999999999999E-3</v>
      </c>
      <c r="V759" t="s">
        <v>102</v>
      </c>
      <c r="W759" s="26" t="s">
        <v>102</v>
      </c>
      <c r="X759">
        <v>4.05602945E-3</v>
      </c>
    </row>
    <row r="760" spans="1:24" x14ac:dyDescent="0.35">
      <c r="A760" t="s">
        <v>145</v>
      </c>
      <c r="B760" t="s">
        <v>394</v>
      </c>
      <c r="C760" t="s">
        <v>21</v>
      </c>
      <c r="D760" t="s">
        <v>23</v>
      </c>
      <c r="J760" t="s">
        <v>102</v>
      </c>
      <c r="K760" t="s">
        <v>102</v>
      </c>
      <c r="L760" t="s">
        <v>102</v>
      </c>
      <c r="M760" t="s">
        <v>102</v>
      </c>
      <c r="N760" t="s">
        <v>102</v>
      </c>
      <c r="O760" t="s">
        <v>102</v>
      </c>
      <c r="P760" t="s">
        <v>102</v>
      </c>
      <c r="Q760" s="26" t="s">
        <v>102</v>
      </c>
      <c r="R760" s="26">
        <v>29.63</v>
      </c>
      <c r="S760" t="s">
        <v>102</v>
      </c>
      <c r="T760" s="26">
        <v>-0.11700000000000001</v>
      </c>
      <c r="U760" s="26">
        <v>0.53200000000000003</v>
      </c>
      <c r="V760" t="s">
        <v>102</v>
      </c>
      <c r="W760" s="26">
        <v>-0.63349999999999995</v>
      </c>
      <c r="X760">
        <v>29.4115</v>
      </c>
    </row>
    <row r="761" spans="1:24" x14ac:dyDescent="0.35">
      <c r="A761" t="s">
        <v>145</v>
      </c>
      <c r="B761" t="s">
        <v>394</v>
      </c>
      <c r="C761" t="s">
        <v>21</v>
      </c>
      <c r="D761" t="s">
        <v>23</v>
      </c>
      <c r="E761" t="s">
        <v>413</v>
      </c>
      <c r="J761" t="s">
        <v>102</v>
      </c>
      <c r="K761" t="s">
        <v>102</v>
      </c>
      <c r="L761" t="s">
        <v>102</v>
      </c>
      <c r="M761" t="s">
        <v>102</v>
      </c>
      <c r="N761" t="s">
        <v>102</v>
      </c>
      <c r="O761" t="s">
        <v>102</v>
      </c>
      <c r="P761" t="s">
        <v>102</v>
      </c>
      <c r="Q761" s="26" t="s">
        <v>102</v>
      </c>
      <c r="R761" t="s">
        <v>170</v>
      </c>
      <c r="S761" t="s">
        <v>102</v>
      </c>
      <c r="T761" s="26" t="s">
        <v>102</v>
      </c>
      <c r="U761" t="s">
        <v>102</v>
      </c>
      <c r="V761" t="s">
        <v>102</v>
      </c>
      <c r="W761" s="26" t="s">
        <v>102</v>
      </c>
      <c r="X761">
        <v>0</v>
      </c>
    </row>
    <row r="762" spans="1:24" x14ac:dyDescent="0.35">
      <c r="A762" t="s">
        <v>145</v>
      </c>
      <c r="B762" t="s">
        <v>394</v>
      </c>
      <c r="C762" t="s">
        <v>21</v>
      </c>
      <c r="D762" t="s">
        <v>23</v>
      </c>
      <c r="E762" t="s">
        <v>414</v>
      </c>
      <c r="J762" t="s">
        <v>102</v>
      </c>
      <c r="K762" t="s">
        <v>102</v>
      </c>
      <c r="L762" t="s">
        <v>102</v>
      </c>
      <c r="M762" t="s">
        <v>102</v>
      </c>
      <c r="N762" t="s">
        <v>102</v>
      </c>
      <c r="O762" t="s">
        <v>102</v>
      </c>
      <c r="P762" s="26" t="s">
        <v>102</v>
      </c>
      <c r="Q762" s="26" t="s">
        <v>102</v>
      </c>
      <c r="R762" s="26">
        <v>5.5640000000000004E-3</v>
      </c>
      <c r="S762" t="s">
        <v>102</v>
      </c>
      <c r="T762" s="26" t="s">
        <v>102</v>
      </c>
      <c r="U762" t="s">
        <v>102</v>
      </c>
      <c r="V762" t="s">
        <v>102</v>
      </c>
      <c r="W762" s="26" t="s">
        <v>102</v>
      </c>
      <c r="X762">
        <v>5.5640000000000004E-3</v>
      </c>
    </row>
    <row r="763" spans="1:24" x14ac:dyDescent="0.35">
      <c r="A763" t="s">
        <v>145</v>
      </c>
      <c r="B763" t="s">
        <v>394</v>
      </c>
      <c r="C763" t="s">
        <v>21</v>
      </c>
      <c r="D763" t="s">
        <v>23</v>
      </c>
      <c r="E763" t="s">
        <v>415</v>
      </c>
      <c r="J763" t="s">
        <v>102</v>
      </c>
      <c r="K763" t="s">
        <v>102</v>
      </c>
      <c r="L763" t="s">
        <v>102</v>
      </c>
      <c r="M763" t="s">
        <v>102</v>
      </c>
      <c r="N763" t="s">
        <v>102</v>
      </c>
      <c r="O763" t="s">
        <v>102</v>
      </c>
      <c r="P763" s="26" t="s">
        <v>102</v>
      </c>
      <c r="Q763" s="26" t="s">
        <v>102</v>
      </c>
      <c r="R763" s="26">
        <v>5.5539999999999999E-3</v>
      </c>
      <c r="S763" t="s">
        <v>102</v>
      </c>
      <c r="T763" s="26" t="s">
        <v>102</v>
      </c>
      <c r="U763" t="s">
        <v>102</v>
      </c>
      <c r="V763" t="s">
        <v>102</v>
      </c>
      <c r="W763" s="26" t="s">
        <v>102</v>
      </c>
      <c r="X763">
        <v>5.5539999999999999E-3</v>
      </c>
    </row>
    <row r="764" spans="1:24" x14ac:dyDescent="0.35">
      <c r="A764" t="s">
        <v>145</v>
      </c>
      <c r="B764" t="s">
        <v>394</v>
      </c>
      <c r="C764" t="s">
        <v>21</v>
      </c>
      <c r="D764" t="s">
        <v>23</v>
      </c>
      <c r="E764" t="s">
        <v>416</v>
      </c>
      <c r="J764" t="s">
        <v>102</v>
      </c>
      <c r="K764" t="s">
        <v>102</v>
      </c>
      <c r="L764" t="s">
        <v>102</v>
      </c>
      <c r="M764" t="s">
        <v>102</v>
      </c>
      <c r="N764" t="s">
        <v>102</v>
      </c>
      <c r="O764" t="s">
        <v>102</v>
      </c>
      <c r="P764" s="26" t="s">
        <v>102</v>
      </c>
      <c r="Q764" s="26" t="s">
        <v>102</v>
      </c>
      <c r="R764" s="26">
        <v>5.5799999999999999E-3</v>
      </c>
      <c r="S764" t="s">
        <v>102</v>
      </c>
      <c r="T764" t="s">
        <v>102</v>
      </c>
      <c r="U764" t="s">
        <v>102</v>
      </c>
      <c r="V764" t="s">
        <v>102</v>
      </c>
      <c r="W764" s="26" t="s">
        <v>102</v>
      </c>
      <c r="X764">
        <v>5.5799999999999999E-3</v>
      </c>
    </row>
    <row r="765" spans="1:24" x14ac:dyDescent="0.35">
      <c r="A765" t="s">
        <v>145</v>
      </c>
      <c r="B765" t="s">
        <v>394</v>
      </c>
      <c r="C765" t="s">
        <v>21</v>
      </c>
      <c r="D765" t="s">
        <v>23</v>
      </c>
      <c r="E765" t="s">
        <v>417</v>
      </c>
      <c r="J765" t="s">
        <v>102</v>
      </c>
      <c r="K765" t="s">
        <v>102</v>
      </c>
      <c r="L765" t="s">
        <v>102</v>
      </c>
      <c r="M765" t="s">
        <v>102</v>
      </c>
      <c r="N765" t="s">
        <v>102</v>
      </c>
      <c r="O765" t="s">
        <v>102</v>
      </c>
      <c r="P765" s="26" t="s">
        <v>102</v>
      </c>
      <c r="Q765" s="26" t="s">
        <v>102</v>
      </c>
      <c r="R765" s="26">
        <v>6.7539999999999996</v>
      </c>
      <c r="S765" t="s">
        <v>102</v>
      </c>
      <c r="T765" t="s">
        <v>102</v>
      </c>
      <c r="U765" t="s">
        <v>102</v>
      </c>
      <c r="V765" t="s">
        <v>102</v>
      </c>
      <c r="W765" s="26" t="s">
        <v>102</v>
      </c>
      <c r="X765">
        <v>6.7539999999999996</v>
      </c>
    </row>
    <row r="766" spans="1:24" x14ac:dyDescent="0.35">
      <c r="A766" t="s">
        <v>145</v>
      </c>
      <c r="B766" t="s">
        <v>394</v>
      </c>
      <c r="C766" t="s">
        <v>21</v>
      </c>
      <c r="D766" t="s">
        <v>23</v>
      </c>
      <c r="E766" t="s">
        <v>418</v>
      </c>
      <c r="J766" s="26" t="s">
        <v>102</v>
      </c>
      <c r="K766" t="s">
        <v>102</v>
      </c>
      <c r="L766" t="s">
        <v>102</v>
      </c>
      <c r="M766" t="s">
        <v>102</v>
      </c>
      <c r="N766" t="s">
        <v>102</v>
      </c>
      <c r="O766" t="s">
        <v>102</v>
      </c>
      <c r="P766" t="s">
        <v>102</v>
      </c>
      <c r="Q766" s="26" t="s">
        <v>102</v>
      </c>
      <c r="R766" t="s">
        <v>170</v>
      </c>
      <c r="S766" t="s">
        <v>102</v>
      </c>
      <c r="T766" s="26" t="s">
        <v>102</v>
      </c>
      <c r="U766" t="s">
        <v>102</v>
      </c>
      <c r="V766" t="s">
        <v>102</v>
      </c>
      <c r="W766" s="26" t="s">
        <v>102</v>
      </c>
      <c r="X766">
        <v>0</v>
      </c>
    </row>
    <row r="767" spans="1:24" x14ac:dyDescent="0.35">
      <c r="A767" t="s">
        <v>145</v>
      </c>
      <c r="B767" t="s">
        <v>394</v>
      </c>
      <c r="C767" t="s">
        <v>21</v>
      </c>
      <c r="D767" t="s">
        <v>23</v>
      </c>
      <c r="E767" t="s">
        <v>419</v>
      </c>
      <c r="J767" t="s">
        <v>102</v>
      </c>
      <c r="K767" t="s">
        <v>102</v>
      </c>
      <c r="L767" s="26" t="s">
        <v>102</v>
      </c>
      <c r="M767" s="26" t="s">
        <v>102</v>
      </c>
      <c r="N767" s="26" t="s">
        <v>102</v>
      </c>
      <c r="O767" s="26" t="s">
        <v>102</v>
      </c>
      <c r="P767" s="26" t="s">
        <v>102</v>
      </c>
      <c r="Q767" s="26" t="s">
        <v>102</v>
      </c>
      <c r="R767" s="26" t="s">
        <v>170</v>
      </c>
      <c r="S767" s="26" t="s">
        <v>102</v>
      </c>
      <c r="T767" s="26" t="s">
        <v>102</v>
      </c>
      <c r="U767" s="26" t="s">
        <v>102</v>
      </c>
      <c r="V767" t="s">
        <v>102</v>
      </c>
      <c r="W767" s="26" t="s">
        <v>102</v>
      </c>
      <c r="X767">
        <v>0</v>
      </c>
    </row>
    <row r="768" spans="1:24" x14ac:dyDescent="0.35">
      <c r="A768" t="s">
        <v>145</v>
      </c>
      <c r="B768" t="s">
        <v>394</v>
      </c>
      <c r="C768" t="s">
        <v>21</v>
      </c>
      <c r="D768" t="s">
        <v>23</v>
      </c>
      <c r="E768" t="s">
        <v>420</v>
      </c>
      <c r="J768" t="s">
        <v>102</v>
      </c>
      <c r="K768" t="s">
        <v>102</v>
      </c>
      <c r="L768" t="s">
        <v>102</v>
      </c>
      <c r="M768" t="s">
        <v>102</v>
      </c>
      <c r="N768" t="s">
        <v>102</v>
      </c>
      <c r="O768" t="s">
        <v>102</v>
      </c>
      <c r="P768" t="s">
        <v>102</v>
      </c>
      <c r="Q768" s="26" t="s">
        <v>102</v>
      </c>
      <c r="R768" s="26" t="s">
        <v>170</v>
      </c>
      <c r="S768" t="s">
        <v>102</v>
      </c>
      <c r="T768" s="26" t="s">
        <v>102</v>
      </c>
      <c r="U768" s="26" t="s">
        <v>102</v>
      </c>
      <c r="V768" t="s">
        <v>102</v>
      </c>
      <c r="W768" s="26" t="s">
        <v>102</v>
      </c>
      <c r="X768">
        <v>0</v>
      </c>
    </row>
    <row r="769" spans="1:24" x14ac:dyDescent="0.35">
      <c r="A769" t="s">
        <v>145</v>
      </c>
      <c r="B769" t="s">
        <v>394</v>
      </c>
      <c r="C769" t="s">
        <v>21</v>
      </c>
      <c r="D769" t="s">
        <v>23</v>
      </c>
      <c r="E769" t="s">
        <v>421</v>
      </c>
      <c r="J769" t="s">
        <v>102</v>
      </c>
      <c r="K769" t="s">
        <v>102</v>
      </c>
      <c r="L769" t="s">
        <v>102</v>
      </c>
      <c r="M769" t="s">
        <v>102</v>
      </c>
      <c r="N769" t="s">
        <v>102</v>
      </c>
      <c r="O769" t="s">
        <v>102</v>
      </c>
      <c r="P769" t="s">
        <v>102</v>
      </c>
      <c r="Q769" s="26" t="s">
        <v>102</v>
      </c>
      <c r="R769" s="26">
        <v>-9.3490000000000001E-4</v>
      </c>
      <c r="S769" t="s">
        <v>102</v>
      </c>
      <c r="T769" s="26" t="s">
        <v>102</v>
      </c>
      <c r="U769" s="26" t="s">
        <v>102</v>
      </c>
      <c r="V769" t="s">
        <v>102</v>
      </c>
      <c r="W769" s="26" t="s">
        <v>102</v>
      </c>
      <c r="X769">
        <v>-9.3490000000000001E-4</v>
      </c>
    </row>
    <row r="770" spans="1:24" x14ac:dyDescent="0.35">
      <c r="A770" t="s">
        <v>145</v>
      </c>
      <c r="B770" t="s">
        <v>394</v>
      </c>
      <c r="C770" t="s">
        <v>21</v>
      </c>
      <c r="D770" t="s">
        <v>23</v>
      </c>
      <c r="E770" t="s">
        <v>422</v>
      </c>
      <c r="J770" t="s">
        <v>102</v>
      </c>
      <c r="K770" t="s">
        <v>102</v>
      </c>
      <c r="L770" t="s">
        <v>102</v>
      </c>
      <c r="M770" t="s">
        <v>102</v>
      </c>
      <c r="N770" t="s">
        <v>102</v>
      </c>
      <c r="O770" t="s">
        <v>102</v>
      </c>
      <c r="P770" t="s">
        <v>102</v>
      </c>
      <c r="Q770" s="26" t="s">
        <v>102</v>
      </c>
      <c r="R770" s="26" t="s">
        <v>170</v>
      </c>
      <c r="S770" t="s">
        <v>102</v>
      </c>
      <c r="T770" s="26" t="s">
        <v>102</v>
      </c>
      <c r="U770" s="26" t="s">
        <v>102</v>
      </c>
      <c r="V770" t="s">
        <v>102</v>
      </c>
      <c r="W770" s="26" t="s">
        <v>102</v>
      </c>
      <c r="X770">
        <v>0</v>
      </c>
    </row>
    <row r="771" spans="1:24" x14ac:dyDescent="0.35">
      <c r="A771" t="s">
        <v>145</v>
      </c>
      <c r="B771" t="s">
        <v>394</v>
      </c>
      <c r="C771" t="s">
        <v>21</v>
      </c>
      <c r="D771" t="s">
        <v>23</v>
      </c>
      <c r="E771" t="s">
        <v>423</v>
      </c>
      <c r="J771" t="s">
        <v>102</v>
      </c>
      <c r="K771" t="s">
        <v>102</v>
      </c>
      <c r="L771" t="s">
        <v>102</v>
      </c>
      <c r="M771" t="s">
        <v>102</v>
      </c>
      <c r="N771" t="s">
        <v>102</v>
      </c>
      <c r="O771" t="s">
        <v>102</v>
      </c>
      <c r="P771" t="s">
        <v>102</v>
      </c>
      <c r="Q771" s="26" t="s">
        <v>102</v>
      </c>
      <c r="R771" s="26">
        <v>0.49199999999999999</v>
      </c>
      <c r="S771" t="s">
        <v>102</v>
      </c>
      <c r="T771" s="26" t="s">
        <v>102</v>
      </c>
      <c r="U771" s="26" t="s">
        <v>102</v>
      </c>
      <c r="V771" t="s">
        <v>102</v>
      </c>
      <c r="W771" s="26" t="s">
        <v>102</v>
      </c>
      <c r="X771">
        <v>0.49199999999999999</v>
      </c>
    </row>
    <row r="772" spans="1:24" x14ac:dyDescent="0.35">
      <c r="A772" t="s">
        <v>145</v>
      </c>
      <c r="B772" t="s">
        <v>394</v>
      </c>
      <c r="C772" t="s">
        <v>21</v>
      </c>
      <c r="D772" t="s">
        <v>23</v>
      </c>
      <c r="E772" t="s">
        <v>424</v>
      </c>
      <c r="J772" t="s">
        <v>102</v>
      </c>
      <c r="K772" t="s">
        <v>102</v>
      </c>
      <c r="L772" t="s">
        <v>102</v>
      </c>
      <c r="M772" t="s">
        <v>102</v>
      </c>
      <c r="N772" t="s">
        <v>102</v>
      </c>
      <c r="O772" t="s">
        <v>102</v>
      </c>
      <c r="P772" t="s">
        <v>102</v>
      </c>
      <c r="Q772" t="s">
        <v>102</v>
      </c>
      <c r="R772" s="26">
        <v>-7.4369999999999994E-5</v>
      </c>
      <c r="S772" t="s">
        <v>102</v>
      </c>
      <c r="T772" t="s">
        <v>102</v>
      </c>
      <c r="U772" s="26" t="s">
        <v>102</v>
      </c>
      <c r="V772" t="s">
        <v>102</v>
      </c>
      <c r="W772" t="s">
        <v>102</v>
      </c>
      <c r="X772" s="26">
        <v>-7.4369999999999994E-5</v>
      </c>
    </row>
    <row r="773" spans="1:24" x14ac:dyDescent="0.35">
      <c r="A773" t="s">
        <v>145</v>
      </c>
      <c r="B773" t="s">
        <v>394</v>
      </c>
      <c r="C773" t="s">
        <v>21</v>
      </c>
      <c r="D773" t="s">
        <v>23</v>
      </c>
      <c r="E773" t="s">
        <v>425</v>
      </c>
      <c r="J773" t="s">
        <v>102</v>
      </c>
      <c r="K773" t="s">
        <v>102</v>
      </c>
      <c r="L773" t="s">
        <v>102</v>
      </c>
      <c r="M773" t="s">
        <v>102</v>
      </c>
      <c r="N773" t="s">
        <v>102</v>
      </c>
      <c r="O773" t="s">
        <v>102</v>
      </c>
      <c r="P773" t="s">
        <v>102</v>
      </c>
      <c r="Q773" t="s">
        <v>102</v>
      </c>
      <c r="R773" s="26">
        <v>1.039E-5</v>
      </c>
      <c r="S773" t="s">
        <v>102</v>
      </c>
      <c r="T773" t="s">
        <v>102</v>
      </c>
      <c r="U773" s="26" t="s">
        <v>102</v>
      </c>
      <c r="V773" t="s">
        <v>102</v>
      </c>
      <c r="W773" t="s">
        <v>102</v>
      </c>
      <c r="X773" s="26">
        <v>1.039E-5</v>
      </c>
    </row>
    <row r="774" spans="1:24" x14ac:dyDescent="0.35">
      <c r="A774" t="s">
        <v>145</v>
      </c>
      <c r="B774" t="s">
        <v>394</v>
      </c>
      <c r="C774" t="s">
        <v>21</v>
      </c>
      <c r="D774" t="s">
        <v>23</v>
      </c>
      <c r="E774" t="s">
        <v>426</v>
      </c>
      <c r="J774" t="s">
        <v>102</v>
      </c>
      <c r="K774" t="s">
        <v>102</v>
      </c>
      <c r="L774" t="s">
        <v>102</v>
      </c>
      <c r="M774" t="s">
        <v>102</v>
      </c>
      <c r="N774" t="s">
        <v>102</v>
      </c>
      <c r="O774" t="s">
        <v>102</v>
      </c>
      <c r="P774" t="s">
        <v>102</v>
      </c>
      <c r="Q774" t="s">
        <v>102</v>
      </c>
      <c r="R774" s="26">
        <v>1.6739999999999999E-3</v>
      </c>
      <c r="S774" t="s">
        <v>102</v>
      </c>
      <c r="T774" s="26">
        <v>7.4330000000000005E-7</v>
      </c>
      <c r="U774" s="26">
        <v>4.0090000000000004E-3</v>
      </c>
      <c r="V774" t="s">
        <v>102</v>
      </c>
      <c r="W774" t="s">
        <v>102</v>
      </c>
      <c r="X774">
        <v>5.6837433000000003E-3</v>
      </c>
    </row>
    <row r="775" spans="1:24" x14ac:dyDescent="0.35">
      <c r="A775" t="s">
        <v>145</v>
      </c>
      <c r="B775" t="s">
        <v>394</v>
      </c>
      <c r="C775" t="s">
        <v>21</v>
      </c>
      <c r="D775" t="s">
        <v>23</v>
      </c>
      <c r="E775" t="s">
        <v>335</v>
      </c>
      <c r="J775" t="s">
        <v>102</v>
      </c>
      <c r="K775" t="s">
        <v>102</v>
      </c>
      <c r="L775" t="s">
        <v>102</v>
      </c>
      <c r="M775" t="s">
        <v>102</v>
      </c>
      <c r="N775" t="s">
        <v>102</v>
      </c>
      <c r="O775" t="s">
        <v>102</v>
      </c>
      <c r="P775" t="s">
        <v>102</v>
      </c>
      <c r="Q775" s="26" t="s">
        <v>102</v>
      </c>
      <c r="R775" t="s">
        <v>102</v>
      </c>
      <c r="S775" t="s">
        <v>102</v>
      </c>
      <c r="T775" s="26" t="s">
        <v>102</v>
      </c>
      <c r="U775" s="26">
        <v>4.0879999999999996E-3</v>
      </c>
      <c r="V775" t="s">
        <v>102</v>
      </c>
      <c r="W775" s="26" t="s">
        <v>102</v>
      </c>
      <c r="X775">
        <v>4.0879999999999996E-3</v>
      </c>
    </row>
    <row r="776" spans="1:24" x14ac:dyDescent="0.35">
      <c r="A776" t="s">
        <v>145</v>
      </c>
      <c r="B776" t="s">
        <v>394</v>
      </c>
      <c r="C776" t="s">
        <v>21</v>
      </c>
      <c r="D776" t="s">
        <v>23</v>
      </c>
      <c r="E776" t="s">
        <v>427</v>
      </c>
      <c r="J776" t="s">
        <v>102</v>
      </c>
      <c r="K776" t="s">
        <v>102</v>
      </c>
      <c r="L776" t="s">
        <v>102</v>
      </c>
      <c r="M776" t="s">
        <v>102</v>
      </c>
      <c r="N776" t="s">
        <v>102</v>
      </c>
      <c r="O776" s="26" t="s">
        <v>102</v>
      </c>
      <c r="P776" t="s">
        <v>102</v>
      </c>
      <c r="Q776" t="s">
        <v>102</v>
      </c>
      <c r="R776" s="26">
        <v>0.62790000000000001</v>
      </c>
      <c r="S776" t="s">
        <v>102</v>
      </c>
      <c r="T776" s="26">
        <v>-2.3140000000000002E-6</v>
      </c>
      <c r="U776" s="26">
        <v>2.9340000000000001E-2</v>
      </c>
      <c r="V776" t="s">
        <v>102</v>
      </c>
      <c r="W776" s="26" t="s">
        <v>102</v>
      </c>
      <c r="X776">
        <v>0.65723768599999999</v>
      </c>
    </row>
    <row r="777" spans="1:24" x14ac:dyDescent="0.35">
      <c r="A777" t="s">
        <v>145</v>
      </c>
      <c r="B777" t="s">
        <v>394</v>
      </c>
      <c r="C777" t="s">
        <v>21</v>
      </c>
      <c r="D777" t="s">
        <v>23</v>
      </c>
      <c r="E777" t="s">
        <v>428</v>
      </c>
      <c r="J777" t="s">
        <v>102</v>
      </c>
      <c r="K777" t="s">
        <v>102</v>
      </c>
      <c r="L777" t="s">
        <v>102</v>
      </c>
      <c r="M777" t="s">
        <v>102</v>
      </c>
      <c r="N777" t="s">
        <v>102</v>
      </c>
      <c r="O777" s="26" t="s">
        <v>102</v>
      </c>
      <c r="P777" t="s">
        <v>102</v>
      </c>
      <c r="Q777" t="s">
        <v>102</v>
      </c>
      <c r="R777" s="26">
        <v>0.54010000000000002</v>
      </c>
      <c r="S777" t="s">
        <v>102</v>
      </c>
      <c r="T777" s="26">
        <v>-5.083E-5</v>
      </c>
      <c r="U777" s="26">
        <v>3.2939999999999997E-2</v>
      </c>
      <c r="V777" t="s">
        <v>102</v>
      </c>
      <c r="W777" s="26" t="s">
        <v>102</v>
      </c>
      <c r="X777">
        <v>0.57298917000000005</v>
      </c>
    </row>
    <row r="778" spans="1:24" x14ac:dyDescent="0.35">
      <c r="A778" t="s">
        <v>145</v>
      </c>
      <c r="B778" t="s">
        <v>394</v>
      </c>
      <c r="C778" t="s">
        <v>21</v>
      </c>
      <c r="D778" t="s">
        <v>23</v>
      </c>
      <c r="E778" t="s">
        <v>429</v>
      </c>
      <c r="J778" t="s">
        <v>102</v>
      </c>
      <c r="K778" t="s">
        <v>102</v>
      </c>
      <c r="L778" t="s">
        <v>102</v>
      </c>
      <c r="M778" t="s">
        <v>102</v>
      </c>
      <c r="N778" t="s">
        <v>102</v>
      </c>
      <c r="O778" s="26" t="s">
        <v>102</v>
      </c>
      <c r="P778" t="s">
        <v>102</v>
      </c>
      <c r="Q778" t="s">
        <v>102</v>
      </c>
      <c r="R778" s="26">
        <v>1.6819999999999999E-3</v>
      </c>
      <c r="S778" t="s">
        <v>102</v>
      </c>
      <c r="T778" s="26">
        <v>1.4619999999999999E-6</v>
      </c>
      <c r="U778" s="26">
        <v>4.006E-3</v>
      </c>
      <c r="V778" t="s">
        <v>102</v>
      </c>
      <c r="W778" s="26" t="s">
        <v>102</v>
      </c>
      <c r="X778">
        <v>5.6894620000000002E-3</v>
      </c>
    </row>
    <row r="779" spans="1:24" x14ac:dyDescent="0.35">
      <c r="A779" t="s">
        <v>145</v>
      </c>
      <c r="B779" t="s">
        <v>394</v>
      </c>
      <c r="C779" t="s">
        <v>21</v>
      </c>
      <c r="D779" t="s">
        <v>23</v>
      </c>
      <c r="E779" t="s">
        <v>430</v>
      </c>
      <c r="J779" t="s">
        <v>102</v>
      </c>
      <c r="K779" t="s">
        <v>102</v>
      </c>
      <c r="L779" t="s">
        <v>102</v>
      </c>
      <c r="M779" t="s">
        <v>102</v>
      </c>
      <c r="N779" t="s">
        <v>102</v>
      </c>
      <c r="O779" s="26" t="s">
        <v>102</v>
      </c>
      <c r="P779" t="s">
        <v>102</v>
      </c>
      <c r="Q779" t="s">
        <v>102</v>
      </c>
      <c r="R779" s="26">
        <v>1.117</v>
      </c>
      <c r="S779" t="s">
        <v>102</v>
      </c>
      <c r="T779" s="26">
        <v>3.0309999999999999E-5</v>
      </c>
      <c r="U779" s="26">
        <v>6.071E-2</v>
      </c>
      <c r="V779" t="s">
        <v>102</v>
      </c>
      <c r="W779" s="26" t="s">
        <v>102</v>
      </c>
      <c r="X779">
        <v>1.1777403099999999</v>
      </c>
    </row>
    <row r="780" spans="1:24" x14ac:dyDescent="0.35">
      <c r="A780" t="s">
        <v>145</v>
      </c>
      <c r="B780" t="s">
        <v>394</v>
      </c>
      <c r="C780" t="s">
        <v>21</v>
      </c>
      <c r="D780" t="s">
        <v>23</v>
      </c>
      <c r="E780" t="s">
        <v>431</v>
      </c>
      <c r="J780" t="s">
        <v>102</v>
      </c>
      <c r="K780" t="s">
        <v>102</v>
      </c>
      <c r="L780" t="s">
        <v>102</v>
      </c>
      <c r="M780" t="s">
        <v>102</v>
      </c>
      <c r="N780" t="s">
        <v>102</v>
      </c>
      <c r="O780" s="26" t="s">
        <v>102</v>
      </c>
      <c r="P780" t="s">
        <v>102</v>
      </c>
      <c r="Q780" t="s">
        <v>102</v>
      </c>
      <c r="R780" s="26">
        <v>1.663E-3</v>
      </c>
      <c r="S780" t="s">
        <v>102</v>
      </c>
      <c r="T780" s="26">
        <v>-1.4219999999999999E-7</v>
      </c>
      <c r="U780" s="26">
        <v>2.2279999999999999E-3</v>
      </c>
      <c r="V780" t="s">
        <v>102</v>
      </c>
      <c r="W780" s="26" t="s">
        <v>102</v>
      </c>
      <c r="X780">
        <v>3.8908578E-3</v>
      </c>
    </row>
    <row r="781" spans="1:24" x14ac:dyDescent="0.35">
      <c r="A781" t="s">
        <v>145</v>
      </c>
      <c r="B781" t="s">
        <v>394</v>
      </c>
      <c r="C781" t="s">
        <v>21</v>
      </c>
      <c r="D781" t="s">
        <v>23</v>
      </c>
      <c r="E781" t="s">
        <v>432</v>
      </c>
      <c r="J781" t="s">
        <v>102</v>
      </c>
      <c r="K781" t="s">
        <v>102</v>
      </c>
      <c r="L781" t="s">
        <v>102</v>
      </c>
      <c r="M781" t="s">
        <v>102</v>
      </c>
      <c r="N781" t="s">
        <v>102</v>
      </c>
      <c r="O781" s="26" t="s">
        <v>102</v>
      </c>
      <c r="P781" t="s">
        <v>102</v>
      </c>
      <c r="Q781" t="s">
        <v>102</v>
      </c>
      <c r="R781" s="26">
        <v>1.6739999999999999E-3</v>
      </c>
      <c r="S781" t="s">
        <v>102</v>
      </c>
      <c r="T781" s="26">
        <v>-1.4429999999999999E-7</v>
      </c>
      <c r="U781" s="26">
        <v>2.2279999999999999E-3</v>
      </c>
      <c r="V781" t="s">
        <v>102</v>
      </c>
      <c r="W781" s="26" t="s">
        <v>102</v>
      </c>
      <c r="X781">
        <v>3.9018556999999999E-3</v>
      </c>
    </row>
    <row r="782" spans="1:24" x14ac:dyDescent="0.35">
      <c r="A782" t="s">
        <v>145</v>
      </c>
      <c r="B782" t="s">
        <v>394</v>
      </c>
      <c r="C782" t="s">
        <v>21</v>
      </c>
      <c r="D782" t="s">
        <v>23</v>
      </c>
      <c r="E782" t="s">
        <v>433</v>
      </c>
      <c r="J782" t="s">
        <v>102</v>
      </c>
      <c r="K782" t="s">
        <v>102</v>
      </c>
      <c r="L782" t="s">
        <v>102</v>
      </c>
      <c r="M782" t="s">
        <v>102</v>
      </c>
      <c r="N782" t="s">
        <v>102</v>
      </c>
      <c r="O782" s="26" t="s">
        <v>102</v>
      </c>
      <c r="P782" t="s">
        <v>102</v>
      </c>
      <c r="Q782" t="s">
        <v>102</v>
      </c>
      <c r="R782" s="26">
        <v>1.6659999999999999E-3</v>
      </c>
      <c r="S782" t="s">
        <v>102</v>
      </c>
      <c r="T782" s="26">
        <v>-1.399E-7</v>
      </c>
      <c r="U782" s="26">
        <v>2.2279999999999999E-3</v>
      </c>
      <c r="V782" t="s">
        <v>102</v>
      </c>
      <c r="W782" s="26" t="s">
        <v>102</v>
      </c>
      <c r="X782">
        <v>3.8938600999999999E-3</v>
      </c>
    </row>
    <row r="783" spans="1:24" x14ac:dyDescent="0.35">
      <c r="A783" t="s">
        <v>145</v>
      </c>
      <c r="B783" t="s">
        <v>394</v>
      </c>
      <c r="C783" t="s">
        <v>21</v>
      </c>
      <c r="D783" t="s">
        <v>23</v>
      </c>
      <c r="E783" t="s">
        <v>434</v>
      </c>
      <c r="J783" t="s">
        <v>102</v>
      </c>
      <c r="K783" t="s">
        <v>102</v>
      </c>
      <c r="L783" t="s">
        <v>102</v>
      </c>
      <c r="M783" t="s">
        <v>102</v>
      </c>
      <c r="N783" t="s">
        <v>102</v>
      </c>
      <c r="O783" s="26" t="s">
        <v>102</v>
      </c>
      <c r="P783" t="s">
        <v>102</v>
      </c>
      <c r="Q783" t="s">
        <v>102</v>
      </c>
      <c r="R783" s="26">
        <v>0.59319999999999995</v>
      </c>
      <c r="S783" t="s">
        <v>102</v>
      </c>
      <c r="T783" s="26">
        <v>-1.946E-5</v>
      </c>
      <c r="U783" s="26">
        <v>2.76E-2</v>
      </c>
      <c r="V783" t="s">
        <v>102</v>
      </c>
      <c r="W783" s="26" t="s">
        <v>102</v>
      </c>
      <c r="X783">
        <v>0.62078054000000005</v>
      </c>
    </row>
    <row r="784" spans="1:24" x14ac:dyDescent="0.35">
      <c r="A784" t="s">
        <v>145</v>
      </c>
      <c r="B784" t="s">
        <v>394</v>
      </c>
      <c r="C784" t="s">
        <v>21</v>
      </c>
      <c r="D784" t="s">
        <v>23</v>
      </c>
      <c r="E784" t="s">
        <v>435</v>
      </c>
      <c r="J784" t="s">
        <v>102</v>
      </c>
      <c r="K784" t="s">
        <v>102</v>
      </c>
      <c r="L784" t="s">
        <v>102</v>
      </c>
      <c r="M784" t="s">
        <v>102</v>
      </c>
      <c r="N784" t="s">
        <v>102</v>
      </c>
      <c r="O784" t="s">
        <v>102</v>
      </c>
      <c r="P784" t="s">
        <v>102</v>
      </c>
      <c r="Q784" t="s">
        <v>102</v>
      </c>
      <c r="R784" s="26">
        <v>1.6800000000000001E-3</v>
      </c>
      <c r="S784" s="26" t="s">
        <v>102</v>
      </c>
      <c r="T784" s="26">
        <v>2.8299999999999999E-8</v>
      </c>
      <c r="U784" s="26">
        <v>2.372E-3</v>
      </c>
      <c r="V784" t="s">
        <v>102</v>
      </c>
      <c r="W784" t="s">
        <v>102</v>
      </c>
      <c r="X784">
        <v>4.0520282999999997E-3</v>
      </c>
    </row>
    <row r="785" spans="1:24" x14ac:dyDescent="0.35">
      <c r="A785" t="s">
        <v>145</v>
      </c>
      <c r="B785" t="s">
        <v>394</v>
      </c>
      <c r="C785" t="s">
        <v>21</v>
      </c>
      <c r="D785" t="s">
        <v>23</v>
      </c>
      <c r="E785" t="s">
        <v>436</v>
      </c>
      <c r="J785" t="s">
        <v>102</v>
      </c>
      <c r="K785" t="s">
        <v>102</v>
      </c>
      <c r="L785" s="26" t="s">
        <v>102</v>
      </c>
      <c r="M785" t="s">
        <v>102</v>
      </c>
      <c r="N785" t="s">
        <v>102</v>
      </c>
      <c r="O785" t="s">
        <v>102</v>
      </c>
      <c r="P785" t="s">
        <v>102</v>
      </c>
      <c r="Q785" s="26" t="s">
        <v>102</v>
      </c>
      <c r="R785" s="26">
        <v>2.1339999999999999</v>
      </c>
      <c r="S785" t="s">
        <v>102</v>
      </c>
      <c r="T785" s="26">
        <v>1.1199999999999999E-3</v>
      </c>
      <c r="U785" s="26">
        <v>0.21</v>
      </c>
      <c r="V785" t="s">
        <v>102</v>
      </c>
      <c r="W785" s="26">
        <v>9.1929999999999998E-3</v>
      </c>
      <c r="X785">
        <v>2.3543129999999999</v>
      </c>
    </row>
    <row r="786" spans="1:24" x14ac:dyDescent="0.35">
      <c r="A786" t="s">
        <v>145</v>
      </c>
      <c r="B786" t="s">
        <v>394</v>
      </c>
      <c r="C786" t="s">
        <v>21</v>
      </c>
      <c r="D786" t="s">
        <v>23</v>
      </c>
      <c r="E786" t="s">
        <v>436</v>
      </c>
      <c r="F786" t="s">
        <v>323</v>
      </c>
      <c r="J786" t="s">
        <v>102</v>
      </c>
      <c r="K786" t="s">
        <v>102</v>
      </c>
      <c r="L786" t="s">
        <v>102</v>
      </c>
      <c r="M786" t="s">
        <v>102</v>
      </c>
      <c r="N786" t="s">
        <v>102</v>
      </c>
      <c r="O786" t="s">
        <v>102</v>
      </c>
      <c r="P786" t="s">
        <v>102</v>
      </c>
      <c r="Q786" s="26" t="s">
        <v>102</v>
      </c>
      <c r="R786" t="s">
        <v>102</v>
      </c>
      <c r="S786" t="s">
        <v>102</v>
      </c>
      <c r="T786" t="s">
        <v>102</v>
      </c>
      <c r="U786" s="26">
        <v>2.776E-2</v>
      </c>
      <c r="V786" t="s">
        <v>102</v>
      </c>
      <c r="W786" s="26" t="s">
        <v>102</v>
      </c>
      <c r="X786" s="26">
        <v>2.776E-2</v>
      </c>
    </row>
    <row r="787" spans="1:24" x14ac:dyDescent="0.35">
      <c r="A787" t="s">
        <v>145</v>
      </c>
      <c r="B787" t="s">
        <v>394</v>
      </c>
      <c r="C787" t="s">
        <v>21</v>
      </c>
      <c r="D787" t="s">
        <v>23</v>
      </c>
      <c r="E787" t="s">
        <v>436</v>
      </c>
      <c r="F787" t="s">
        <v>103</v>
      </c>
      <c r="J787" t="s">
        <v>102</v>
      </c>
      <c r="K787" t="s">
        <v>102</v>
      </c>
      <c r="L787" t="s">
        <v>102</v>
      </c>
      <c r="M787" t="s">
        <v>102</v>
      </c>
      <c r="N787" t="s">
        <v>102</v>
      </c>
      <c r="O787" t="s">
        <v>102</v>
      </c>
      <c r="P787" t="s">
        <v>102</v>
      </c>
      <c r="Q787" s="26" t="s">
        <v>102</v>
      </c>
      <c r="R787" s="26">
        <v>-2.1389999999999999E-2</v>
      </c>
      <c r="S787" t="s">
        <v>102</v>
      </c>
      <c r="T787" t="s">
        <v>102</v>
      </c>
      <c r="U787" t="s">
        <v>102</v>
      </c>
      <c r="V787" t="s">
        <v>102</v>
      </c>
      <c r="W787" s="26" t="s">
        <v>102</v>
      </c>
      <c r="X787" s="26">
        <v>-2.1389999999999999E-2</v>
      </c>
    </row>
    <row r="788" spans="1:24" x14ac:dyDescent="0.35">
      <c r="A788" t="s">
        <v>145</v>
      </c>
      <c r="B788" t="s">
        <v>394</v>
      </c>
      <c r="C788" t="s">
        <v>21</v>
      </c>
      <c r="D788" t="s">
        <v>23</v>
      </c>
      <c r="E788" t="s">
        <v>436</v>
      </c>
      <c r="F788" t="s">
        <v>437</v>
      </c>
      <c r="J788" t="s">
        <v>102</v>
      </c>
      <c r="K788" t="s">
        <v>102</v>
      </c>
      <c r="L788" t="s">
        <v>102</v>
      </c>
      <c r="M788" s="26" t="s">
        <v>102</v>
      </c>
      <c r="N788" s="26" t="s">
        <v>102</v>
      </c>
      <c r="O788" t="s">
        <v>102</v>
      </c>
      <c r="P788" t="s">
        <v>102</v>
      </c>
      <c r="Q788" s="26" t="s">
        <v>102</v>
      </c>
      <c r="R788" t="s">
        <v>102</v>
      </c>
      <c r="S788" t="s">
        <v>102</v>
      </c>
      <c r="T788" s="26">
        <v>-7.3590000000000005E-5</v>
      </c>
      <c r="U788" s="26">
        <v>1.5800000000000002E-2</v>
      </c>
      <c r="V788" t="s">
        <v>102</v>
      </c>
      <c r="W788" s="26" t="s">
        <v>102</v>
      </c>
      <c r="X788">
        <v>1.572641E-2</v>
      </c>
    </row>
    <row r="789" spans="1:24" x14ac:dyDescent="0.35">
      <c r="A789" t="s">
        <v>145</v>
      </c>
      <c r="B789" t="s">
        <v>394</v>
      </c>
      <c r="C789" t="s">
        <v>21</v>
      </c>
      <c r="D789" t="s">
        <v>23</v>
      </c>
      <c r="E789" t="s">
        <v>436</v>
      </c>
      <c r="F789" t="s">
        <v>438</v>
      </c>
      <c r="J789" t="s">
        <v>102</v>
      </c>
      <c r="K789" t="s">
        <v>102</v>
      </c>
      <c r="L789" t="s">
        <v>102</v>
      </c>
      <c r="M789" t="s">
        <v>102</v>
      </c>
      <c r="N789" t="s">
        <v>102</v>
      </c>
      <c r="O789" t="s">
        <v>102</v>
      </c>
      <c r="P789" t="s">
        <v>102</v>
      </c>
      <c r="Q789" s="26" t="s">
        <v>102</v>
      </c>
      <c r="R789" s="26" t="s">
        <v>102</v>
      </c>
      <c r="S789" t="s">
        <v>102</v>
      </c>
      <c r="T789" s="26">
        <v>-7.1899999999999999E-5</v>
      </c>
      <c r="U789" s="26">
        <v>1.0800000000000001E-2</v>
      </c>
      <c r="V789" t="s">
        <v>102</v>
      </c>
      <c r="W789" s="26" t="s">
        <v>102</v>
      </c>
      <c r="X789">
        <v>1.0728100000000001E-2</v>
      </c>
    </row>
    <row r="790" spans="1:24" x14ac:dyDescent="0.35">
      <c r="A790" t="s">
        <v>145</v>
      </c>
      <c r="B790" t="s">
        <v>394</v>
      </c>
      <c r="C790" t="s">
        <v>21</v>
      </c>
      <c r="D790" t="s">
        <v>34</v>
      </c>
      <c r="J790" t="s">
        <v>102</v>
      </c>
      <c r="K790" t="s">
        <v>102</v>
      </c>
      <c r="L790" t="s">
        <v>102</v>
      </c>
      <c r="M790" t="s">
        <v>102</v>
      </c>
      <c r="N790" t="s">
        <v>102</v>
      </c>
      <c r="O790" t="s">
        <v>102</v>
      </c>
      <c r="P790" t="s">
        <v>102</v>
      </c>
      <c r="Q790" s="26" t="s">
        <v>102</v>
      </c>
      <c r="R790" s="26" t="s">
        <v>102</v>
      </c>
      <c r="S790" t="s">
        <v>102</v>
      </c>
      <c r="T790" s="26">
        <v>-1.5270000000000001E-5</v>
      </c>
      <c r="U790" s="26">
        <v>0.3412</v>
      </c>
      <c r="V790" t="s">
        <v>102</v>
      </c>
      <c r="W790" s="26" t="s">
        <v>102</v>
      </c>
      <c r="X790">
        <v>0.34118472999999999</v>
      </c>
    </row>
    <row r="791" spans="1:24" x14ac:dyDescent="0.35">
      <c r="A791" t="s">
        <v>145</v>
      </c>
      <c r="B791" t="s">
        <v>394</v>
      </c>
      <c r="C791" t="s">
        <v>21</v>
      </c>
      <c r="D791" t="s">
        <v>34</v>
      </c>
      <c r="E791" t="s">
        <v>439</v>
      </c>
      <c r="J791" t="s">
        <v>102</v>
      </c>
      <c r="K791" t="s">
        <v>102</v>
      </c>
      <c r="L791" t="s">
        <v>102</v>
      </c>
      <c r="M791" t="s">
        <v>102</v>
      </c>
      <c r="N791" t="s">
        <v>102</v>
      </c>
      <c r="O791" t="s">
        <v>102</v>
      </c>
      <c r="P791" t="s">
        <v>102</v>
      </c>
      <c r="Q791" t="s">
        <v>102</v>
      </c>
      <c r="R791" s="26" t="s">
        <v>102</v>
      </c>
      <c r="S791" t="s">
        <v>102</v>
      </c>
      <c r="T791" s="26">
        <v>2.4550000000000002E-7</v>
      </c>
      <c r="U791" s="26">
        <v>7.3350000000000004E-3</v>
      </c>
      <c r="V791" t="s">
        <v>102</v>
      </c>
      <c r="W791" t="s">
        <v>102</v>
      </c>
      <c r="X791">
        <v>7.3352455000000004E-3</v>
      </c>
    </row>
    <row r="792" spans="1:24" x14ac:dyDescent="0.35">
      <c r="A792" t="s">
        <v>145</v>
      </c>
      <c r="B792" t="s">
        <v>394</v>
      </c>
      <c r="C792" t="s">
        <v>21</v>
      </c>
      <c r="D792" t="s">
        <v>34</v>
      </c>
      <c r="E792" t="s">
        <v>440</v>
      </c>
      <c r="J792" t="s">
        <v>102</v>
      </c>
      <c r="K792" t="s">
        <v>102</v>
      </c>
      <c r="L792" t="s">
        <v>102</v>
      </c>
      <c r="M792" t="s">
        <v>102</v>
      </c>
      <c r="N792" t="s">
        <v>102</v>
      </c>
      <c r="O792" t="s">
        <v>102</v>
      </c>
      <c r="P792" t="s">
        <v>102</v>
      </c>
      <c r="Q792" t="s">
        <v>102</v>
      </c>
      <c r="R792" s="26" t="s">
        <v>102</v>
      </c>
      <c r="S792" t="s">
        <v>102</v>
      </c>
      <c r="T792" s="26">
        <v>8.6329999999999995E-7</v>
      </c>
      <c r="U792" s="26">
        <v>0.15160000000000001</v>
      </c>
      <c r="V792" t="s">
        <v>102</v>
      </c>
      <c r="W792" t="s">
        <v>102</v>
      </c>
      <c r="X792">
        <v>0.1516008633</v>
      </c>
    </row>
    <row r="793" spans="1:24" x14ac:dyDescent="0.35">
      <c r="A793" t="s">
        <v>145</v>
      </c>
      <c r="B793" t="s">
        <v>394</v>
      </c>
      <c r="C793" t="s">
        <v>21</v>
      </c>
      <c r="D793" t="s">
        <v>34</v>
      </c>
      <c r="E793" t="s">
        <v>441</v>
      </c>
      <c r="J793" t="s">
        <v>102</v>
      </c>
      <c r="K793" t="s">
        <v>102</v>
      </c>
      <c r="L793" t="s">
        <v>102</v>
      </c>
      <c r="M793" t="s">
        <v>102</v>
      </c>
      <c r="N793" t="s">
        <v>102</v>
      </c>
      <c r="O793" t="s">
        <v>102</v>
      </c>
      <c r="P793" t="s">
        <v>102</v>
      </c>
      <c r="Q793" t="s">
        <v>102</v>
      </c>
      <c r="R793" t="s">
        <v>102</v>
      </c>
      <c r="S793" t="s">
        <v>102</v>
      </c>
      <c r="T793" s="26">
        <v>8.5809999999999999E-7</v>
      </c>
      <c r="U793" s="26">
        <v>0.15160000000000001</v>
      </c>
      <c r="V793" t="s">
        <v>102</v>
      </c>
      <c r="W793" t="s">
        <v>102</v>
      </c>
      <c r="X793">
        <v>0.15160085810000001</v>
      </c>
    </row>
    <row r="794" spans="1:24" x14ac:dyDescent="0.35">
      <c r="A794" t="s">
        <v>145</v>
      </c>
      <c r="B794" t="s">
        <v>394</v>
      </c>
      <c r="C794" t="s">
        <v>21</v>
      </c>
      <c r="D794" t="s">
        <v>34</v>
      </c>
      <c r="E794" t="s">
        <v>442</v>
      </c>
      <c r="J794" t="s">
        <v>102</v>
      </c>
      <c r="K794" t="s">
        <v>102</v>
      </c>
      <c r="L794" t="s">
        <v>102</v>
      </c>
      <c r="M794" t="s">
        <v>102</v>
      </c>
      <c r="N794" t="s">
        <v>102</v>
      </c>
      <c r="O794" t="s">
        <v>102</v>
      </c>
      <c r="P794" t="s">
        <v>102</v>
      </c>
      <c r="Q794" t="s">
        <v>102</v>
      </c>
      <c r="R794" s="26" t="s">
        <v>102</v>
      </c>
      <c r="S794" t="s">
        <v>102</v>
      </c>
      <c r="T794" s="26" t="s">
        <v>102</v>
      </c>
      <c r="U794" s="26">
        <v>1.525E-2</v>
      </c>
      <c r="V794" t="s">
        <v>102</v>
      </c>
      <c r="W794" t="s">
        <v>102</v>
      </c>
      <c r="X794">
        <v>1.525E-2</v>
      </c>
    </row>
    <row r="795" spans="1:24" x14ac:dyDescent="0.35">
      <c r="A795" t="s">
        <v>145</v>
      </c>
      <c r="B795" t="s">
        <v>394</v>
      </c>
      <c r="C795" t="s">
        <v>21</v>
      </c>
      <c r="D795" t="s">
        <v>26</v>
      </c>
      <c r="J795" t="s">
        <v>102</v>
      </c>
      <c r="K795" t="s">
        <v>102</v>
      </c>
      <c r="L795" t="s">
        <v>102</v>
      </c>
      <c r="M795" t="s">
        <v>102</v>
      </c>
      <c r="N795" t="s">
        <v>102</v>
      </c>
      <c r="O795" s="26">
        <v>12.13</v>
      </c>
      <c r="P795" s="26">
        <v>2.9790000000000001</v>
      </c>
      <c r="Q795" s="26">
        <v>7.1769999999999996</v>
      </c>
      <c r="R795" s="26" t="s">
        <v>102</v>
      </c>
      <c r="S795" t="s">
        <v>102</v>
      </c>
      <c r="T795" s="26">
        <v>0.22650000000000001</v>
      </c>
      <c r="U795" s="26">
        <v>0.56000000000000005</v>
      </c>
      <c r="V795" t="s">
        <v>102</v>
      </c>
      <c r="W795" s="26">
        <v>5.104E-3</v>
      </c>
      <c r="X795">
        <v>23.077604000000001</v>
      </c>
    </row>
    <row r="796" spans="1:24" x14ac:dyDescent="0.35">
      <c r="A796" t="s">
        <v>145</v>
      </c>
      <c r="B796" t="s">
        <v>394</v>
      </c>
      <c r="C796" t="s">
        <v>21</v>
      </c>
      <c r="D796" t="s">
        <v>26</v>
      </c>
      <c r="E796" t="s">
        <v>443</v>
      </c>
      <c r="J796" t="s">
        <v>102</v>
      </c>
      <c r="K796" t="s">
        <v>102</v>
      </c>
      <c r="L796" t="s">
        <v>102</v>
      </c>
      <c r="M796" t="s">
        <v>102</v>
      </c>
      <c r="N796" t="s">
        <v>102</v>
      </c>
      <c r="O796" t="s">
        <v>102</v>
      </c>
      <c r="P796" t="s">
        <v>102</v>
      </c>
      <c r="Q796" s="26">
        <v>-1.9680000000000001E-4</v>
      </c>
      <c r="R796" s="26" t="s">
        <v>102</v>
      </c>
      <c r="S796" t="s">
        <v>102</v>
      </c>
      <c r="T796" s="26" t="s">
        <v>102</v>
      </c>
      <c r="U796" s="26" t="s">
        <v>102</v>
      </c>
      <c r="V796" t="s">
        <v>102</v>
      </c>
      <c r="W796" s="26">
        <v>2.0349999999999999E-7</v>
      </c>
      <c r="X796">
        <v>-1.9659650000000001E-4</v>
      </c>
    </row>
    <row r="797" spans="1:24" x14ac:dyDescent="0.35">
      <c r="A797" t="s">
        <v>145</v>
      </c>
      <c r="B797" t="s">
        <v>394</v>
      </c>
      <c r="C797" t="s">
        <v>21</v>
      </c>
      <c r="D797" t="s">
        <v>26</v>
      </c>
      <c r="E797" t="s">
        <v>444</v>
      </c>
      <c r="J797" t="s">
        <v>102</v>
      </c>
      <c r="K797" t="s">
        <v>102</v>
      </c>
      <c r="L797" t="s">
        <v>102</v>
      </c>
      <c r="M797" t="s">
        <v>102</v>
      </c>
      <c r="N797" t="s">
        <v>102</v>
      </c>
      <c r="O797" t="s">
        <v>102</v>
      </c>
      <c r="P797" t="s">
        <v>102</v>
      </c>
      <c r="Q797" t="s">
        <v>102</v>
      </c>
      <c r="R797" s="26" t="s">
        <v>102</v>
      </c>
      <c r="S797" t="s">
        <v>102</v>
      </c>
      <c r="T797" s="26" t="s">
        <v>102</v>
      </c>
      <c r="U797" s="26" t="s">
        <v>170</v>
      </c>
      <c r="V797" t="s">
        <v>102</v>
      </c>
      <c r="W797" t="s">
        <v>102</v>
      </c>
      <c r="X797">
        <v>0</v>
      </c>
    </row>
    <row r="798" spans="1:24" x14ac:dyDescent="0.35">
      <c r="A798" t="s">
        <v>145</v>
      </c>
      <c r="B798" t="s">
        <v>394</v>
      </c>
      <c r="C798" t="s">
        <v>21</v>
      </c>
      <c r="D798" t="s">
        <v>26</v>
      </c>
      <c r="E798" t="s">
        <v>445</v>
      </c>
      <c r="J798" t="s">
        <v>102</v>
      </c>
      <c r="K798" t="s">
        <v>102</v>
      </c>
      <c r="L798" t="s">
        <v>102</v>
      </c>
      <c r="M798" t="s">
        <v>102</v>
      </c>
      <c r="N798" t="s">
        <v>102</v>
      </c>
      <c r="O798" t="s">
        <v>102</v>
      </c>
      <c r="P798" t="s">
        <v>102</v>
      </c>
      <c r="Q798" t="s">
        <v>102</v>
      </c>
      <c r="R798" s="26" t="s">
        <v>102</v>
      </c>
      <c r="S798" t="s">
        <v>102</v>
      </c>
      <c r="T798" s="26" t="s">
        <v>102</v>
      </c>
      <c r="U798" s="26" t="s">
        <v>170</v>
      </c>
      <c r="V798" t="s">
        <v>102</v>
      </c>
      <c r="W798" t="s">
        <v>102</v>
      </c>
      <c r="X798">
        <v>0</v>
      </c>
    </row>
    <row r="799" spans="1:24" x14ac:dyDescent="0.35">
      <c r="A799" t="s">
        <v>145</v>
      </c>
      <c r="B799" t="s">
        <v>394</v>
      </c>
      <c r="C799" t="s">
        <v>21</v>
      </c>
      <c r="D799" t="s">
        <v>26</v>
      </c>
      <c r="E799" t="s">
        <v>446</v>
      </c>
      <c r="J799" t="s">
        <v>102</v>
      </c>
      <c r="K799" t="s">
        <v>102</v>
      </c>
      <c r="L799" t="s">
        <v>102</v>
      </c>
      <c r="M799" t="s">
        <v>102</v>
      </c>
      <c r="N799" t="s">
        <v>102</v>
      </c>
      <c r="O799" t="s">
        <v>102</v>
      </c>
      <c r="P799" t="s">
        <v>102</v>
      </c>
      <c r="Q799" t="s">
        <v>102</v>
      </c>
      <c r="R799" s="26" t="s">
        <v>102</v>
      </c>
      <c r="S799" t="s">
        <v>102</v>
      </c>
      <c r="T799" s="26" t="s">
        <v>102</v>
      </c>
      <c r="U799" s="26" t="s">
        <v>170</v>
      </c>
      <c r="V799" t="s">
        <v>102</v>
      </c>
      <c r="W799" t="s">
        <v>102</v>
      </c>
      <c r="X799">
        <v>0</v>
      </c>
    </row>
    <row r="800" spans="1:24" x14ac:dyDescent="0.35">
      <c r="A800" t="s">
        <v>145</v>
      </c>
      <c r="B800" t="s">
        <v>394</v>
      </c>
      <c r="C800" t="s">
        <v>21</v>
      </c>
      <c r="D800" t="s">
        <v>26</v>
      </c>
      <c r="E800" t="s">
        <v>447</v>
      </c>
      <c r="J800" t="s">
        <v>102</v>
      </c>
      <c r="K800" t="s">
        <v>102</v>
      </c>
      <c r="L800" t="s">
        <v>102</v>
      </c>
      <c r="M800" t="s">
        <v>102</v>
      </c>
      <c r="N800" t="s">
        <v>102</v>
      </c>
      <c r="O800" t="s">
        <v>102</v>
      </c>
      <c r="P800" s="26">
        <v>0.59409999999999996</v>
      </c>
      <c r="Q800" s="26">
        <v>7.2960000000000006E-5</v>
      </c>
      <c r="R800" s="26" t="s">
        <v>102</v>
      </c>
      <c r="S800" t="s">
        <v>102</v>
      </c>
      <c r="T800" s="26" t="s">
        <v>102</v>
      </c>
      <c r="U800" s="26" t="s">
        <v>102</v>
      </c>
      <c r="V800" t="s">
        <v>102</v>
      </c>
      <c r="W800" s="26">
        <v>4.3679999999999999E-7</v>
      </c>
      <c r="X800">
        <v>0.59417339680000003</v>
      </c>
    </row>
    <row r="801" spans="1:24" x14ac:dyDescent="0.35">
      <c r="A801" t="s">
        <v>145</v>
      </c>
      <c r="B801" t="s">
        <v>394</v>
      </c>
      <c r="C801" t="s">
        <v>21</v>
      </c>
      <c r="D801" t="s">
        <v>26</v>
      </c>
      <c r="E801" t="s">
        <v>448</v>
      </c>
      <c r="J801" t="s">
        <v>102</v>
      </c>
      <c r="K801" t="s">
        <v>102</v>
      </c>
      <c r="L801" t="s">
        <v>102</v>
      </c>
      <c r="M801" t="s">
        <v>102</v>
      </c>
      <c r="N801" t="s">
        <v>102</v>
      </c>
      <c r="O801" t="s">
        <v>102</v>
      </c>
      <c r="P801" s="26">
        <v>0.59450000000000003</v>
      </c>
      <c r="Q801" s="26">
        <v>2.4960000000000002E-5</v>
      </c>
      <c r="R801" s="26" t="s">
        <v>102</v>
      </c>
      <c r="S801" t="s">
        <v>102</v>
      </c>
      <c r="T801" s="26" t="s">
        <v>102</v>
      </c>
      <c r="U801" s="26" t="s">
        <v>102</v>
      </c>
      <c r="V801" t="s">
        <v>102</v>
      </c>
      <c r="W801" s="26">
        <v>4.3679999999999999E-7</v>
      </c>
      <c r="X801">
        <v>0.59452539680000005</v>
      </c>
    </row>
    <row r="802" spans="1:24" x14ac:dyDescent="0.35">
      <c r="A802" t="s">
        <v>145</v>
      </c>
      <c r="B802" t="s">
        <v>394</v>
      </c>
      <c r="C802" t="s">
        <v>21</v>
      </c>
      <c r="D802" t="s">
        <v>26</v>
      </c>
      <c r="E802" t="s">
        <v>449</v>
      </c>
      <c r="J802" t="s">
        <v>102</v>
      </c>
      <c r="K802" t="s">
        <v>102</v>
      </c>
      <c r="L802" t="s">
        <v>102</v>
      </c>
      <c r="M802" t="s">
        <v>102</v>
      </c>
      <c r="N802" t="s">
        <v>102</v>
      </c>
      <c r="O802" t="s">
        <v>102</v>
      </c>
      <c r="P802" s="26">
        <v>0.59430000000000005</v>
      </c>
      <c r="Q802" s="26">
        <v>5.8909999999999997E-5</v>
      </c>
      <c r="R802" s="26" t="s">
        <v>102</v>
      </c>
      <c r="S802" t="s">
        <v>102</v>
      </c>
      <c r="T802" s="26" t="s">
        <v>102</v>
      </c>
      <c r="U802" s="26" t="s">
        <v>102</v>
      </c>
      <c r="V802" t="s">
        <v>102</v>
      </c>
      <c r="W802" s="26">
        <v>4.3679999999999999E-7</v>
      </c>
      <c r="X802">
        <v>0.59435934680000002</v>
      </c>
    </row>
    <row r="803" spans="1:24" x14ac:dyDescent="0.35">
      <c r="A803" t="s">
        <v>145</v>
      </c>
      <c r="B803" t="s">
        <v>394</v>
      </c>
      <c r="C803" t="s">
        <v>21</v>
      </c>
      <c r="D803" t="s">
        <v>26</v>
      </c>
      <c r="E803" t="s">
        <v>450</v>
      </c>
      <c r="J803" t="s">
        <v>102</v>
      </c>
      <c r="K803" t="s">
        <v>102</v>
      </c>
      <c r="L803" t="s">
        <v>102</v>
      </c>
      <c r="M803" t="s">
        <v>102</v>
      </c>
      <c r="N803" t="s">
        <v>102</v>
      </c>
      <c r="O803" t="s">
        <v>102</v>
      </c>
      <c r="P803" s="26">
        <v>0.59430000000000005</v>
      </c>
      <c r="Q803" s="26">
        <v>5.9939999999999999E-5</v>
      </c>
      <c r="R803" s="26" t="s">
        <v>102</v>
      </c>
      <c r="S803" t="s">
        <v>102</v>
      </c>
      <c r="T803" s="26" t="s">
        <v>102</v>
      </c>
      <c r="U803" s="26" t="s">
        <v>102</v>
      </c>
      <c r="V803" t="s">
        <v>102</v>
      </c>
      <c r="W803" s="26">
        <v>4.3679999999999999E-7</v>
      </c>
      <c r="X803">
        <v>0.59436037679999998</v>
      </c>
    </row>
    <row r="804" spans="1:24" x14ac:dyDescent="0.35">
      <c r="A804" t="s">
        <v>145</v>
      </c>
      <c r="B804" t="s">
        <v>394</v>
      </c>
      <c r="C804" t="s">
        <v>21</v>
      </c>
      <c r="D804" t="s">
        <v>26</v>
      </c>
      <c r="E804" t="s">
        <v>451</v>
      </c>
      <c r="J804" t="s">
        <v>102</v>
      </c>
      <c r="K804" t="s">
        <v>102</v>
      </c>
      <c r="L804" t="s">
        <v>102</v>
      </c>
      <c r="M804" t="s">
        <v>102</v>
      </c>
      <c r="N804" t="s">
        <v>102</v>
      </c>
      <c r="O804" t="s">
        <v>102</v>
      </c>
      <c r="P804" t="s">
        <v>102</v>
      </c>
      <c r="Q804" t="s">
        <v>102</v>
      </c>
      <c r="R804" t="s">
        <v>102</v>
      </c>
      <c r="S804" t="s">
        <v>102</v>
      </c>
      <c r="T804" t="s">
        <v>102</v>
      </c>
      <c r="U804" s="26" t="s">
        <v>170</v>
      </c>
      <c r="V804" t="s">
        <v>102</v>
      </c>
      <c r="W804" t="s">
        <v>102</v>
      </c>
      <c r="X804">
        <v>0</v>
      </c>
    </row>
    <row r="805" spans="1:24" x14ac:dyDescent="0.35">
      <c r="A805" t="s">
        <v>145</v>
      </c>
      <c r="B805" t="s">
        <v>394</v>
      </c>
      <c r="C805" t="s">
        <v>21</v>
      </c>
      <c r="D805" t="s">
        <v>26</v>
      </c>
      <c r="E805" t="s">
        <v>452</v>
      </c>
      <c r="J805" t="s">
        <v>102</v>
      </c>
      <c r="K805" t="s">
        <v>102</v>
      </c>
      <c r="L805" t="s">
        <v>102</v>
      </c>
      <c r="M805" t="s">
        <v>102</v>
      </c>
      <c r="N805" t="s">
        <v>102</v>
      </c>
      <c r="O805" t="s">
        <v>102</v>
      </c>
      <c r="P805" t="s">
        <v>102</v>
      </c>
      <c r="Q805" s="26">
        <v>-1.3630000000000001E-3</v>
      </c>
      <c r="R805" s="26" t="s">
        <v>102</v>
      </c>
      <c r="S805" t="s">
        <v>102</v>
      </c>
      <c r="T805" s="26">
        <v>-1.5009999999999999E-4</v>
      </c>
      <c r="U805" s="26">
        <v>1.8370000000000001E-3</v>
      </c>
      <c r="V805" t="s">
        <v>102</v>
      </c>
      <c r="W805" s="26">
        <v>9.9010000000000002E-5</v>
      </c>
      <c r="X805">
        <v>4.2290999999999997E-4</v>
      </c>
    </row>
    <row r="806" spans="1:24" x14ac:dyDescent="0.35">
      <c r="A806" t="s">
        <v>145</v>
      </c>
      <c r="B806" t="s">
        <v>394</v>
      </c>
      <c r="C806" t="s">
        <v>21</v>
      </c>
      <c r="D806" t="s">
        <v>26</v>
      </c>
      <c r="E806" t="s">
        <v>453</v>
      </c>
      <c r="J806" t="s">
        <v>102</v>
      </c>
      <c r="K806" t="s">
        <v>102</v>
      </c>
      <c r="L806" t="s">
        <v>102</v>
      </c>
      <c r="M806" t="s">
        <v>102</v>
      </c>
      <c r="N806" t="s">
        <v>102</v>
      </c>
      <c r="O806" t="s">
        <v>102</v>
      </c>
      <c r="P806" t="s">
        <v>102</v>
      </c>
      <c r="Q806" s="26">
        <v>0.71960000000000002</v>
      </c>
      <c r="R806" t="s">
        <v>102</v>
      </c>
      <c r="S806" t="s">
        <v>102</v>
      </c>
      <c r="T806" s="26">
        <v>5.7230000000000003E-2</v>
      </c>
      <c r="U806" s="26">
        <v>0.1096</v>
      </c>
      <c r="V806" t="s">
        <v>102</v>
      </c>
      <c r="W806" s="26">
        <v>5.754E-4</v>
      </c>
      <c r="X806">
        <v>0.88700540000000005</v>
      </c>
    </row>
    <row r="807" spans="1:24" x14ac:dyDescent="0.35">
      <c r="A807" t="s">
        <v>145</v>
      </c>
      <c r="B807" t="s">
        <v>394</v>
      </c>
      <c r="C807" t="s">
        <v>21</v>
      </c>
      <c r="D807" t="s">
        <v>26</v>
      </c>
      <c r="E807" t="s">
        <v>454</v>
      </c>
      <c r="J807" t="s">
        <v>102</v>
      </c>
      <c r="K807" t="s">
        <v>102</v>
      </c>
      <c r="L807" t="s">
        <v>102</v>
      </c>
      <c r="M807" t="s">
        <v>102</v>
      </c>
      <c r="N807" t="s">
        <v>102</v>
      </c>
      <c r="O807" t="s">
        <v>102</v>
      </c>
      <c r="P807" t="s">
        <v>102</v>
      </c>
      <c r="Q807" s="26">
        <v>0.74629999999999996</v>
      </c>
      <c r="R807" s="26" t="s">
        <v>102</v>
      </c>
      <c r="S807" t="s">
        <v>102</v>
      </c>
      <c r="T807" s="26">
        <v>5.706E-2</v>
      </c>
      <c r="U807" s="26">
        <v>0.1096</v>
      </c>
      <c r="V807" t="s">
        <v>102</v>
      </c>
      <c r="W807" s="26">
        <v>5.909E-4</v>
      </c>
      <c r="X807">
        <v>0.91355090000000005</v>
      </c>
    </row>
    <row r="808" spans="1:24" x14ac:dyDescent="0.35">
      <c r="A808" t="s">
        <v>145</v>
      </c>
      <c r="B808" t="s">
        <v>394</v>
      </c>
      <c r="C808" t="s">
        <v>21</v>
      </c>
      <c r="D808" t="s">
        <v>26</v>
      </c>
      <c r="E808" t="s">
        <v>455</v>
      </c>
      <c r="J808" t="s">
        <v>102</v>
      </c>
      <c r="K808" t="s">
        <v>102</v>
      </c>
      <c r="L808" t="s">
        <v>102</v>
      </c>
      <c r="M808" t="s">
        <v>102</v>
      </c>
      <c r="N808" t="s">
        <v>102</v>
      </c>
      <c r="O808" t="s">
        <v>102</v>
      </c>
      <c r="P808" t="s">
        <v>102</v>
      </c>
      <c r="Q808" s="26">
        <v>-1.3449999999999999E-4</v>
      </c>
      <c r="R808" t="s">
        <v>102</v>
      </c>
      <c r="S808" t="s">
        <v>102</v>
      </c>
      <c r="T808" s="26">
        <v>-2.421E-4</v>
      </c>
      <c r="U808" s="26">
        <v>1.954E-3</v>
      </c>
      <c r="V808" t="s">
        <v>102</v>
      </c>
      <c r="W808" s="26">
        <v>8.7529999999999997E-5</v>
      </c>
      <c r="X808">
        <v>1.66493E-3</v>
      </c>
    </row>
    <row r="809" spans="1:24" x14ac:dyDescent="0.35">
      <c r="A809" t="s">
        <v>145</v>
      </c>
      <c r="B809" t="s">
        <v>394</v>
      </c>
      <c r="C809" t="s">
        <v>21</v>
      </c>
      <c r="D809" t="s">
        <v>26</v>
      </c>
      <c r="E809" t="s">
        <v>456</v>
      </c>
      <c r="J809" t="s">
        <v>102</v>
      </c>
      <c r="K809" t="s">
        <v>102</v>
      </c>
      <c r="L809" t="s">
        <v>102</v>
      </c>
      <c r="M809" t="s">
        <v>102</v>
      </c>
      <c r="N809" t="s">
        <v>102</v>
      </c>
      <c r="O809" t="s">
        <v>102</v>
      </c>
      <c r="P809" t="s">
        <v>102</v>
      </c>
      <c r="Q809" s="26">
        <v>0.88439999999999996</v>
      </c>
      <c r="R809" s="26" t="s">
        <v>102</v>
      </c>
      <c r="S809" t="s">
        <v>102</v>
      </c>
      <c r="T809" s="26">
        <v>8.8340000000000002E-2</v>
      </c>
      <c r="U809" s="26">
        <v>0.1618</v>
      </c>
      <c r="V809" t="s">
        <v>102</v>
      </c>
      <c r="W809" s="26">
        <v>1.2930000000000001E-3</v>
      </c>
      <c r="X809">
        <v>1.1358330000000001</v>
      </c>
    </row>
    <row r="810" spans="1:24" x14ac:dyDescent="0.35">
      <c r="A810" t="s">
        <v>145</v>
      </c>
      <c r="B810" t="s">
        <v>394</v>
      </c>
      <c r="C810" t="s">
        <v>21</v>
      </c>
      <c r="D810" t="s">
        <v>26</v>
      </c>
      <c r="E810" t="s">
        <v>457</v>
      </c>
      <c r="J810" t="s">
        <v>102</v>
      </c>
      <c r="K810" t="s">
        <v>102</v>
      </c>
      <c r="L810" t="s">
        <v>102</v>
      </c>
      <c r="M810" t="s">
        <v>102</v>
      </c>
      <c r="N810" t="s">
        <v>102</v>
      </c>
      <c r="O810" t="s">
        <v>102</v>
      </c>
      <c r="P810" t="s">
        <v>102</v>
      </c>
      <c r="Q810" s="26" t="s">
        <v>170</v>
      </c>
      <c r="R810" t="s">
        <v>102</v>
      </c>
      <c r="S810" t="s">
        <v>102</v>
      </c>
      <c r="T810" s="26" t="s">
        <v>170</v>
      </c>
      <c r="U810" s="26" t="s">
        <v>170</v>
      </c>
      <c r="V810" t="s">
        <v>102</v>
      </c>
      <c r="W810" s="26" t="s">
        <v>170</v>
      </c>
      <c r="X810">
        <v>0</v>
      </c>
    </row>
    <row r="811" spans="1:24" x14ac:dyDescent="0.35">
      <c r="A811" t="s">
        <v>145</v>
      </c>
      <c r="B811" t="s">
        <v>394</v>
      </c>
      <c r="C811" t="s">
        <v>21</v>
      </c>
      <c r="D811" t="s">
        <v>26</v>
      </c>
      <c r="E811" t="s">
        <v>458</v>
      </c>
      <c r="J811" t="s">
        <v>102</v>
      </c>
      <c r="K811" t="s">
        <v>102</v>
      </c>
      <c r="L811" t="s">
        <v>102</v>
      </c>
      <c r="M811" t="s">
        <v>102</v>
      </c>
      <c r="N811" t="s">
        <v>102</v>
      </c>
      <c r="O811" t="s">
        <v>102</v>
      </c>
      <c r="P811" t="s">
        <v>102</v>
      </c>
      <c r="Q811" t="s">
        <v>170</v>
      </c>
      <c r="R811" t="s">
        <v>102</v>
      </c>
      <c r="S811" t="s">
        <v>102</v>
      </c>
      <c r="T811" s="26" t="s">
        <v>170</v>
      </c>
      <c r="U811" s="26" t="s">
        <v>170</v>
      </c>
      <c r="V811" t="s">
        <v>102</v>
      </c>
      <c r="W811" t="s">
        <v>170</v>
      </c>
      <c r="X811">
        <v>0</v>
      </c>
    </row>
    <row r="812" spans="1:24" x14ac:dyDescent="0.35">
      <c r="A812" t="s">
        <v>145</v>
      </c>
      <c r="B812" t="s">
        <v>394</v>
      </c>
      <c r="C812" t="s">
        <v>21</v>
      </c>
      <c r="D812" t="s">
        <v>26</v>
      </c>
      <c r="E812" t="s">
        <v>459</v>
      </c>
      <c r="J812" t="s">
        <v>102</v>
      </c>
      <c r="K812" t="s">
        <v>102</v>
      </c>
      <c r="L812" t="s">
        <v>102</v>
      </c>
      <c r="M812" t="s">
        <v>102</v>
      </c>
      <c r="N812" t="s">
        <v>102</v>
      </c>
      <c r="O812" t="s">
        <v>102</v>
      </c>
      <c r="P812" t="s">
        <v>102</v>
      </c>
      <c r="Q812" s="26" t="s">
        <v>170</v>
      </c>
      <c r="R812" t="s">
        <v>102</v>
      </c>
      <c r="S812" t="s">
        <v>102</v>
      </c>
      <c r="T812" s="26" t="s">
        <v>170</v>
      </c>
      <c r="U812" s="26" t="s">
        <v>170</v>
      </c>
      <c r="V812" t="s">
        <v>102</v>
      </c>
      <c r="W812" s="26" t="s">
        <v>170</v>
      </c>
      <c r="X812">
        <v>0</v>
      </c>
    </row>
    <row r="813" spans="1:24" x14ac:dyDescent="0.35">
      <c r="A813" t="s">
        <v>145</v>
      </c>
      <c r="B813" t="s">
        <v>394</v>
      </c>
      <c r="C813" t="s">
        <v>21</v>
      </c>
      <c r="D813" t="s">
        <v>26</v>
      </c>
      <c r="E813" t="s">
        <v>460</v>
      </c>
      <c r="J813" t="s">
        <v>102</v>
      </c>
      <c r="K813" t="s">
        <v>102</v>
      </c>
      <c r="L813" t="s">
        <v>102</v>
      </c>
      <c r="M813" t="s">
        <v>102</v>
      </c>
      <c r="N813" t="s">
        <v>102</v>
      </c>
      <c r="O813" s="26" t="s">
        <v>102</v>
      </c>
      <c r="P813" s="26" t="s">
        <v>102</v>
      </c>
      <c r="Q813" s="26">
        <v>-1.4530000000000001E-4</v>
      </c>
      <c r="R813" t="s">
        <v>102</v>
      </c>
      <c r="S813" t="s">
        <v>102</v>
      </c>
      <c r="T813" s="26">
        <v>-2.3159999999999999E-4</v>
      </c>
      <c r="U813" s="26">
        <v>2.7690000000000002E-3</v>
      </c>
      <c r="V813" t="s">
        <v>102</v>
      </c>
      <c r="W813" s="26">
        <v>8.6009999999999998E-5</v>
      </c>
      <c r="X813">
        <v>2.4781099999999999E-3</v>
      </c>
    </row>
    <row r="814" spans="1:24" x14ac:dyDescent="0.35">
      <c r="A814" t="s">
        <v>145</v>
      </c>
      <c r="B814" t="s">
        <v>394</v>
      </c>
      <c r="C814" t="s">
        <v>21</v>
      </c>
      <c r="D814" t="s">
        <v>26</v>
      </c>
      <c r="E814" t="s">
        <v>104</v>
      </c>
      <c r="J814" t="s">
        <v>102</v>
      </c>
      <c r="K814" t="s">
        <v>102</v>
      </c>
      <c r="L814" t="s">
        <v>102</v>
      </c>
      <c r="M814" t="s">
        <v>102</v>
      </c>
      <c r="N814" t="s">
        <v>102</v>
      </c>
      <c r="O814" s="26">
        <v>2.9129999999999998</v>
      </c>
      <c r="P814" t="s">
        <v>102</v>
      </c>
      <c r="Q814" s="26" t="s">
        <v>102</v>
      </c>
      <c r="R814" t="s">
        <v>102</v>
      </c>
      <c r="S814" t="s">
        <v>102</v>
      </c>
      <c r="T814" t="s">
        <v>102</v>
      </c>
      <c r="U814" t="s">
        <v>102</v>
      </c>
      <c r="V814" t="s">
        <v>102</v>
      </c>
      <c r="W814" s="26">
        <v>2.7920000000000001E-7</v>
      </c>
      <c r="X814">
        <v>2.9130002791999998</v>
      </c>
    </row>
    <row r="815" spans="1:24" x14ac:dyDescent="0.35">
      <c r="A815" t="s">
        <v>145</v>
      </c>
      <c r="B815" t="s">
        <v>394</v>
      </c>
      <c r="C815" t="s">
        <v>21</v>
      </c>
      <c r="D815" t="s">
        <v>26</v>
      </c>
      <c r="E815" t="s">
        <v>105</v>
      </c>
      <c r="J815" t="s">
        <v>102</v>
      </c>
      <c r="K815" t="s">
        <v>102</v>
      </c>
      <c r="L815" t="s">
        <v>102</v>
      </c>
      <c r="M815" t="s">
        <v>102</v>
      </c>
      <c r="N815" t="s">
        <v>102</v>
      </c>
      <c r="O815" s="26">
        <v>2.9140000000000001</v>
      </c>
      <c r="P815" t="s">
        <v>102</v>
      </c>
      <c r="Q815" t="s">
        <v>102</v>
      </c>
      <c r="R815" t="s">
        <v>102</v>
      </c>
      <c r="S815" t="s">
        <v>102</v>
      </c>
      <c r="T815" t="s">
        <v>102</v>
      </c>
      <c r="U815" s="26" t="s">
        <v>102</v>
      </c>
      <c r="V815" t="s">
        <v>102</v>
      </c>
      <c r="W815" s="26">
        <v>2.7920000000000001E-7</v>
      </c>
      <c r="X815">
        <v>2.9140002792000002</v>
      </c>
    </row>
    <row r="816" spans="1:24" x14ac:dyDescent="0.35">
      <c r="A816" t="s">
        <v>145</v>
      </c>
      <c r="B816" t="s">
        <v>394</v>
      </c>
      <c r="C816" t="s">
        <v>21</v>
      </c>
      <c r="D816" t="s">
        <v>26</v>
      </c>
      <c r="E816" t="s">
        <v>106</v>
      </c>
      <c r="J816" t="s">
        <v>102</v>
      </c>
      <c r="K816" t="s">
        <v>102</v>
      </c>
      <c r="L816" t="s">
        <v>102</v>
      </c>
      <c r="M816" t="s">
        <v>102</v>
      </c>
      <c r="N816" t="s">
        <v>102</v>
      </c>
      <c r="O816" s="26">
        <v>2.9140000000000001</v>
      </c>
      <c r="P816" t="s">
        <v>102</v>
      </c>
      <c r="Q816" t="s">
        <v>102</v>
      </c>
      <c r="R816" t="s">
        <v>102</v>
      </c>
      <c r="S816" t="s">
        <v>102</v>
      </c>
      <c r="T816" t="s">
        <v>102</v>
      </c>
      <c r="U816" t="s">
        <v>102</v>
      </c>
      <c r="V816" t="s">
        <v>102</v>
      </c>
      <c r="W816" s="26">
        <v>2.7920000000000001E-7</v>
      </c>
      <c r="X816">
        <v>2.9140002792000002</v>
      </c>
    </row>
    <row r="817" spans="1:24" x14ac:dyDescent="0.35">
      <c r="A817" t="s">
        <v>145</v>
      </c>
      <c r="B817" t="s">
        <v>394</v>
      </c>
      <c r="C817" t="s">
        <v>21</v>
      </c>
      <c r="D817" t="s">
        <v>26</v>
      </c>
      <c r="E817" t="s">
        <v>107</v>
      </c>
      <c r="J817" t="s">
        <v>102</v>
      </c>
      <c r="K817" t="s">
        <v>102</v>
      </c>
      <c r="L817" t="s">
        <v>102</v>
      </c>
      <c r="M817" t="s">
        <v>102</v>
      </c>
      <c r="N817" s="26" t="s">
        <v>102</v>
      </c>
      <c r="O817" s="26">
        <v>3.091E-2</v>
      </c>
      <c r="P817" t="s">
        <v>102</v>
      </c>
      <c r="Q817" s="26" t="s">
        <v>102</v>
      </c>
      <c r="R817" t="s">
        <v>102</v>
      </c>
      <c r="S817" t="s">
        <v>102</v>
      </c>
      <c r="T817" s="26" t="s">
        <v>102</v>
      </c>
      <c r="U817" s="26" t="s">
        <v>102</v>
      </c>
      <c r="V817" t="s">
        <v>102</v>
      </c>
      <c r="W817" s="26">
        <v>2.7920000000000001E-7</v>
      </c>
      <c r="X817">
        <v>3.0910279200000002E-2</v>
      </c>
    </row>
    <row r="818" spans="1:24" x14ac:dyDescent="0.35">
      <c r="A818" t="s">
        <v>145</v>
      </c>
      <c r="B818" t="s">
        <v>394</v>
      </c>
      <c r="C818" t="s">
        <v>21</v>
      </c>
      <c r="D818" t="s">
        <v>26</v>
      </c>
      <c r="E818" t="s">
        <v>461</v>
      </c>
      <c r="J818" t="s">
        <v>102</v>
      </c>
      <c r="K818" t="s">
        <v>102</v>
      </c>
      <c r="L818" t="s">
        <v>102</v>
      </c>
      <c r="M818" t="s">
        <v>102</v>
      </c>
      <c r="N818" t="s">
        <v>102</v>
      </c>
      <c r="O818" s="26">
        <v>-3.21E-4</v>
      </c>
      <c r="P818" s="26" t="s">
        <v>102</v>
      </c>
      <c r="Q818" s="26" t="s">
        <v>102</v>
      </c>
      <c r="R818" t="s">
        <v>102</v>
      </c>
      <c r="S818" t="s">
        <v>102</v>
      </c>
      <c r="T818" s="26" t="s">
        <v>102</v>
      </c>
      <c r="U818" s="26" t="s">
        <v>102</v>
      </c>
      <c r="V818" t="s">
        <v>102</v>
      </c>
      <c r="W818" s="26">
        <v>3.0629999999999998E-7</v>
      </c>
      <c r="X818">
        <v>-3.2069370000000001E-4</v>
      </c>
    </row>
    <row r="819" spans="1:24" x14ac:dyDescent="0.35">
      <c r="A819" t="s">
        <v>145</v>
      </c>
      <c r="B819" t="s">
        <v>394</v>
      </c>
      <c r="C819" t="s">
        <v>21</v>
      </c>
      <c r="D819" t="s">
        <v>26</v>
      </c>
      <c r="E819" t="s">
        <v>108</v>
      </c>
      <c r="J819" t="s">
        <v>102</v>
      </c>
      <c r="K819" t="s">
        <v>102</v>
      </c>
      <c r="L819" t="s">
        <v>102</v>
      </c>
      <c r="M819" t="s">
        <v>102</v>
      </c>
      <c r="N819" t="s">
        <v>102</v>
      </c>
      <c r="O819" s="26">
        <v>-5.947E-3</v>
      </c>
      <c r="P819" s="26" t="s">
        <v>102</v>
      </c>
      <c r="Q819" s="26" t="s">
        <v>102</v>
      </c>
      <c r="R819" s="26" t="s">
        <v>102</v>
      </c>
      <c r="S819" t="s">
        <v>102</v>
      </c>
      <c r="T819" s="26" t="s">
        <v>102</v>
      </c>
      <c r="U819" s="26" t="s">
        <v>102</v>
      </c>
      <c r="V819" t="s">
        <v>102</v>
      </c>
      <c r="W819" s="26">
        <v>5.4710000000000002E-7</v>
      </c>
      <c r="X819">
        <v>-5.9464529000000004E-3</v>
      </c>
    </row>
    <row r="820" spans="1:24" x14ac:dyDescent="0.35">
      <c r="A820" t="s">
        <v>145</v>
      </c>
      <c r="B820" t="s">
        <v>394</v>
      </c>
      <c r="C820" t="s">
        <v>21</v>
      </c>
      <c r="D820" t="s">
        <v>26</v>
      </c>
      <c r="E820" t="s">
        <v>462</v>
      </c>
      <c r="J820" t="s">
        <v>102</v>
      </c>
      <c r="K820" t="s">
        <v>102</v>
      </c>
      <c r="L820" s="26" t="s">
        <v>102</v>
      </c>
      <c r="M820" t="s">
        <v>102</v>
      </c>
      <c r="N820" t="s">
        <v>102</v>
      </c>
      <c r="O820" s="26">
        <v>1.2070000000000001</v>
      </c>
      <c r="P820" s="26" t="s">
        <v>102</v>
      </c>
      <c r="Q820" s="26" t="s">
        <v>102</v>
      </c>
      <c r="R820" t="s">
        <v>102</v>
      </c>
      <c r="S820" t="s">
        <v>102</v>
      </c>
      <c r="T820" s="26" t="s">
        <v>102</v>
      </c>
      <c r="U820" s="26" t="s">
        <v>102</v>
      </c>
      <c r="V820" t="s">
        <v>102</v>
      </c>
      <c r="W820" s="26">
        <v>5.144E-7</v>
      </c>
      <c r="X820">
        <v>1.2070005144</v>
      </c>
    </row>
    <row r="821" spans="1:24" x14ac:dyDescent="0.35">
      <c r="A821" t="s">
        <v>145</v>
      </c>
      <c r="B821" t="s">
        <v>394</v>
      </c>
      <c r="C821" t="s">
        <v>21</v>
      </c>
      <c r="D821" t="s">
        <v>26</v>
      </c>
      <c r="E821" t="s">
        <v>463</v>
      </c>
      <c r="J821" t="s">
        <v>102</v>
      </c>
      <c r="K821" t="s">
        <v>102</v>
      </c>
      <c r="L821" t="s">
        <v>102</v>
      </c>
      <c r="M821" t="s">
        <v>102</v>
      </c>
      <c r="N821" t="s">
        <v>102</v>
      </c>
      <c r="O821" s="26">
        <v>2.1640000000000001</v>
      </c>
      <c r="P821" s="26" t="s">
        <v>102</v>
      </c>
      <c r="Q821" s="26" t="s">
        <v>102</v>
      </c>
      <c r="R821" t="s">
        <v>102</v>
      </c>
      <c r="S821" t="s">
        <v>102</v>
      </c>
      <c r="T821" t="s">
        <v>102</v>
      </c>
      <c r="U821" s="26" t="s">
        <v>102</v>
      </c>
      <c r="V821" t="s">
        <v>102</v>
      </c>
      <c r="W821" s="26">
        <v>6.4600000000000004E-7</v>
      </c>
      <c r="X821">
        <v>2.1640006459999999</v>
      </c>
    </row>
    <row r="822" spans="1:24" x14ac:dyDescent="0.35">
      <c r="A822" t="s">
        <v>145</v>
      </c>
      <c r="B822" t="s">
        <v>394</v>
      </c>
      <c r="C822" t="s">
        <v>21</v>
      </c>
      <c r="D822" t="s">
        <v>35</v>
      </c>
      <c r="J822" t="s">
        <v>102</v>
      </c>
      <c r="K822" t="s">
        <v>102</v>
      </c>
      <c r="L822" t="s">
        <v>102</v>
      </c>
      <c r="M822" t="s">
        <v>102</v>
      </c>
      <c r="N822" t="s">
        <v>102</v>
      </c>
      <c r="O822" t="s">
        <v>102</v>
      </c>
      <c r="P822" t="s">
        <v>102</v>
      </c>
      <c r="Q822" t="s">
        <v>102</v>
      </c>
      <c r="R822" s="26">
        <v>2.2589999999999999E-4</v>
      </c>
      <c r="S822" s="26">
        <v>1.929</v>
      </c>
      <c r="T822" t="s">
        <v>102</v>
      </c>
      <c r="U822" s="26" t="s">
        <v>102</v>
      </c>
      <c r="V822" t="s">
        <v>102</v>
      </c>
      <c r="W822" t="s">
        <v>102</v>
      </c>
      <c r="X822" s="26">
        <v>1.9292259</v>
      </c>
    </row>
    <row r="823" spans="1:24" x14ac:dyDescent="0.35">
      <c r="A823" t="s">
        <v>145</v>
      </c>
      <c r="B823" t="s">
        <v>394</v>
      </c>
      <c r="C823" t="s">
        <v>21</v>
      </c>
      <c r="D823" t="s">
        <v>37</v>
      </c>
      <c r="J823" t="s">
        <v>102</v>
      </c>
      <c r="K823" t="s">
        <v>102</v>
      </c>
      <c r="L823" s="26">
        <v>0.92390000000000005</v>
      </c>
      <c r="M823" t="s">
        <v>102</v>
      </c>
      <c r="N823" t="s">
        <v>102</v>
      </c>
      <c r="O823" t="s">
        <v>102</v>
      </c>
      <c r="P823" t="s">
        <v>102</v>
      </c>
      <c r="Q823" s="26">
        <v>2.7040000000000002</v>
      </c>
      <c r="R823" t="s">
        <v>102</v>
      </c>
      <c r="S823" t="s">
        <v>102</v>
      </c>
      <c r="T823" s="26" t="s">
        <v>102</v>
      </c>
      <c r="U823" s="26" t="s">
        <v>102</v>
      </c>
      <c r="V823" t="s">
        <v>102</v>
      </c>
      <c r="W823" s="26">
        <v>5.682E-6</v>
      </c>
      <c r="X823">
        <v>3.6279056820000002</v>
      </c>
    </row>
    <row r="824" spans="1:24" x14ac:dyDescent="0.35">
      <c r="A824" t="s">
        <v>145</v>
      </c>
      <c r="B824" t="s">
        <v>394</v>
      </c>
      <c r="C824" t="s">
        <v>21</v>
      </c>
      <c r="D824" t="s">
        <v>37</v>
      </c>
      <c r="E824" t="s">
        <v>443</v>
      </c>
      <c r="J824" t="s">
        <v>102</v>
      </c>
      <c r="K824" t="s">
        <v>102</v>
      </c>
      <c r="L824" t="s">
        <v>102</v>
      </c>
      <c r="M824" t="s">
        <v>102</v>
      </c>
      <c r="N824" t="s">
        <v>102</v>
      </c>
      <c r="O824" t="s">
        <v>102</v>
      </c>
      <c r="P824" t="s">
        <v>102</v>
      </c>
      <c r="Q824" s="26">
        <v>-2.7059999999999998E-5</v>
      </c>
      <c r="R824" t="s">
        <v>102</v>
      </c>
      <c r="S824" t="s">
        <v>102</v>
      </c>
      <c r="T824" s="26" t="s">
        <v>102</v>
      </c>
      <c r="U824" s="26" t="s">
        <v>102</v>
      </c>
      <c r="V824" t="s">
        <v>102</v>
      </c>
      <c r="W824" s="26">
        <v>2.0349999999999999E-7</v>
      </c>
      <c r="X824" s="26">
        <v>-2.6856499999999999E-5</v>
      </c>
    </row>
    <row r="825" spans="1:24" x14ac:dyDescent="0.35">
      <c r="A825" t="s">
        <v>145</v>
      </c>
      <c r="B825" t="s">
        <v>394</v>
      </c>
      <c r="C825" t="s">
        <v>21</v>
      </c>
      <c r="D825" t="s">
        <v>37</v>
      </c>
      <c r="E825" t="s">
        <v>464</v>
      </c>
      <c r="J825" t="s">
        <v>102</v>
      </c>
      <c r="K825" t="s">
        <v>102</v>
      </c>
      <c r="L825" t="s">
        <v>102</v>
      </c>
      <c r="M825" t="s">
        <v>102</v>
      </c>
      <c r="N825" t="s">
        <v>102</v>
      </c>
      <c r="O825" t="s">
        <v>102</v>
      </c>
      <c r="P825" t="s">
        <v>102</v>
      </c>
      <c r="Q825" s="26">
        <v>-2.2099999999999998E-5</v>
      </c>
      <c r="R825" t="s">
        <v>102</v>
      </c>
      <c r="S825" t="s">
        <v>102</v>
      </c>
      <c r="T825" s="26" t="s">
        <v>102</v>
      </c>
      <c r="U825" s="26" t="s">
        <v>102</v>
      </c>
      <c r="V825" t="s">
        <v>102</v>
      </c>
      <c r="W825" s="26">
        <v>2.0349999999999999E-7</v>
      </c>
      <c r="X825" s="26">
        <v>-2.1896499999999999E-5</v>
      </c>
    </row>
    <row r="826" spans="1:24" x14ac:dyDescent="0.35">
      <c r="A826" t="s">
        <v>145</v>
      </c>
      <c r="B826" t="s">
        <v>394</v>
      </c>
      <c r="C826" t="s">
        <v>21</v>
      </c>
      <c r="D826" t="s">
        <v>36</v>
      </c>
      <c r="J826" t="s">
        <v>102</v>
      </c>
      <c r="K826" t="s">
        <v>102</v>
      </c>
      <c r="L826" t="s">
        <v>102</v>
      </c>
      <c r="M826" s="26">
        <v>0.13200000000000001</v>
      </c>
      <c r="N826" s="26">
        <v>4.2950000000000004E-6</v>
      </c>
      <c r="O826" t="s">
        <v>102</v>
      </c>
      <c r="P826" t="s">
        <v>102</v>
      </c>
      <c r="Q826" s="26">
        <v>1.5409999999999999</v>
      </c>
      <c r="R826" t="s">
        <v>102</v>
      </c>
      <c r="S826" t="s">
        <v>102</v>
      </c>
      <c r="T826" s="26">
        <v>9.5210000000000003E-2</v>
      </c>
      <c r="U826" s="26">
        <v>0.2034</v>
      </c>
      <c r="V826" t="s">
        <v>102</v>
      </c>
      <c r="W826" s="26">
        <v>2.1640000000000001E-3</v>
      </c>
      <c r="X826">
        <v>1.973778295</v>
      </c>
    </row>
    <row r="827" spans="1:24" x14ac:dyDescent="0.35">
      <c r="A827" t="s">
        <v>145</v>
      </c>
      <c r="B827" t="s">
        <v>394</v>
      </c>
      <c r="C827" t="s">
        <v>21</v>
      </c>
      <c r="D827" t="s">
        <v>36</v>
      </c>
      <c r="E827" t="s">
        <v>397</v>
      </c>
      <c r="J827" t="s">
        <v>102</v>
      </c>
      <c r="K827" t="s">
        <v>102</v>
      </c>
      <c r="L827" t="s">
        <v>102</v>
      </c>
      <c r="M827" t="s">
        <v>102</v>
      </c>
      <c r="N827" t="s">
        <v>102</v>
      </c>
      <c r="O827" t="s">
        <v>102</v>
      </c>
      <c r="P827" t="s">
        <v>102</v>
      </c>
      <c r="Q827" s="26">
        <v>0.91069999999999995</v>
      </c>
      <c r="R827" t="s">
        <v>102</v>
      </c>
      <c r="S827" t="s">
        <v>102</v>
      </c>
      <c r="T827" s="26">
        <v>9.4140000000000001E-2</v>
      </c>
      <c r="U827" s="26">
        <v>0.1527</v>
      </c>
      <c r="V827" t="s">
        <v>102</v>
      </c>
      <c r="W827" s="26">
        <v>1.9940000000000001E-3</v>
      </c>
      <c r="X827">
        <v>1.1595340000000001</v>
      </c>
    </row>
    <row r="828" spans="1:24" x14ac:dyDescent="0.35">
      <c r="A828" t="s">
        <v>145</v>
      </c>
      <c r="B828" t="s">
        <v>394</v>
      </c>
      <c r="C828" t="s">
        <v>21</v>
      </c>
      <c r="D828" t="s">
        <v>36</v>
      </c>
      <c r="E828" t="s">
        <v>398</v>
      </c>
      <c r="J828" t="s">
        <v>102</v>
      </c>
      <c r="K828" t="s">
        <v>102</v>
      </c>
      <c r="L828" t="s">
        <v>102</v>
      </c>
      <c r="M828" t="s">
        <v>102</v>
      </c>
      <c r="N828" t="s">
        <v>102</v>
      </c>
      <c r="O828" t="s">
        <v>102</v>
      </c>
      <c r="P828" t="s">
        <v>102</v>
      </c>
      <c r="Q828" s="26">
        <v>-1.805E-4</v>
      </c>
      <c r="R828" t="s">
        <v>102</v>
      </c>
      <c r="S828" t="s">
        <v>102</v>
      </c>
      <c r="T828" s="26">
        <v>-4.037E-4</v>
      </c>
      <c r="U828" s="26">
        <v>1.325E-3</v>
      </c>
      <c r="V828" t="s">
        <v>102</v>
      </c>
      <c r="W828" s="26">
        <v>1.272E-4</v>
      </c>
      <c r="X828" s="26">
        <v>8.6799999999999996E-4</v>
      </c>
    </row>
    <row r="829" spans="1:24" x14ac:dyDescent="0.35">
      <c r="A829" t="s">
        <v>145</v>
      </c>
      <c r="B829" t="s">
        <v>394</v>
      </c>
      <c r="C829" t="s">
        <v>21</v>
      </c>
      <c r="D829" t="s">
        <v>28</v>
      </c>
      <c r="J829" t="s">
        <v>102</v>
      </c>
      <c r="K829" t="s">
        <v>102</v>
      </c>
      <c r="L829" t="s">
        <v>102</v>
      </c>
      <c r="M829" t="s">
        <v>102</v>
      </c>
      <c r="N829" t="s">
        <v>102</v>
      </c>
      <c r="O829" t="s">
        <v>102</v>
      </c>
      <c r="P829" t="s">
        <v>102</v>
      </c>
      <c r="Q829" t="s">
        <v>102</v>
      </c>
      <c r="R829" t="s">
        <v>102</v>
      </c>
      <c r="S829" t="s">
        <v>102</v>
      </c>
      <c r="T829" s="26">
        <v>-1.9700000000000002E-6</v>
      </c>
      <c r="U829" s="26">
        <v>0.84970000000000001</v>
      </c>
      <c r="V829" t="s">
        <v>102</v>
      </c>
      <c r="W829" t="s">
        <v>102</v>
      </c>
      <c r="X829" s="26">
        <v>0.84969802999999999</v>
      </c>
    </row>
    <row r="830" spans="1:24" x14ac:dyDescent="0.35">
      <c r="A830" t="s">
        <v>145</v>
      </c>
      <c r="B830" t="s">
        <v>394</v>
      </c>
      <c r="C830" t="s">
        <v>21</v>
      </c>
      <c r="D830" t="s">
        <v>28</v>
      </c>
      <c r="E830" t="s">
        <v>465</v>
      </c>
      <c r="J830" t="s">
        <v>102</v>
      </c>
      <c r="K830" t="s">
        <v>102</v>
      </c>
      <c r="L830" t="s">
        <v>102</v>
      </c>
      <c r="M830" t="s">
        <v>102</v>
      </c>
      <c r="N830" t="s">
        <v>102</v>
      </c>
      <c r="O830" t="s">
        <v>102</v>
      </c>
      <c r="P830" t="s">
        <v>102</v>
      </c>
      <c r="Q830" t="s">
        <v>102</v>
      </c>
      <c r="R830" t="s">
        <v>102</v>
      </c>
      <c r="S830" t="s">
        <v>102</v>
      </c>
      <c r="T830" t="s">
        <v>102</v>
      </c>
      <c r="U830" s="26">
        <v>4.265E-2</v>
      </c>
      <c r="V830" t="s">
        <v>102</v>
      </c>
      <c r="W830" t="s">
        <v>102</v>
      </c>
      <c r="X830">
        <v>4.265E-2</v>
      </c>
    </row>
    <row r="831" spans="1:24" x14ac:dyDescent="0.35">
      <c r="A831" t="s">
        <v>145</v>
      </c>
      <c r="B831" t="s">
        <v>394</v>
      </c>
      <c r="C831" t="s">
        <v>21</v>
      </c>
      <c r="D831" t="s">
        <v>28</v>
      </c>
      <c r="E831" t="s">
        <v>410</v>
      </c>
      <c r="J831" t="s">
        <v>102</v>
      </c>
      <c r="K831" t="s">
        <v>102</v>
      </c>
      <c r="L831" t="s">
        <v>102</v>
      </c>
      <c r="M831" t="s">
        <v>102</v>
      </c>
      <c r="N831" t="s">
        <v>102</v>
      </c>
      <c r="O831" t="s">
        <v>102</v>
      </c>
      <c r="P831" t="s">
        <v>102</v>
      </c>
      <c r="Q831" s="26" t="s">
        <v>102</v>
      </c>
      <c r="R831" t="s">
        <v>102</v>
      </c>
      <c r="S831" t="s">
        <v>102</v>
      </c>
      <c r="T831" s="26" t="s">
        <v>102</v>
      </c>
      <c r="U831" s="26">
        <v>9.1080000000000002E-4</v>
      </c>
      <c r="V831" t="s">
        <v>102</v>
      </c>
      <c r="W831" s="26" t="s">
        <v>102</v>
      </c>
      <c r="X831" s="26">
        <v>9.1080000000000002E-4</v>
      </c>
    </row>
    <row r="832" spans="1:24" x14ac:dyDescent="0.35">
      <c r="A832" t="s">
        <v>145</v>
      </c>
      <c r="B832" t="s">
        <v>394</v>
      </c>
      <c r="C832" t="s">
        <v>21</v>
      </c>
      <c r="D832" t="s">
        <v>28</v>
      </c>
      <c r="E832" t="s">
        <v>466</v>
      </c>
      <c r="J832" t="s">
        <v>102</v>
      </c>
      <c r="K832" t="s">
        <v>102</v>
      </c>
      <c r="L832" t="s">
        <v>102</v>
      </c>
      <c r="M832" t="s">
        <v>102</v>
      </c>
      <c r="N832" t="s">
        <v>102</v>
      </c>
      <c r="O832" s="26" t="s">
        <v>102</v>
      </c>
      <c r="P832" t="s">
        <v>102</v>
      </c>
      <c r="Q832" t="s">
        <v>102</v>
      </c>
      <c r="R832" t="s">
        <v>102</v>
      </c>
      <c r="S832" t="s">
        <v>102</v>
      </c>
      <c r="T832" t="s">
        <v>102</v>
      </c>
      <c r="U832" s="26">
        <v>4.299E-2</v>
      </c>
      <c r="V832" t="s">
        <v>102</v>
      </c>
      <c r="W832" s="26" t="s">
        <v>102</v>
      </c>
      <c r="X832">
        <v>4.299E-2</v>
      </c>
    </row>
    <row r="833" spans="1:24" x14ac:dyDescent="0.35">
      <c r="A833" t="s">
        <v>145</v>
      </c>
      <c r="B833" t="s">
        <v>394</v>
      </c>
      <c r="C833" t="s">
        <v>21</v>
      </c>
      <c r="D833" t="s">
        <v>28</v>
      </c>
      <c r="E833" t="s">
        <v>467</v>
      </c>
      <c r="J833" t="s">
        <v>102</v>
      </c>
      <c r="K833" t="s">
        <v>102</v>
      </c>
      <c r="L833" t="s">
        <v>102</v>
      </c>
      <c r="M833" t="s">
        <v>102</v>
      </c>
      <c r="N833" t="s">
        <v>102</v>
      </c>
      <c r="O833" s="26" t="s">
        <v>102</v>
      </c>
      <c r="P833" t="s">
        <v>102</v>
      </c>
      <c r="Q833" t="s">
        <v>102</v>
      </c>
      <c r="R833" t="s">
        <v>102</v>
      </c>
      <c r="S833" t="s">
        <v>102</v>
      </c>
      <c r="T833" t="s">
        <v>102</v>
      </c>
      <c r="U833" s="26">
        <v>1.521E-3</v>
      </c>
      <c r="V833" t="s">
        <v>102</v>
      </c>
      <c r="W833" s="26" t="s">
        <v>102</v>
      </c>
      <c r="X833" s="26">
        <v>1.521E-3</v>
      </c>
    </row>
    <row r="834" spans="1:24" x14ac:dyDescent="0.35">
      <c r="A834" t="s">
        <v>145</v>
      </c>
      <c r="B834" t="s">
        <v>394</v>
      </c>
      <c r="C834" t="s">
        <v>21</v>
      </c>
      <c r="D834" t="s">
        <v>28</v>
      </c>
      <c r="E834" t="s">
        <v>468</v>
      </c>
      <c r="J834" t="s">
        <v>102</v>
      </c>
      <c r="K834" t="s">
        <v>102</v>
      </c>
      <c r="L834" t="s">
        <v>102</v>
      </c>
      <c r="M834" t="s">
        <v>102</v>
      </c>
      <c r="N834" t="s">
        <v>102</v>
      </c>
      <c r="O834" s="26" t="s">
        <v>102</v>
      </c>
      <c r="P834" t="s">
        <v>102</v>
      </c>
      <c r="Q834" t="s">
        <v>102</v>
      </c>
      <c r="R834" t="s">
        <v>102</v>
      </c>
      <c r="S834" t="s">
        <v>102</v>
      </c>
      <c r="T834" t="s">
        <v>102</v>
      </c>
      <c r="U834" s="26">
        <v>2.63E-3</v>
      </c>
      <c r="V834" t="s">
        <v>102</v>
      </c>
      <c r="W834" s="26" t="s">
        <v>102</v>
      </c>
      <c r="X834" s="26">
        <v>2.63E-3</v>
      </c>
    </row>
    <row r="835" spans="1:24" x14ac:dyDescent="0.35">
      <c r="A835" t="s">
        <v>145</v>
      </c>
      <c r="B835" t="s">
        <v>394</v>
      </c>
      <c r="C835" t="s">
        <v>21</v>
      </c>
      <c r="D835" t="s">
        <v>28</v>
      </c>
      <c r="E835" t="s">
        <v>469</v>
      </c>
      <c r="J835" t="s">
        <v>102</v>
      </c>
      <c r="K835" t="s">
        <v>102</v>
      </c>
      <c r="L835" t="s">
        <v>102</v>
      </c>
      <c r="M835" t="s">
        <v>102</v>
      </c>
      <c r="N835" t="s">
        <v>102</v>
      </c>
      <c r="O835" s="26" t="s">
        <v>102</v>
      </c>
      <c r="P835" t="s">
        <v>102</v>
      </c>
      <c r="Q835" t="s">
        <v>102</v>
      </c>
      <c r="R835" t="s">
        <v>102</v>
      </c>
      <c r="S835" t="s">
        <v>102</v>
      </c>
      <c r="T835" t="s">
        <v>102</v>
      </c>
      <c r="U835" s="26">
        <v>1.6280000000000001E-3</v>
      </c>
      <c r="V835" t="s">
        <v>102</v>
      </c>
      <c r="W835" s="26" t="s">
        <v>102</v>
      </c>
      <c r="X835">
        <v>1.6280000000000001E-3</v>
      </c>
    </row>
    <row r="836" spans="1:24" x14ac:dyDescent="0.35">
      <c r="A836" t="s">
        <v>145</v>
      </c>
      <c r="B836" t="s">
        <v>394</v>
      </c>
      <c r="C836" t="s">
        <v>21</v>
      </c>
      <c r="D836" t="s">
        <v>28</v>
      </c>
      <c r="E836" t="s">
        <v>470</v>
      </c>
      <c r="J836" t="s">
        <v>102</v>
      </c>
      <c r="K836" t="s">
        <v>102</v>
      </c>
      <c r="L836" t="s">
        <v>102</v>
      </c>
      <c r="M836" t="s">
        <v>102</v>
      </c>
      <c r="N836" t="s">
        <v>102</v>
      </c>
      <c r="O836" s="26" t="s">
        <v>102</v>
      </c>
      <c r="P836" t="s">
        <v>102</v>
      </c>
      <c r="Q836" t="s">
        <v>102</v>
      </c>
      <c r="R836" t="s">
        <v>102</v>
      </c>
      <c r="S836" t="s">
        <v>102</v>
      </c>
      <c r="T836" s="26">
        <v>9.795E-8</v>
      </c>
      <c r="U836" s="26">
        <v>1.5430000000000001E-3</v>
      </c>
      <c r="V836" t="s">
        <v>102</v>
      </c>
      <c r="W836" s="26" t="s">
        <v>102</v>
      </c>
      <c r="X836" s="26">
        <v>1.5430979499999999E-3</v>
      </c>
    </row>
    <row r="837" spans="1:24" x14ac:dyDescent="0.35">
      <c r="A837" t="s">
        <v>145</v>
      </c>
      <c r="B837" t="s">
        <v>394</v>
      </c>
      <c r="C837" t="s">
        <v>21</v>
      </c>
      <c r="D837" t="s">
        <v>31</v>
      </c>
      <c r="J837" t="s">
        <v>102</v>
      </c>
      <c r="K837" t="s">
        <v>102</v>
      </c>
      <c r="L837" t="s">
        <v>102</v>
      </c>
      <c r="M837" t="s">
        <v>102</v>
      </c>
      <c r="N837" t="s">
        <v>102</v>
      </c>
      <c r="O837" s="26" t="s">
        <v>102</v>
      </c>
      <c r="P837" t="s">
        <v>102</v>
      </c>
      <c r="Q837" t="s">
        <v>102</v>
      </c>
      <c r="R837" t="s">
        <v>102</v>
      </c>
      <c r="S837" t="s">
        <v>102</v>
      </c>
      <c r="T837" s="26">
        <v>-7.5059999999999998E-6</v>
      </c>
      <c r="U837" s="26">
        <v>0.20530000000000001</v>
      </c>
      <c r="V837" t="s">
        <v>102</v>
      </c>
      <c r="W837" s="26" t="s">
        <v>102</v>
      </c>
      <c r="X837">
        <v>0.20529249399999999</v>
      </c>
    </row>
    <row r="838" spans="1:24" x14ac:dyDescent="0.35">
      <c r="A838" t="s">
        <v>145</v>
      </c>
      <c r="B838" t="s">
        <v>394</v>
      </c>
      <c r="C838" t="s">
        <v>21</v>
      </c>
      <c r="D838" t="s">
        <v>31</v>
      </c>
      <c r="E838" t="s">
        <v>465</v>
      </c>
      <c r="J838" t="s">
        <v>102</v>
      </c>
      <c r="K838" t="s">
        <v>102</v>
      </c>
      <c r="L838" t="s">
        <v>102</v>
      </c>
      <c r="M838" t="s">
        <v>102</v>
      </c>
      <c r="N838" t="s">
        <v>102</v>
      </c>
      <c r="O838" s="26" t="s">
        <v>102</v>
      </c>
      <c r="P838" t="s">
        <v>102</v>
      </c>
      <c r="Q838" t="s">
        <v>102</v>
      </c>
      <c r="R838" t="s">
        <v>102</v>
      </c>
      <c r="S838" t="s">
        <v>102</v>
      </c>
      <c r="T838" t="s">
        <v>102</v>
      </c>
      <c r="U838" s="26">
        <v>3.2000000000000001E-2</v>
      </c>
      <c r="V838" t="s">
        <v>102</v>
      </c>
      <c r="W838" s="26" t="s">
        <v>102</v>
      </c>
      <c r="X838" s="26">
        <v>3.2000000000000001E-2</v>
      </c>
    </row>
    <row r="839" spans="1:24" x14ac:dyDescent="0.35">
      <c r="A839" t="s">
        <v>145</v>
      </c>
      <c r="B839" t="s">
        <v>394</v>
      </c>
      <c r="C839" t="s">
        <v>21</v>
      </c>
      <c r="D839" t="s">
        <v>31</v>
      </c>
      <c r="E839" t="s">
        <v>410</v>
      </c>
      <c r="J839" t="s">
        <v>102</v>
      </c>
      <c r="K839" t="s">
        <v>102</v>
      </c>
      <c r="L839" t="s">
        <v>102</v>
      </c>
      <c r="M839" t="s">
        <v>102</v>
      </c>
      <c r="N839" t="s">
        <v>102</v>
      </c>
      <c r="O839" s="26" t="s">
        <v>102</v>
      </c>
      <c r="P839" t="s">
        <v>102</v>
      </c>
      <c r="Q839" t="s">
        <v>102</v>
      </c>
      <c r="R839" t="s">
        <v>102</v>
      </c>
      <c r="S839" t="s">
        <v>102</v>
      </c>
      <c r="T839" t="s">
        <v>102</v>
      </c>
      <c r="U839" s="26">
        <v>9.1129999999999998E-4</v>
      </c>
      <c r="V839" t="s">
        <v>102</v>
      </c>
      <c r="W839" s="26" t="s">
        <v>102</v>
      </c>
      <c r="X839" s="26">
        <v>9.1129999999999998E-4</v>
      </c>
    </row>
    <row r="840" spans="1:24" x14ac:dyDescent="0.35">
      <c r="A840" t="s">
        <v>145</v>
      </c>
      <c r="B840" t="s">
        <v>394</v>
      </c>
      <c r="C840" t="s">
        <v>21</v>
      </c>
      <c r="D840" t="s">
        <v>31</v>
      </c>
      <c r="E840" t="s">
        <v>466</v>
      </c>
      <c r="J840" t="s">
        <v>102</v>
      </c>
      <c r="K840" t="s">
        <v>102</v>
      </c>
      <c r="L840" t="s">
        <v>102</v>
      </c>
      <c r="M840" t="s">
        <v>102</v>
      </c>
      <c r="N840" t="s">
        <v>102</v>
      </c>
      <c r="O840" t="s">
        <v>102</v>
      </c>
      <c r="P840" t="s">
        <v>102</v>
      </c>
      <c r="Q840" t="s">
        <v>102</v>
      </c>
      <c r="R840" s="26" t="s">
        <v>102</v>
      </c>
      <c r="S840" s="26" t="s">
        <v>102</v>
      </c>
      <c r="T840" t="s">
        <v>102</v>
      </c>
      <c r="U840" s="26">
        <v>3.7810000000000003E-2</v>
      </c>
      <c r="V840" t="s">
        <v>102</v>
      </c>
      <c r="W840" t="s">
        <v>102</v>
      </c>
      <c r="X840" s="26">
        <v>3.7810000000000003E-2</v>
      </c>
    </row>
    <row r="841" spans="1:24" x14ac:dyDescent="0.35">
      <c r="A841" t="s">
        <v>145</v>
      </c>
      <c r="B841" t="s">
        <v>394</v>
      </c>
      <c r="C841" t="s">
        <v>21</v>
      </c>
      <c r="D841" t="s">
        <v>31</v>
      </c>
      <c r="E841" t="s">
        <v>467</v>
      </c>
      <c r="J841" t="s">
        <v>102</v>
      </c>
      <c r="K841" t="s">
        <v>102</v>
      </c>
      <c r="L841" s="26" t="s">
        <v>102</v>
      </c>
      <c r="M841" t="s">
        <v>102</v>
      </c>
      <c r="N841" t="s">
        <v>102</v>
      </c>
      <c r="O841" t="s">
        <v>102</v>
      </c>
      <c r="P841" t="s">
        <v>102</v>
      </c>
      <c r="Q841" s="26" t="s">
        <v>102</v>
      </c>
      <c r="R841" t="s">
        <v>102</v>
      </c>
      <c r="S841" t="s">
        <v>102</v>
      </c>
      <c r="T841" t="s">
        <v>102</v>
      </c>
      <c r="U841" s="26">
        <v>1.621E-3</v>
      </c>
      <c r="V841" t="s">
        <v>102</v>
      </c>
      <c r="W841" s="26" t="s">
        <v>102</v>
      </c>
      <c r="X841" s="26">
        <v>1.621E-3</v>
      </c>
    </row>
    <row r="842" spans="1:24" x14ac:dyDescent="0.35">
      <c r="A842" t="s">
        <v>145</v>
      </c>
      <c r="B842" t="s">
        <v>394</v>
      </c>
      <c r="C842" t="s">
        <v>21</v>
      </c>
      <c r="D842" t="s">
        <v>31</v>
      </c>
      <c r="E842" t="s">
        <v>468</v>
      </c>
      <c r="J842" t="s">
        <v>102</v>
      </c>
      <c r="K842" t="s">
        <v>102</v>
      </c>
      <c r="L842" t="s">
        <v>102</v>
      </c>
      <c r="M842" t="s">
        <v>102</v>
      </c>
      <c r="N842" t="s">
        <v>102</v>
      </c>
      <c r="O842" t="s">
        <v>102</v>
      </c>
      <c r="P842" t="s">
        <v>102</v>
      </c>
      <c r="Q842" s="26" t="s">
        <v>102</v>
      </c>
      <c r="R842" t="s">
        <v>102</v>
      </c>
      <c r="S842" t="s">
        <v>102</v>
      </c>
      <c r="T842" t="s">
        <v>102</v>
      </c>
      <c r="U842" s="26">
        <v>2.6069999999999999E-3</v>
      </c>
      <c r="V842" t="s">
        <v>102</v>
      </c>
      <c r="W842" s="26" t="s">
        <v>102</v>
      </c>
      <c r="X842">
        <v>2.6069999999999999E-3</v>
      </c>
    </row>
    <row r="843" spans="1:24" x14ac:dyDescent="0.35">
      <c r="A843" t="s">
        <v>145</v>
      </c>
      <c r="B843" t="s">
        <v>394</v>
      </c>
      <c r="C843" t="s">
        <v>21</v>
      </c>
      <c r="D843" t="s">
        <v>31</v>
      </c>
      <c r="E843" t="s">
        <v>469</v>
      </c>
      <c r="J843" t="s">
        <v>102</v>
      </c>
      <c r="K843" t="s">
        <v>102</v>
      </c>
      <c r="L843" t="s">
        <v>102</v>
      </c>
      <c r="M843" t="s">
        <v>102</v>
      </c>
      <c r="N843" t="s">
        <v>102</v>
      </c>
      <c r="O843" t="s">
        <v>102</v>
      </c>
      <c r="P843" t="s">
        <v>102</v>
      </c>
      <c r="Q843" s="26" t="s">
        <v>102</v>
      </c>
      <c r="R843" t="s">
        <v>102</v>
      </c>
      <c r="S843" t="s">
        <v>102</v>
      </c>
      <c r="T843" t="s">
        <v>102</v>
      </c>
      <c r="U843" s="26">
        <v>1.622E-3</v>
      </c>
      <c r="V843" t="s">
        <v>102</v>
      </c>
      <c r="W843" s="26" t="s">
        <v>102</v>
      </c>
      <c r="X843">
        <v>1.622E-3</v>
      </c>
    </row>
    <row r="844" spans="1:24" x14ac:dyDescent="0.35">
      <c r="A844" t="s">
        <v>145</v>
      </c>
      <c r="B844" t="s">
        <v>394</v>
      </c>
      <c r="C844" t="s">
        <v>21</v>
      </c>
      <c r="D844" t="s">
        <v>31</v>
      </c>
      <c r="E844" t="s">
        <v>470</v>
      </c>
      <c r="J844" t="s">
        <v>102</v>
      </c>
      <c r="K844" t="s">
        <v>102</v>
      </c>
      <c r="L844" t="s">
        <v>102</v>
      </c>
      <c r="M844" s="26" t="s">
        <v>102</v>
      </c>
      <c r="N844" s="26" t="s">
        <v>102</v>
      </c>
      <c r="O844" t="s">
        <v>102</v>
      </c>
      <c r="P844" t="s">
        <v>102</v>
      </c>
      <c r="Q844" s="26" t="s">
        <v>102</v>
      </c>
      <c r="R844" t="s">
        <v>102</v>
      </c>
      <c r="S844" t="s">
        <v>102</v>
      </c>
      <c r="T844" s="26">
        <v>4.122E-7</v>
      </c>
      <c r="U844" s="26">
        <v>1.4760000000000001E-3</v>
      </c>
      <c r="V844" t="s">
        <v>102</v>
      </c>
      <c r="W844" s="26" t="s">
        <v>102</v>
      </c>
      <c r="X844" s="26">
        <v>1.4764121999999999E-3</v>
      </c>
    </row>
    <row r="845" spans="1:24" x14ac:dyDescent="0.35">
      <c r="A845" t="s">
        <v>145</v>
      </c>
      <c r="B845" t="s">
        <v>394</v>
      </c>
      <c r="C845" t="s">
        <v>21</v>
      </c>
      <c r="D845" t="s">
        <v>30</v>
      </c>
      <c r="J845" t="s">
        <v>102</v>
      </c>
      <c r="K845" t="s">
        <v>102</v>
      </c>
      <c r="L845" t="s">
        <v>102</v>
      </c>
      <c r="M845" t="s">
        <v>102</v>
      </c>
      <c r="N845" t="s">
        <v>102</v>
      </c>
      <c r="O845" t="s">
        <v>102</v>
      </c>
      <c r="P845" t="s">
        <v>102</v>
      </c>
      <c r="Q845" s="26" t="s">
        <v>102</v>
      </c>
      <c r="R845" s="26">
        <v>2.4929999999999999E-4</v>
      </c>
      <c r="S845" t="s">
        <v>102</v>
      </c>
      <c r="T845" s="26">
        <v>3.7650000000000001E-3</v>
      </c>
      <c r="U845" s="26">
        <v>2.3389999999999999E-3</v>
      </c>
      <c r="V845" t="s">
        <v>102</v>
      </c>
      <c r="W845" s="26" t="s">
        <v>102</v>
      </c>
      <c r="X845" s="26">
        <v>6.3533000000000001E-3</v>
      </c>
    </row>
    <row r="846" spans="1:24" x14ac:dyDescent="0.35">
      <c r="A846" t="s">
        <v>145</v>
      </c>
      <c r="B846" t="s">
        <v>394</v>
      </c>
      <c r="C846" t="s">
        <v>21</v>
      </c>
      <c r="D846" t="s">
        <v>30</v>
      </c>
      <c r="E846" t="s">
        <v>471</v>
      </c>
      <c r="J846" t="s">
        <v>102</v>
      </c>
      <c r="K846" t="s">
        <v>102</v>
      </c>
      <c r="L846" t="s">
        <v>102</v>
      </c>
      <c r="M846" t="s">
        <v>102</v>
      </c>
      <c r="N846" t="s">
        <v>102</v>
      </c>
      <c r="O846" t="s">
        <v>102</v>
      </c>
      <c r="P846" t="s">
        <v>102</v>
      </c>
      <c r="Q846" s="26" t="s">
        <v>102</v>
      </c>
      <c r="R846" t="s">
        <v>102</v>
      </c>
      <c r="S846" t="s">
        <v>102</v>
      </c>
      <c r="T846" s="26">
        <v>2.5999999999999999E-3</v>
      </c>
      <c r="U846" s="26">
        <v>2.3389999999999999E-3</v>
      </c>
      <c r="V846" t="s">
        <v>102</v>
      </c>
      <c r="W846" s="26" t="s">
        <v>102</v>
      </c>
      <c r="X846">
        <v>4.9389999999999998E-3</v>
      </c>
    </row>
    <row r="847" spans="1:24" x14ac:dyDescent="0.35">
      <c r="A847" t="s">
        <v>145</v>
      </c>
      <c r="B847" t="s">
        <v>394</v>
      </c>
      <c r="C847" t="s">
        <v>21</v>
      </c>
      <c r="D847" t="s">
        <v>30</v>
      </c>
      <c r="E847" t="s">
        <v>472</v>
      </c>
      <c r="J847" t="s">
        <v>102</v>
      </c>
      <c r="K847" t="s">
        <v>102</v>
      </c>
      <c r="L847" t="s">
        <v>102</v>
      </c>
      <c r="M847" t="s">
        <v>102</v>
      </c>
      <c r="N847" t="s">
        <v>102</v>
      </c>
      <c r="O847" t="s">
        <v>102</v>
      </c>
      <c r="P847" t="s">
        <v>102</v>
      </c>
      <c r="Q847" t="s">
        <v>102</v>
      </c>
      <c r="R847" s="26">
        <v>2.1589999999999999E-4</v>
      </c>
      <c r="S847" t="s">
        <v>102</v>
      </c>
      <c r="T847" s="26">
        <v>1.165E-3</v>
      </c>
      <c r="U847" s="26" t="s">
        <v>102</v>
      </c>
      <c r="V847" t="s">
        <v>102</v>
      </c>
      <c r="W847" t="s">
        <v>102</v>
      </c>
      <c r="X847" s="26">
        <v>1.3809E-3</v>
      </c>
    </row>
    <row r="848" spans="1:24" x14ac:dyDescent="0.35">
      <c r="A848" t="s">
        <v>145</v>
      </c>
      <c r="B848" t="s">
        <v>394</v>
      </c>
      <c r="C848" t="s">
        <v>21</v>
      </c>
      <c r="D848" t="s">
        <v>33</v>
      </c>
      <c r="J848" t="s">
        <v>102</v>
      </c>
      <c r="K848" t="s">
        <v>102</v>
      </c>
      <c r="L848" t="s">
        <v>102</v>
      </c>
      <c r="M848" t="s">
        <v>102</v>
      </c>
      <c r="N848" t="s">
        <v>102</v>
      </c>
      <c r="O848" t="s">
        <v>102</v>
      </c>
      <c r="P848" t="s">
        <v>102</v>
      </c>
      <c r="Q848" s="26">
        <v>6.7819999999999998E-5</v>
      </c>
      <c r="R848" t="s">
        <v>102</v>
      </c>
      <c r="S848" t="s">
        <v>102</v>
      </c>
      <c r="T848" s="26">
        <v>2.9589999999999998E-3</v>
      </c>
      <c r="U848" s="26">
        <v>0.28970000000000001</v>
      </c>
      <c r="V848" t="s">
        <v>102</v>
      </c>
      <c r="W848" s="26">
        <v>2.991E-5</v>
      </c>
      <c r="X848" s="26">
        <v>0.29275673000000002</v>
      </c>
    </row>
    <row r="849" spans="1:24" x14ac:dyDescent="0.35">
      <c r="A849" t="s">
        <v>145</v>
      </c>
      <c r="B849" t="s">
        <v>394</v>
      </c>
      <c r="C849" t="s">
        <v>21</v>
      </c>
      <c r="D849" t="s">
        <v>33</v>
      </c>
      <c r="E849" t="s">
        <v>471</v>
      </c>
      <c r="J849" t="s">
        <v>102</v>
      </c>
      <c r="K849" t="s">
        <v>102</v>
      </c>
      <c r="L849" t="s">
        <v>102</v>
      </c>
      <c r="M849" t="s">
        <v>102</v>
      </c>
      <c r="N849" t="s">
        <v>102</v>
      </c>
      <c r="O849" t="s">
        <v>102</v>
      </c>
      <c r="P849" t="s">
        <v>102</v>
      </c>
      <c r="Q849" t="s">
        <v>102</v>
      </c>
      <c r="R849" t="s">
        <v>102</v>
      </c>
      <c r="S849" t="s">
        <v>102</v>
      </c>
      <c r="T849" s="26">
        <v>1.227E-3</v>
      </c>
      <c r="U849" s="26">
        <v>2.3389999999999999E-3</v>
      </c>
      <c r="V849" t="s">
        <v>102</v>
      </c>
      <c r="W849" t="s">
        <v>102</v>
      </c>
      <c r="X849">
        <v>3.5660000000000002E-3</v>
      </c>
    </row>
    <row r="850" spans="1:24" x14ac:dyDescent="0.35">
      <c r="A850" t="s">
        <v>145</v>
      </c>
      <c r="B850" t="s">
        <v>394</v>
      </c>
      <c r="C850" t="s">
        <v>21</v>
      </c>
      <c r="D850" t="s">
        <v>33</v>
      </c>
      <c r="E850" t="s">
        <v>473</v>
      </c>
      <c r="J850" t="s">
        <v>102</v>
      </c>
      <c r="K850" t="s">
        <v>102</v>
      </c>
      <c r="L850" t="s">
        <v>102</v>
      </c>
      <c r="M850" t="s">
        <v>102</v>
      </c>
      <c r="N850" t="s">
        <v>102</v>
      </c>
      <c r="O850" t="s">
        <v>102</v>
      </c>
      <c r="P850" t="s">
        <v>102</v>
      </c>
      <c r="Q850" s="26">
        <v>6.7819999999999998E-5</v>
      </c>
      <c r="R850" t="s">
        <v>102</v>
      </c>
      <c r="S850" t="s">
        <v>102</v>
      </c>
      <c r="T850" s="26">
        <v>1.6770000000000001E-3</v>
      </c>
      <c r="U850" s="26" t="s">
        <v>102</v>
      </c>
      <c r="V850" t="s">
        <v>102</v>
      </c>
      <c r="W850" s="26">
        <v>2.991E-5</v>
      </c>
      <c r="X850" s="26">
        <v>1.77473E-3</v>
      </c>
    </row>
    <row r="851" spans="1:24" x14ac:dyDescent="0.35">
      <c r="A851" t="s">
        <v>145</v>
      </c>
      <c r="B851" t="s">
        <v>394</v>
      </c>
      <c r="C851" t="s">
        <v>21</v>
      </c>
      <c r="D851" t="s">
        <v>32</v>
      </c>
      <c r="J851" t="s">
        <v>102</v>
      </c>
      <c r="K851" t="s">
        <v>102</v>
      </c>
      <c r="L851" t="s">
        <v>102</v>
      </c>
      <c r="M851" t="s">
        <v>102</v>
      </c>
      <c r="N851" t="s">
        <v>102</v>
      </c>
      <c r="O851" t="s">
        <v>102</v>
      </c>
      <c r="P851" t="s">
        <v>102</v>
      </c>
      <c r="Q851" t="s">
        <v>102</v>
      </c>
      <c r="R851" t="s">
        <v>102</v>
      </c>
      <c r="S851" t="s">
        <v>102</v>
      </c>
      <c r="T851" s="26">
        <v>1.2800000000000001E-3</v>
      </c>
      <c r="U851" s="26">
        <v>0.65480000000000005</v>
      </c>
      <c r="V851" t="s">
        <v>102</v>
      </c>
      <c r="W851" t="s">
        <v>102</v>
      </c>
      <c r="X851" s="26">
        <v>0.65608</v>
      </c>
    </row>
    <row r="852" spans="1:24" x14ac:dyDescent="0.35">
      <c r="A852" t="s">
        <v>145</v>
      </c>
      <c r="B852" t="s">
        <v>394</v>
      </c>
      <c r="C852" t="s">
        <v>21</v>
      </c>
      <c r="D852" t="s">
        <v>32</v>
      </c>
      <c r="E852" t="s">
        <v>474</v>
      </c>
      <c r="J852" t="s">
        <v>102</v>
      </c>
      <c r="K852" t="s">
        <v>102</v>
      </c>
      <c r="L852" t="s">
        <v>102</v>
      </c>
      <c r="M852" t="s">
        <v>102</v>
      </c>
      <c r="N852" t="s">
        <v>102</v>
      </c>
      <c r="O852" t="s">
        <v>102</v>
      </c>
      <c r="P852" t="s">
        <v>102</v>
      </c>
      <c r="Q852" t="s">
        <v>102</v>
      </c>
      <c r="R852" t="s">
        <v>102</v>
      </c>
      <c r="S852" t="s">
        <v>102</v>
      </c>
      <c r="T852" t="s">
        <v>102</v>
      </c>
      <c r="U852" s="26" t="s">
        <v>170</v>
      </c>
      <c r="V852" t="s">
        <v>102</v>
      </c>
      <c r="W852" t="s">
        <v>102</v>
      </c>
      <c r="X852">
        <v>0</v>
      </c>
    </row>
    <row r="853" spans="1:24" x14ac:dyDescent="0.35">
      <c r="A853" t="s">
        <v>145</v>
      </c>
      <c r="B853" t="s">
        <v>394</v>
      </c>
      <c r="C853" t="s">
        <v>21</v>
      </c>
      <c r="D853" t="s">
        <v>32</v>
      </c>
      <c r="E853" t="s">
        <v>475</v>
      </c>
      <c r="J853" t="s">
        <v>102</v>
      </c>
      <c r="K853" t="s">
        <v>102</v>
      </c>
      <c r="L853" t="s">
        <v>102</v>
      </c>
      <c r="M853" t="s">
        <v>102</v>
      </c>
      <c r="N853" t="s">
        <v>102</v>
      </c>
      <c r="O853" t="s">
        <v>102</v>
      </c>
      <c r="P853" t="s">
        <v>102</v>
      </c>
      <c r="Q853" t="s">
        <v>102</v>
      </c>
      <c r="R853" t="s">
        <v>102</v>
      </c>
      <c r="S853" t="s">
        <v>102</v>
      </c>
      <c r="T853" t="s">
        <v>102</v>
      </c>
      <c r="U853" s="26">
        <v>3.039E-2</v>
      </c>
      <c r="V853" t="s">
        <v>102</v>
      </c>
      <c r="W853" t="s">
        <v>102</v>
      </c>
      <c r="X853">
        <v>3.039E-2</v>
      </c>
    </row>
    <row r="854" spans="1:24" x14ac:dyDescent="0.35">
      <c r="A854" t="s">
        <v>145</v>
      </c>
      <c r="B854" t="s">
        <v>394</v>
      </c>
      <c r="C854" t="s">
        <v>21</v>
      </c>
      <c r="D854" t="s">
        <v>32</v>
      </c>
      <c r="E854" t="s">
        <v>411</v>
      </c>
      <c r="J854" t="s">
        <v>102</v>
      </c>
      <c r="K854" t="s">
        <v>102</v>
      </c>
      <c r="L854" s="26" t="s">
        <v>102</v>
      </c>
      <c r="M854" t="s">
        <v>102</v>
      </c>
      <c r="N854" t="s">
        <v>102</v>
      </c>
      <c r="O854" t="s">
        <v>102</v>
      </c>
      <c r="P854" t="s">
        <v>102</v>
      </c>
      <c r="Q854" s="26" t="s">
        <v>102</v>
      </c>
      <c r="R854" t="s">
        <v>102</v>
      </c>
      <c r="S854" t="s">
        <v>102</v>
      </c>
      <c r="T854" s="26" t="s">
        <v>102</v>
      </c>
      <c r="U854" s="26" t="s">
        <v>170</v>
      </c>
      <c r="V854" t="s">
        <v>102</v>
      </c>
      <c r="W854" s="26" t="s">
        <v>102</v>
      </c>
      <c r="X854">
        <v>0</v>
      </c>
    </row>
    <row r="855" spans="1:24" x14ac:dyDescent="0.35">
      <c r="A855" t="s">
        <v>145</v>
      </c>
      <c r="B855" t="s">
        <v>394</v>
      </c>
      <c r="C855" t="s">
        <v>21</v>
      </c>
      <c r="D855" t="s">
        <v>25</v>
      </c>
      <c r="J855" t="s">
        <v>102</v>
      </c>
      <c r="K855" t="s">
        <v>102</v>
      </c>
      <c r="L855" t="s">
        <v>102</v>
      </c>
      <c r="M855" t="s">
        <v>102</v>
      </c>
      <c r="N855" s="26">
        <v>-0.37619999999999998</v>
      </c>
      <c r="O855" t="s">
        <v>102</v>
      </c>
      <c r="P855" t="s">
        <v>102</v>
      </c>
      <c r="Q855" s="26">
        <v>1.2929999999999999</v>
      </c>
      <c r="R855" t="s">
        <v>102</v>
      </c>
      <c r="S855" t="s">
        <v>102</v>
      </c>
      <c r="T855" s="26">
        <v>8.5750000000000007E-2</v>
      </c>
      <c r="U855" s="26">
        <v>0.15559999999999999</v>
      </c>
      <c r="V855" t="s">
        <v>102</v>
      </c>
      <c r="W855" s="26">
        <v>1.111E-3</v>
      </c>
      <c r="X855">
        <v>1.1592610000000001</v>
      </c>
    </row>
    <row r="856" spans="1:24" x14ac:dyDescent="0.35">
      <c r="A856" t="s">
        <v>145</v>
      </c>
      <c r="B856" t="s">
        <v>394</v>
      </c>
      <c r="C856" t="s">
        <v>21</v>
      </c>
      <c r="D856" t="s">
        <v>25</v>
      </c>
      <c r="E856" t="s">
        <v>476</v>
      </c>
      <c r="J856" t="s">
        <v>102</v>
      </c>
      <c r="K856" t="s">
        <v>102</v>
      </c>
      <c r="L856" s="26" t="s">
        <v>102</v>
      </c>
      <c r="M856" t="s">
        <v>102</v>
      </c>
      <c r="N856" t="s">
        <v>102</v>
      </c>
      <c r="O856" t="s">
        <v>102</v>
      </c>
      <c r="P856" t="s">
        <v>102</v>
      </c>
      <c r="Q856" s="26">
        <v>0.91949999999999998</v>
      </c>
      <c r="R856" t="s">
        <v>102</v>
      </c>
      <c r="S856" t="s">
        <v>102</v>
      </c>
      <c r="T856" s="26">
        <v>8.5750000000000007E-2</v>
      </c>
      <c r="U856" s="26">
        <v>0.1555</v>
      </c>
      <c r="V856" t="s">
        <v>102</v>
      </c>
      <c r="W856" s="26">
        <v>1.1440000000000001E-3</v>
      </c>
      <c r="X856">
        <v>1.161894</v>
      </c>
    </row>
    <row r="857" spans="1:24" x14ac:dyDescent="0.35">
      <c r="A857" t="s">
        <v>145</v>
      </c>
      <c r="B857" t="s">
        <v>477</v>
      </c>
      <c r="J857" s="26">
        <v>0.40410000000000001</v>
      </c>
      <c r="K857" t="s">
        <v>102</v>
      </c>
      <c r="L857" s="26">
        <v>0.86929999999999996</v>
      </c>
      <c r="M857" s="26">
        <v>0.1187</v>
      </c>
      <c r="N857" s="26">
        <v>-0.37209999999999999</v>
      </c>
      <c r="O857" s="26">
        <v>12.05</v>
      </c>
      <c r="P857" s="26">
        <v>3.109</v>
      </c>
      <c r="Q857" s="26">
        <v>16.12</v>
      </c>
      <c r="R857" s="26">
        <v>31.88</v>
      </c>
      <c r="S857" s="26">
        <v>1.8540000000000001</v>
      </c>
      <c r="T857" s="26">
        <v>0.1691</v>
      </c>
      <c r="U857" s="26">
        <v>5.2560000000000002</v>
      </c>
      <c r="V857" s="26">
        <v>1.5610000000000001E-2</v>
      </c>
      <c r="W857" s="26">
        <v>-0.29949999999999999</v>
      </c>
      <c r="X857" s="26">
        <v>71.174210000000002</v>
      </c>
    </row>
    <row r="858" spans="1:24" x14ac:dyDescent="0.35">
      <c r="A858" t="s">
        <v>145</v>
      </c>
      <c r="B858" t="s">
        <v>477</v>
      </c>
      <c r="C858" t="s">
        <v>46</v>
      </c>
      <c r="J858" t="s">
        <v>102</v>
      </c>
      <c r="K858" t="s">
        <v>102</v>
      </c>
      <c r="L858" s="26" t="s">
        <v>102</v>
      </c>
      <c r="M858" t="s">
        <v>102</v>
      </c>
      <c r="N858" t="s">
        <v>102</v>
      </c>
      <c r="O858" t="s">
        <v>102</v>
      </c>
      <c r="P858" t="s">
        <v>102</v>
      </c>
      <c r="Q858" s="26" t="s">
        <v>102</v>
      </c>
      <c r="R858" t="s">
        <v>102</v>
      </c>
      <c r="S858" t="s">
        <v>102</v>
      </c>
      <c r="T858" s="26">
        <v>-3.1210000000000001E-5</v>
      </c>
      <c r="U858" s="26">
        <v>-5.6450000000000001E-4</v>
      </c>
      <c r="V858" t="s">
        <v>102</v>
      </c>
      <c r="W858" s="26" t="s">
        <v>102</v>
      </c>
      <c r="X858">
        <v>-5.9570999999999995E-4</v>
      </c>
    </row>
    <row r="859" spans="1:24" x14ac:dyDescent="0.35">
      <c r="A859" t="s">
        <v>145</v>
      </c>
      <c r="B859" t="s">
        <v>477</v>
      </c>
      <c r="C859" t="s">
        <v>45</v>
      </c>
      <c r="J859" t="s">
        <v>102</v>
      </c>
      <c r="K859" t="s">
        <v>102</v>
      </c>
      <c r="L859" t="s">
        <v>102</v>
      </c>
      <c r="M859" t="s">
        <v>102</v>
      </c>
      <c r="N859" t="s">
        <v>102</v>
      </c>
      <c r="O859" t="s">
        <v>102</v>
      </c>
      <c r="P859" t="s">
        <v>102</v>
      </c>
      <c r="Q859" s="26">
        <v>2.2029999999999999E-4</v>
      </c>
      <c r="R859" t="s">
        <v>102</v>
      </c>
      <c r="S859" t="s">
        <v>102</v>
      </c>
      <c r="T859" s="26" t="s">
        <v>102</v>
      </c>
      <c r="U859" s="26" t="s">
        <v>102</v>
      </c>
      <c r="V859" t="s">
        <v>102</v>
      </c>
      <c r="W859" s="26" t="s">
        <v>102</v>
      </c>
      <c r="X859">
        <v>2.2029999999999999E-4</v>
      </c>
    </row>
    <row r="860" spans="1:24" x14ac:dyDescent="0.35">
      <c r="A860" t="s">
        <v>145</v>
      </c>
      <c r="B860" t="s">
        <v>477</v>
      </c>
      <c r="C860" t="s">
        <v>44</v>
      </c>
      <c r="J860" t="s">
        <v>102</v>
      </c>
      <c r="K860" t="s">
        <v>102</v>
      </c>
      <c r="L860" s="26" t="s">
        <v>102</v>
      </c>
      <c r="M860" t="s">
        <v>102</v>
      </c>
      <c r="N860" t="s">
        <v>102</v>
      </c>
      <c r="O860" t="s">
        <v>102</v>
      </c>
      <c r="P860" t="s">
        <v>102</v>
      </c>
      <c r="Q860" s="26" t="s">
        <v>102</v>
      </c>
      <c r="R860" t="s">
        <v>102</v>
      </c>
      <c r="S860" t="s">
        <v>102</v>
      </c>
      <c r="T860" s="26" t="s">
        <v>102</v>
      </c>
      <c r="U860" s="26">
        <v>6.8399999999999997E-3</v>
      </c>
      <c r="V860" s="26">
        <v>1.5820000000000001E-2</v>
      </c>
      <c r="W860" s="26" t="s">
        <v>102</v>
      </c>
      <c r="X860">
        <v>2.266E-2</v>
      </c>
    </row>
    <row r="861" spans="1:24" x14ac:dyDescent="0.35">
      <c r="A861" t="s">
        <v>145</v>
      </c>
      <c r="B861" t="s">
        <v>477</v>
      </c>
      <c r="C861" t="s">
        <v>38</v>
      </c>
      <c r="J861" t="s">
        <v>102</v>
      </c>
      <c r="K861" t="s">
        <v>102</v>
      </c>
      <c r="L861" t="s">
        <v>102</v>
      </c>
      <c r="M861" t="s">
        <v>102</v>
      </c>
      <c r="N861" t="s">
        <v>102</v>
      </c>
      <c r="O861" t="s">
        <v>102</v>
      </c>
      <c r="P861" t="s">
        <v>102</v>
      </c>
      <c r="Q861" s="26" t="s">
        <v>102</v>
      </c>
      <c r="R861" s="26">
        <v>0.40579999999999999</v>
      </c>
      <c r="S861" t="s">
        <v>102</v>
      </c>
      <c r="T861" s="26" t="s">
        <v>102</v>
      </c>
      <c r="U861" s="26" t="s">
        <v>102</v>
      </c>
      <c r="V861" t="s">
        <v>102</v>
      </c>
      <c r="W861" s="26" t="s">
        <v>102</v>
      </c>
      <c r="X861" s="26">
        <v>0.40579999999999999</v>
      </c>
    </row>
    <row r="862" spans="1:24" x14ac:dyDescent="0.35">
      <c r="A862" t="s">
        <v>145</v>
      </c>
      <c r="B862" t="s">
        <v>477</v>
      </c>
      <c r="C862" t="s">
        <v>40</v>
      </c>
      <c r="J862" t="s">
        <v>102</v>
      </c>
      <c r="K862" t="s">
        <v>102</v>
      </c>
      <c r="L862" t="s">
        <v>102</v>
      </c>
      <c r="M862" t="s">
        <v>102</v>
      </c>
      <c r="N862" t="s">
        <v>102</v>
      </c>
      <c r="O862" t="s">
        <v>102</v>
      </c>
      <c r="P862" t="s">
        <v>102</v>
      </c>
      <c r="Q862" t="s">
        <v>102</v>
      </c>
      <c r="R862" s="26">
        <v>1.157E-10</v>
      </c>
      <c r="S862" t="s">
        <v>102</v>
      </c>
      <c r="T862" s="26">
        <v>-2.2169999999999999E-5</v>
      </c>
      <c r="U862" s="26">
        <v>0.15060000000000001</v>
      </c>
      <c r="V862" t="s">
        <v>102</v>
      </c>
      <c r="W862" s="26">
        <v>1.8090000000000001E-5</v>
      </c>
      <c r="X862">
        <v>0.1505959201157</v>
      </c>
    </row>
    <row r="863" spans="1:24" x14ac:dyDescent="0.35">
      <c r="A863" t="s">
        <v>145</v>
      </c>
      <c r="B863" t="s">
        <v>477</v>
      </c>
      <c r="C863" t="s">
        <v>40</v>
      </c>
      <c r="D863" t="s">
        <v>395</v>
      </c>
      <c r="J863" t="s">
        <v>102</v>
      </c>
      <c r="K863" t="s">
        <v>102</v>
      </c>
      <c r="L863" t="s">
        <v>102</v>
      </c>
      <c r="M863" t="s">
        <v>102</v>
      </c>
      <c r="N863" t="s">
        <v>102</v>
      </c>
      <c r="O863" t="s">
        <v>102</v>
      </c>
      <c r="P863" t="s">
        <v>102</v>
      </c>
      <c r="Q863" t="s">
        <v>102</v>
      </c>
      <c r="R863" s="26" t="s">
        <v>102</v>
      </c>
      <c r="S863" t="s">
        <v>102</v>
      </c>
      <c r="T863" s="26">
        <v>-3.277E-5</v>
      </c>
      <c r="U863" s="26">
        <v>8.4130000000000003E-3</v>
      </c>
      <c r="V863" t="s">
        <v>102</v>
      </c>
      <c r="W863" t="s">
        <v>102</v>
      </c>
      <c r="X863">
        <v>8.3802300000000007E-3</v>
      </c>
    </row>
    <row r="864" spans="1:24" x14ac:dyDescent="0.35">
      <c r="A864" t="s">
        <v>145</v>
      </c>
      <c r="B864" t="s">
        <v>477</v>
      </c>
      <c r="C864" t="s">
        <v>41</v>
      </c>
      <c r="J864" t="s">
        <v>102</v>
      </c>
      <c r="K864" t="s">
        <v>102</v>
      </c>
      <c r="L864" t="s">
        <v>102</v>
      </c>
      <c r="M864" t="s">
        <v>102</v>
      </c>
      <c r="N864" t="s">
        <v>102</v>
      </c>
      <c r="O864" t="s">
        <v>102</v>
      </c>
      <c r="P864" t="s">
        <v>102</v>
      </c>
      <c r="Q864" t="s">
        <v>102</v>
      </c>
      <c r="R864" s="26">
        <v>1.151E-10</v>
      </c>
      <c r="S864" t="s">
        <v>102</v>
      </c>
      <c r="T864" s="26">
        <v>-2.2140000000000001E-5</v>
      </c>
      <c r="U864" s="26">
        <v>0.14749999999999999</v>
      </c>
      <c r="V864" t="s">
        <v>102</v>
      </c>
      <c r="W864" s="26">
        <v>1.804E-5</v>
      </c>
      <c r="X864">
        <v>0.1474959001151</v>
      </c>
    </row>
    <row r="865" spans="1:24" x14ac:dyDescent="0.35">
      <c r="A865" t="s">
        <v>145</v>
      </c>
      <c r="B865" t="s">
        <v>477</v>
      </c>
      <c r="C865" t="s">
        <v>41</v>
      </c>
      <c r="D865" t="s">
        <v>395</v>
      </c>
      <c r="J865" t="s">
        <v>102</v>
      </c>
      <c r="K865" t="s">
        <v>102</v>
      </c>
      <c r="L865" t="s">
        <v>102</v>
      </c>
      <c r="M865" t="s">
        <v>102</v>
      </c>
      <c r="N865" t="s">
        <v>102</v>
      </c>
      <c r="O865" t="s">
        <v>102</v>
      </c>
      <c r="P865" t="s">
        <v>102</v>
      </c>
      <c r="Q865" t="s">
        <v>102</v>
      </c>
      <c r="R865" s="26" t="s">
        <v>102</v>
      </c>
      <c r="S865" t="s">
        <v>102</v>
      </c>
      <c r="T865" s="26">
        <v>-3.277E-5</v>
      </c>
      <c r="U865" s="26">
        <v>8.4130000000000003E-3</v>
      </c>
      <c r="V865" t="s">
        <v>102</v>
      </c>
      <c r="W865" t="s">
        <v>102</v>
      </c>
      <c r="X865">
        <v>8.3802300000000007E-3</v>
      </c>
    </row>
    <row r="866" spans="1:24" x14ac:dyDescent="0.35">
      <c r="A866" t="s">
        <v>145</v>
      </c>
      <c r="B866" t="s">
        <v>477</v>
      </c>
      <c r="C866" t="s">
        <v>22</v>
      </c>
      <c r="J866" t="s">
        <v>102</v>
      </c>
      <c r="K866" t="s">
        <v>102</v>
      </c>
      <c r="L866" t="s">
        <v>102</v>
      </c>
      <c r="M866" t="s">
        <v>102</v>
      </c>
      <c r="N866" t="s">
        <v>102</v>
      </c>
      <c r="O866" t="s">
        <v>102</v>
      </c>
      <c r="P866" t="s">
        <v>102</v>
      </c>
      <c r="Q866" s="26">
        <v>1.899</v>
      </c>
      <c r="R866" t="s">
        <v>102</v>
      </c>
      <c r="S866" t="s">
        <v>102</v>
      </c>
      <c r="T866" s="26">
        <v>0.20150000000000001</v>
      </c>
      <c r="U866" s="26">
        <v>0.34100000000000003</v>
      </c>
      <c r="V866" t="s">
        <v>102</v>
      </c>
      <c r="W866" s="26">
        <v>3.1289999999999998E-3</v>
      </c>
      <c r="X866">
        <v>2.4446289999999999</v>
      </c>
    </row>
    <row r="867" spans="1:24" x14ac:dyDescent="0.35">
      <c r="A867" t="s">
        <v>145</v>
      </c>
      <c r="B867" t="s">
        <v>477</v>
      </c>
      <c r="C867" t="s">
        <v>22</v>
      </c>
      <c r="D867" t="s">
        <v>396</v>
      </c>
      <c r="J867" t="s">
        <v>102</v>
      </c>
      <c r="K867" t="s">
        <v>102</v>
      </c>
      <c r="L867" t="s">
        <v>102</v>
      </c>
      <c r="M867" t="s">
        <v>102</v>
      </c>
      <c r="N867" t="s">
        <v>102</v>
      </c>
      <c r="O867" t="s">
        <v>102</v>
      </c>
      <c r="P867" t="s">
        <v>102</v>
      </c>
      <c r="Q867" t="s">
        <v>102</v>
      </c>
      <c r="R867" t="s">
        <v>102</v>
      </c>
      <c r="S867" t="s">
        <v>102</v>
      </c>
      <c r="T867" s="26">
        <v>4.2680000000000002E-4</v>
      </c>
      <c r="U867" s="26">
        <v>7.8659999999999997E-3</v>
      </c>
      <c r="V867" t="s">
        <v>102</v>
      </c>
      <c r="W867" t="s">
        <v>102</v>
      </c>
      <c r="X867" s="26">
        <v>8.2927999999999995E-3</v>
      </c>
    </row>
    <row r="868" spans="1:24" x14ac:dyDescent="0.35">
      <c r="A868" t="s">
        <v>145</v>
      </c>
      <c r="B868" t="s">
        <v>477</v>
      </c>
      <c r="C868" t="s">
        <v>22</v>
      </c>
      <c r="D868" t="s">
        <v>397</v>
      </c>
      <c r="J868" t="s">
        <v>102</v>
      </c>
      <c r="K868" t="s">
        <v>102</v>
      </c>
      <c r="L868" t="s">
        <v>102</v>
      </c>
      <c r="M868" t="s">
        <v>102</v>
      </c>
      <c r="N868" t="s">
        <v>102</v>
      </c>
      <c r="O868" t="s">
        <v>102</v>
      </c>
      <c r="P868" t="s">
        <v>102</v>
      </c>
      <c r="Q868" s="26">
        <v>0.71299999999999997</v>
      </c>
      <c r="R868" t="s">
        <v>102</v>
      </c>
      <c r="S868" t="s">
        <v>102</v>
      </c>
      <c r="T868" s="26">
        <v>9.4820000000000002E-2</v>
      </c>
      <c r="U868" s="26">
        <v>0.16200000000000001</v>
      </c>
      <c r="V868" t="s">
        <v>102</v>
      </c>
      <c r="W868" s="26">
        <v>1.4319999999999999E-3</v>
      </c>
      <c r="X868" s="26">
        <v>0.971252</v>
      </c>
    </row>
    <row r="869" spans="1:24" x14ac:dyDescent="0.35">
      <c r="A869" t="s">
        <v>145</v>
      </c>
      <c r="B869" t="s">
        <v>477</v>
      </c>
      <c r="C869" t="s">
        <v>22</v>
      </c>
      <c r="D869" t="s">
        <v>398</v>
      </c>
      <c r="J869" t="s">
        <v>102</v>
      </c>
      <c r="K869" t="s">
        <v>102</v>
      </c>
      <c r="L869" s="26" t="s">
        <v>102</v>
      </c>
      <c r="M869" s="26" t="s">
        <v>102</v>
      </c>
      <c r="N869" t="s">
        <v>102</v>
      </c>
      <c r="O869" t="s">
        <v>102</v>
      </c>
      <c r="P869" t="s">
        <v>102</v>
      </c>
      <c r="Q869" s="26">
        <v>0.79239999999999999</v>
      </c>
      <c r="R869" t="s">
        <v>102</v>
      </c>
      <c r="S869" t="s">
        <v>102</v>
      </c>
      <c r="T869" s="26">
        <v>0.1062</v>
      </c>
      <c r="U869" s="26">
        <v>0.1711</v>
      </c>
      <c r="V869" t="s">
        <v>102</v>
      </c>
      <c r="W869" s="26">
        <v>1.645E-3</v>
      </c>
      <c r="X869">
        <v>1.071345</v>
      </c>
    </row>
    <row r="870" spans="1:24" x14ac:dyDescent="0.35">
      <c r="A870" t="s">
        <v>145</v>
      </c>
      <c r="B870" t="s">
        <v>477</v>
      </c>
      <c r="C870" t="s">
        <v>47</v>
      </c>
      <c r="J870" t="s">
        <v>102</v>
      </c>
      <c r="K870" t="s">
        <v>102</v>
      </c>
      <c r="L870" t="s">
        <v>102</v>
      </c>
      <c r="M870" t="s">
        <v>102</v>
      </c>
      <c r="N870" t="s">
        <v>102</v>
      </c>
      <c r="O870" t="s">
        <v>102</v>
      </c>
      <c r="P870" t="s">
        <v>102</v>
      </c>
      <c r="Q870" s="26" t="s">
        <v>102</v>
      </c>
      <c r="R870" t="s">
        <v>102</v>
      </c>
      <c r="S870" t="s">
        <v>102</v>
      </c>
      <c r="T870" s="26" t="s">
        <v>102</v>
      </c>
      <c r="U870" t="s">
        <v>102</v>
      </c>
      <c r="V870" t="s">
        <v>102</v>
      </c>
      <c r="W870" s="26" t="s">
        <v>102</v>
      </c>
      <c r="X870">
        <v>0</v>
      </c>
    </row>
    <row r="871" spans="1:24" x14ac:dyDescent="0.35">
      <c r="A871" t="s">
        <v>145</v>
      </c>
      <c r="B871" t="s">
        <v>477</v>
      </c>
      <c r="C871" t="s">
        <v>42</v>
      </c>
      <c r="J871" t="s">
        <v>102</v>
      </c>
      <c r="K871" t="s">
        <v>102</v>
      </c>
      <c r="L871" t="s">
        <v>102</v>
      </c>
      <c r="M871" t="s">
        <v>102</v>
      </c>
      <c r="N871" t="s">
        <v>102</v>
      </c>
      <c r="O871" t="s">
        <v>102</v>
      </c>
      <c r="P871" t="s">
        <v>102</v>
      </c>
      <c r="Q871" s="26">
        <v>1.4470000000000001</v>
      </c>
      <c r="R871" t="s">
        <v>102</v>
      </c>
      <c r="S871" t="s">
        <v>102</v>
      </c>
      <c r="T871" s="26">
        <v>0.30520000000000003</v>
      </c>
      <c r="U871" s="26">
        <v>0.1226</v>
      </c>
      <c r="V871" t="s">
        <v>102</v>
      </c>
      <c r="W871" s="26">
        <v>2.7590000000000002E-3</v>
      </c>
      <c r="X871">
        <v>1.877559</v>
      </c>
    </row>
    <row r="872" spans="1:24" x14ac:dyDescent="0.35">
      <c r="A872" t="s">
        <v>145</v>
      </c>
      <c r="B872" t="s">
        <v>477</v>
      </c>
      <c r="C872" t="s">
        <v>399</v>
      </c>
      <c r="J872" s="26">
        <v>-0.11559999999999999</v>
      </c>
      <c r="K872" t="s">
        <v>102</v>
      </c>
      <c r="L872" t="s">
        <v>102</v>
      </c>
      <c r="M872" t="s">
        <v>102</v>
      </c>
      <c r="N872" t="s">
        <v>102</v>
      </c>
      <c r="O872" t="s">
        <v>102</v>
      </c>
      <c r="P872" t="s">
        <v>102</v>
      </c>
      <c r="Q872" s="26">
        <v>0.1159</v>
      </c>
      <c r="R872" t="s">
        <v>102</v>
      </c>
      <c r="S872" t="s">
        <v>102</v>
      </c>
      <c r="T872" s="26" t="s">
        <v>102</v>
      </c>
      <c r="U872" t="s">
        <v>102</v>
      </c>
      <c r="V872" t="s">
        <v>102</v>
      </c>
      <c r="W872" s="26">
        <v>2.6730000000000001E-6</v>
      </c>
      <c r="X872">
        <v>3.0267299999999501E-4</v>
      </c>
    </row>
    <row r="873" spans="1:24" x14ac:dyDescent="0.35">
      <c r="A873" t="s">
        <v>145</v>
      </c>
      <c r="B873" t="s">
        <v>477</v>
      </c>
      <c r="C873" t="s">
        <v>43</v>
      </c>
      <c r="J873" t="s">
        <v>102</v>
      </c>
      <c r="K873" t="s">
        <v>102</v>
      </c>
      <c r="L873" t="s">
        <v>102</v>
      </c>
      <c r="M873" t="s">
        <v>102</v>
      </c>
      <c r="N873" s="26" t="s">
        <v>102</v>
      </c>
      <c r="O873" t="s">
        <v>102</v>
      </c>
      <c r="P873" t="s">
        <v>102</v>
      </c>
      <c r="Q873" s="26">
        <v>2.8700000000000002E-3</v>
      </c>
      <c r="R873" s="26">
        <v>3.3849999999999998E-2</v>
      </c>
      <c r="S873" t="s">
        <v>102</v>
      </c>
      <c r="T873" s="26">
        <v>5.2760000000000003E-3</v>
      </c>
      <c r="U873" s="26" t="s">
        <v>102</v>
      </c>
      <c r="V873" t="s">
        <v>102</v>
      </c>
      <c r="W873" s="26">
        <v>6.8159999999999998E-2</v>
      </c>
      <c r="X873">
        <v>0.110156</v>
      </c>
    </row>
    <row r="874" spans="1:24" x14ac:dyDescent="0.35">
      <c r="A874" t="s">
        <v>145</v>
      </c>
      <c r="B874" t="s">
        <v>477</v>
      </c>
      <c r="C874" t="s">
        <v>43</v>
      </c>
      <c r="D874" t="s">
        <v>400</v>
      </c>
      <c r="J874" t="s">
        <v>102</v>
      </c>
      <c r="K874" t="s">
        <v>102</v>
      </c>
      <c r="L874" t="s">
        <v>102</v>
      </c>
      <c r="M874" t="s">
        <v>102</v>
      </c>
      <c r="N874" t="s">
        <v>102</v>
      </c>
      <c r="O874" t="s">
        <v>102</v>
      </c>
      <c r="P874" t="s">
        <v>102</v>
      </c>
      <c r="Q874" s="26">
        <v>-2.4470000000000001E-5</v>
      </c>
      <c r="R874" t="s">
        <v>102</v>
      </c>
      <c r="S874" t="s">
        <v>102</v>
      </c>
      <c r="T874" s="26" t="s">
        <v>102</v>
      </c>
      <c r="U874" s="26" t="s">
        <v>102</v>
      </c>
      <c r="V874" t="s">
        <v>102</v>
      </c>
      <c r="W874" s="26">
        <v>4.7419999999999997E-8</v>
      </c>
      <c r="X874" s="26">
        <v>-2.4422580000000001E-5</v>
      </c>
    </row>
    <row r="875" spans="1:24" x14ac:dyDescent="0.35">
      <c r="A875" t="s">
        <v>145</v>
      </c>
      <c r="B875" t="s">
        <v>477</v>
      </c>
      <c r="C875" t="s">
        <v>43</v>
      </c>
      <c r="D875" t="s">
        <v>401</v>
      </c>
      <c r="J875" s="26" t="s">
        <v>102</v>
      </c>
      <c r="K875" t="s">
        <v>102</v>
      </c>
      <c r="L875" s="26" t="s">
        <v>102</v>
      </c>
      <c r="M875" s="26" t="s">
        <v>102</v>
      </c>
      <c r="N875" s="26" t="s">
        <v>102</v>
      </c>
      <c r="O875" s="26" t="s">
        <v>102</v>
      </c>
      <c r="P875" s="26" t="s">
        <v>102</v>
      </c>
      <c r="Q875" s="26">
        <v>5.8429999999999996E-7</v>
      </c>
      <c r="R875" s="26" t="s">
        <v>102</v>
      </c>
      <c r="S875" s="26" t="s">
        <v>102</v>
      </c>
      <c r="T875" s="26" t="s">
        <v>102</v>
      </c>
      <c r="U875" s="26" t="s">
        <v>102</v>
      </c>
      <c r="V875" s="26" t="s">
        <v>102</v>
      </c>
      <c r="W875" s="26">
        <v>4.7419999999999997E-8</v>
      </c>
      <c r="X875" s="26">
        <v>6.3172000000000005E-7</v>
      </c>
    </row>
    <row r="876" spans="1:24" x14ac:dyDescent="0.35">
      <c r="A876" t="s">
        <v>145</v>
      </c>
      <c r="B876" t="s">
        <v>477</v>
      </c>
      <c r="C876" t="s">
        <v>43</v>
      </c>
      <c r="D876" t="s">
        <v>402</v>
      </c>
      <c r="J876" t="s">
        <v>102</v>
      </c>
      <c r="K876" t="s">
        <v>102</v>
      </c>
      <c r="L876" t="s">
        <v>102</v>
      </c>
      <c r="M876" t="s">
        <v>102</v>
      </c>
      <c r="N876" t="s">
        <v>102</v>
      </c>
      <c r="O876" t="s">
        <v>102</v>
      </c>
      <c r="P876" t="s">
        <v>102</v>
      </c>
      <c r="Q876" s="26">
        <v>2.7139999999999998E-3</v>
      </c>
      <c r="R876" t="s">
        <v>102</v>
      </c>
      <c r="S876" t="s">
        <v>102</v>
      </c>
      <c r="T876" s="26">
        <v>7.5110000000000003E-3</v>
      </c>
      <c r="U876" s="26" t="s">
        <v>102</v>
      </c>
      <c r="V876" t="s">
        <v>102</v>
      </c>
      <c r="W876" s="26">
        <v>6.8099999999999994E-2</v>
      </c>
      <c r="X876">
        <v>7.8325000000000006E-2</v>
      </c>
    </row>
    <row r="877" spans="1:24" x14ac:dyDescent="0.35">
      <c r="A877" t="s">
        <v>145</v>
      </c>
      <c r="B877" t="s">
        <v>477</v>
      </c>
      <c r="C877" t="s">
        <v>43</v>
      </c>
      <c r="D877" t="s">
        <v>403</v>
      </c>
      <c r="J877" t="s">
        <v>102</v>
      </c>
      <c r="K877" t="s">
        <v>102</v>
      </c>
      <c r="L877" t="s">
        <v>102</v>
      </c>
      <c r="M877" t="s">
        <v>102</v>
      </c>
      <c r="N877" t="s">
        <v>102</v>
      </c>
      <c r="O877" t="s">
        <v>102</v>
      </c>
      <c r="P877" t="s">
        <v>102</v>
      </c>
      <c r="Q877" s="26">
        <v>1.805E-4</v>
      </c>
      <c r="R877" t="s">
        <v>102</v>
      </c>
      <c r="S877" t="s">
        <v>102</v>
      </c>
      <c r="T877" s="26">
        <v>-2.1830000000000001E-6</v>
      </c>
      <c r="U877" t="s">
        <v>102</v>
      </c>
      <c r="V877" t="s">
        <v>102</v>
      </c>
      <c r="W877" s="26">
        <v>5.4889999999999998E-5</v>
      </c>
      <c r="X877">
        <v>2.3320700000000001E-4</v>
      </c>
    </row>
    <row r="878" spans="1:24" x14ac:dyDescent="0.35">
      <c r="A878" t="s">
        <v>145</v>
      </c>
      <c r="B878" t="s">
        <v>477</v>
      </c>
      <c r="C878" t="s">
        <v>43</v>
      </c>
      <c r="D878" t="s">
        <v>404</v>
      </c>
      <c r="J878" t="s">
        <v>102</v>
      </c>
      <c r="K878" t="s">
        <v>102</v>
      </c>
      <c r="L878" t="s">
        <v>102</v>
      </c>
      <c r="M878" t="s">
        <v>102</v>
      </c>
      <c r="N878" t="s">
        <v>102</v>
      </c>
      <c r="O878" t="s">
        <v>102</v>
      </c>
      <c r="P878" t="s">
        <v>102</v>
      </c>
      <c r="Q878" s="26" t="s">
        <v>102</v>
      </c>
      <c r="R878" s="26">
        <v>5.5360000000000001E-3</v>
      </c>
      <c r="S878" t="s">
        <v>102</v>
      </c>
      <c r="T878" s="26">
        <v>-2.232E-3</v>
      </c>
      <c r="U878" s="26" t="s">
        <v>102</v>
      </c>
      <c r="V878" s="26" t="s">
        <v>102</v>
      </c>
      <c r="W878" s="26" t="s">
        <v>102</v>
      </c>
      <c r="X878">
        <v>3.3040000000000001E-3</v>
      </c>
    </row>
    <row r="879" spans="1:24" x14ac:dyDescent="0.35">
      <c r="A879" t="s">
        <v>145</v>
      </c>
      <c r="B879" t="s">
        <v>477</v>
      </c>
      <c r="C879" t="s">
        <v>43</v>
      </c>
      <c r="D879" t="s">
        <v>405</v>
      </c>
      <c r="J879" t="s">
        <v>102</v>
      </c>
      <c r="K879" t="s">
        <v>102</v>
      </c>
      <c r="L879" s="26" t="s">
        <v>102</v>
      </c>
      <c r="M879" s="26" t="s">
        <v>102</v>
      </c>
      <c r="N879" t="s">
        <v>102</v>
      </c>
      <c r="O879" t="s">
        <v>102</v>
      </c>
      <c r="P879" t="s">
        <v>102</v>
      </c>
      <c r="Q879" s="26" t="s">
        <v>102</v>
      </c>
      <c r="R879" s="26">
        <v>3.4999999999999999E-6</v>
      </c>
      <c r="S879" t="s">
        <v>102</v>
      </c>
      <c r="T879" s="26">
        <v>-7.6300000000000004E-7</v>
      </c>
      <c r="U879" t="s">
        <v>102</v>
      </c>
      <c r="V879" t="s">
        <v>102</v>
      </c>
      <c r="W879" s="26" t="s">
        <v>102</v>
      </c>
      <c r="X879" s="26">
        <v>2.7369999999999998E-6</v>
      </c>
    </row>
    <row r="880" spans="1:24" x14ac:dyDescent="0.35">
      <c r="A880" t="s">
        <v>145</v>
      </c>
      <c r="B880" t="s">
        <v>477</v>
      </c>
      <c r="C880" t="s">
        <v>43</v>
      </c>
      <c r="D880" t="s">
        <v>406</v>
      </c>
      <c r="J880" t="s">
        <v>102</v>
      </c>
      <c r="K880" t="s">
        <v>102</v>
      </c>
      <c r="L880" t="s">
        <v>102</v>
      </c>
      <c r="M880" t="s">
        <v>102</v>
      </c>
      <c r="N880" t="s">
        <v>102</v>
      </c>
      <c r="O880" t="s">
        <v>102</v>
      </c>
      <c r="P880" t="s">
        <v>102</v>
      </c>
      <c r="Q880" s="26" t="s">
        <v>102</v>
      </c>
      <c r="R880" s="26">
        <v>2.8330000000000001E-2</v>
      </c>
      <c r="S880" t="s">
        <v>102</v>
      </c>
      <c r="T880" s="26" t="s">
        <v>102</v>
      </c>
      <c r="U880" s="26" t="s">
        <v>102</v>
      </c>
      <c r="V880" t="s">
        <v>102</v>
      </c>
      <c r="W880" s="26" t="s">
        <v>102</v>
      </c>
      <c r="X880" s="26">
        <v>2.8330000000000001E-2</v>
      </c>
    </row>
    <row r="881" spans="1:24" x14ac:dyDescent="0.35">
      <c r="A881" t="s">
        <v>145</v>
      </c>
      <c r="B881" t="s">
        <v>477</v>
      </c>
      <c r="C881" t="s">
        <v>43</v>
      </c>
      <c r="D881" t="s">
        <v>407</v>
      </c>
      <c r="J881" t="s">
        <v>102</v>
      </c>
      <c r="K881" t="s">
        <v>102</v>
      </c>
      <c r="L881" t="s">
        <v>102</v>
      </c>
      <c r="M881" t="s">
        <v>102</v>
      </c>
      <c r="N881" t="s">
        <v>102</v>
      </c>
      <c r="O881" t="s">
        <v>102</v>
      </c>
      <c r="P881" t="s">
        <v>102</v>
      </c>
      <c r="Q881" s="26" t="s">
        <v>102</v>
      </c>
      <c r="R881" s="26">
        <v>-1.6520000000000001E-5</v>
      </c>
      <c r="S881" t="s">
        <v>102</v>
      </c>
      <c r="T881" s="26" t="s">
        <v>102</v>
      </c>
      <c r="U881" s="26" t="s">
        <v>102</v>
      </c>
      <c r="V881" t="s">
        <v>102</v>
      </c>
      <c r="W881" s="26" t="s">
        <v>102</v>
      </c>
      <c r="X881" s="26">
        <v>-1.6520000000000001E-5</v>
      </c>
    </row>
    <row r="882" spans="1:24" x14ac:dyDescent="0.35">
      <c r="A882" t="s">
        <v>145</v>
      </c>
      <c r="B882" t="s">
        <v>477</v>
      </c>
      <c r="C882" t="s">
        <v>39</v>
      </c>
      <c r="J882" s="26">
        <v>0.51259999999999994</v>
      </c>
      <c r="K882" t="s">
        <v>102</v>
      </c>
      <c r="L882" t="s">
        <v>102</v>
      </c>
      <c r="M882" t="s">
        <v>102</v>
      </c>
      <c r="N882" t="s">
        <v>102</v>
      </c>
      <c r="O882" t="s">
        <v>102</v>
      </c>
      <c r="P882" t="s">
        <v>102</v>
      </c>
      <c r="Q882" s="26">
        <v>-1.4540000000000001E-4</v>
      </c>
      <c r="R882" s="26" t="s">
        <v>102</v>
      </c>
      <c r="S882" t="s">
        <v>102</v>
      </c>
      <c r="T882" s="26">
        <v>-1.072E-2</v>
      </c>
      <c r="U882" s="26" t="s">
        <v>102</v>
      </c>
      <c r="V882" t="s">
        <v>102</v>
      </c>
      <c r="W882" s="26">
        <v>-0.1225</v>
      </c>
      <c r="X882" s="26">
        <v>0.37923459999999998</v>
      </c>
    </row>
    <row r="883" spans="1:24" x14ac:dyDescent="0.35">
      <c r="A883" t="s">
        <v>145</v>
      </c>
      <c r="B883" t="s">
        <v>477</v>
      </c>
      <c r="C883" t="s">
        <v>21</v>
      </c>
      <c r="J883" t="s">
        <v>102</v>
      </c>
      <c r="K883" t="s">
        <v>102</v>
      </c>
      <c r="L883" s="26">
        <v>0.86929999999999996</v>
      </c>
      <c r="M883" s="26">
        <v>0.1188</v>
      </c>
      <c r="N883" s="26">
        <v>-0.37430000000000002</v>
      </c>
      <c r="O883" s="26">
        <v>12.05</v>
      </c>
      <c r="P883" s="26">
        <v>3.11</v>
      </c>
      <c r="Q883" s="26">
        <v>12.65</v>
      </c>
      <c r="R883" s="26">
        <v>31.36</v>
      </c>
      <c r="S883" s="26">
        <v>1.8540000000000001</v>
      </c>
      <c r="T883" s="26">
        <v>-0.33239999999999997</v>
      </c>
      <c r="U883" s="26">
        <v>4.4660000000000002</v>
      </c>
      <c r="V883" t="s">
        <v>102</v>
      </c>
      <c r="W883" s="26">
        <v>-0.24940000000000001</v>
      </c>
      <c r="X883" s="26">
        <v>65.522000000000006</v>
      </c>
    </row>
    <row r="884" spans="1:24" x14ac:dyDescent="0.35">
      <c r="A884" t="s">
        <v>145</v>
      </c>
      <c r="B884" t="s">
        <v>477</v>
      </c>
      <c r="C884" t="s">
        <v>21</v>
      </c>
      <c r="D884" t="s">
        <v>24</v>
      </c>
      <c r="J884" t="s">
        <v>102</v>
      </c>
      <c r="K884" t="s">
        <v>102</v>
      </c>
      <c r="L884" t="s">
        <v>102</v>
      </c>
      <c r="M884" t="s">
        <v>102</v>
      </c>
      <c r="N884" t="s">
        <v>102</v>
      </c>
      <c r="O884" t="s">
        <v>102</v>
      </c>
      <c r="P884" t="s">
        <v>102</v>
      </c>
      <c r="Q884" s="26" t="s">
        <v>102</v>
      </c>
      <c r="R884" s="26">
        <v>1.552</v>
      </c>
      <c r="S884" t="s">
        <v>102</v>
      </c>
      <c r="T884" s="26">
        <v>-0.63149999999999995</v>
      </c>
      <c r="U884" s="26">
        <v>9.0700000000000003E-2</v>
      </c>
      <c r="V884" t="s">
        <v>102</v>
      </c>
      <c r="W884" s="26">
        <v>0.38969999999999999</v>
      </c>
      <c r="X884" s="26">
        <v>1.4009</v>
      </c>
    </row>
    <row r="885" spans="1:24" x14ac:dyDescent="0.35">
      <c r="A885" t="s">
        <v>145</v>
      </c>
      <c r="B885" t="s">
        <v>477</v>
      </c>
      <c r="C885" t="s">
        <v>21</v>
      </c>
      <c r="D885" t="s">
        <v>24</v>
      </c>
      <c r="E885" t="s">
        <v>408</v>
      </c>
      <c r="J885" t="s">
        <v>102</v>
      </c>
      <c r="K885" t="s">
        <v>102</v>
      </c>
      <c r="L885" t="s">
        <v>102</v>
      </c>
      <c r="M885" t="s">
        <v>102</v>
      </c>
      <c r="N885" t="s">
        <v>102</v>
      </c>
      <c r="O885" t="s">
        <v>102</v>
      </c>
      <c r="P885" t="s">
        <v>102</v>
      </c>
      <c r="Q885" s="26" t="s">
        <v>102</v>
      </c>
      <c r="R885" t="s">
        <v>102</v>
      </c>
      <c r="S885" t="s">
        <v>102</v>
      </c>
      <c r="T885" s="26">
        <v>2.0809999999999999E-5</v>
      </c>
      <c r="U885" s="26">
        <v>3.866E-2</v>
      </c>
      <c r="V885" t="s">
        <v>102</v>
      </c>
      <c r="W885" s="26">
        <v>0.22559999999999999</v>
      </c>
      <c r="X885" s="26">
        <v>0.26428080999999998</v>
      </c>
    </row>
    <row r="886" spans="1:24" x14ac:dyDescent="0.35">
      <c r="A886" t="s">
        <v>145</v>
      </c>
      <c r="B886" t="s">
        <v>477</v>
      </c>
      <c r="C886" t="s">
        <v>21</v>
      </c>
      <c r="D886" t="s">
        <v>24</v>
      </c>
      <c r="E886" t="s">
        <v>409</v>
      </c>
      <c r="J886" t="s">
        <v>102</v>
      </c>
      <c r="K886" t="s">
        <v>102</v>
      </c>
      <c r="L886" t="s">
        <v>102</v>
      </c>
      <c r="M886" t="s">
        <v>102</v>
      </c>
      <c r="N886" t="s">
        <v>102</v>
      </c>
      <c r="O886" t="s">
        <v>102</v>
      </c>
      <c r="P886" t="s">
        <v>102</v>
      </c>
      <c r="Q886" s="26" t="s">
        <v>102</v>
      </c>
      <c r="R886" s="26">
        <v>0.81530000000000002</v>
      </c>
      <c r="S886" t="s">
        <v>102</v>
      </c>
      <c r="T886" s="26">
        <v>-2.0630000000000001E-5</v>
      </c>
      <c r="U886" s="26">
        <v>3.4470000000000001E-2</v>
      </c>
      <c r="V886" t="s">
        <v>102</v>
      </c>
      <c r="W886" s="26" t="s">
        <v>102</v>
      </c>
      <c r="X886" s="26">
        <v>0.84974936999999995</v>
      </c>
    </row>
    <row r="887" spans="1:24" x14ac:dyDescent="0.35">
      <c r="A887" t="s">
        <v>145</v>
      </c>
      <c r="B887" t="s">
        <v>477</v>
      </c>
      <c r="C887" t="s">
        <v>21</v>
      </c>
      <c r="D887" t="s">
        <v>29</v>
      </c>
      <c r="J887" t="s">
        <v>102</v>
      </c>
      <c r="K887" t="s">
        <v>102</v>
      </c>
      <c r="L887" t="s">
        <v>102</v>
      </c>
      <c r="M887" t="s">
        <v>102</v>
      </c>
      <c r="N887" t="s">
        <v>102</v>
      </c>
      <c r="O887" t="s">
        <v>102</v>
      </c>
      <c r="P887" t="s">
        <v>102</v>
      </c>
      <c r="Q887" s="26" t="s">
        <v>102</v>
      </c>
      <c r="R887" t="s">
        <v>102</v>
      </c>
      <c r="S887" t="s">
        <v>102</v>
      </c>
      <c r="T887" s="26">
        <v>7.5690000000000002E-4</v>
      </c>
      <c r="U887" s="26">
        <v>0.72729999999999995</v>
      </c>
      <c r="V887" t="s">
        <v>102</v>
      </c>
      <c r="W887" s="26" t="s">
        <v>102</v>
      </c>
      <c r="X887" s="26">
        <v>0.72805690000000001</v>
      </c>
    </row>
    <row r="888" spans="1:24" x14ac:dyDescent="0.35">
      <c r="A888" t="s">
        <v>145</v>
      </c>
      <c r="B888" t="s">
        <v>477</v>
      </c>
      <c r="C888" t="s">
        <v>21</v>
      </c>
      <c r="D888" t="s">
        <v>29</v>
      </c>
      <c r="E888" t="s">
        <v>319</v>
      </c>
      <c r="J888" t="s">
        <v>102</v>
      </c>
      <c r="K888" t="s">
        <v>102</v>
      </c>
      <c r="L888" t="s">
        <v>102</v>
      </c>
      <c r="M888" t="s">
        <v>102</v>
      </c>
      <c r="N888" t="s">
        <v>102</v>
      </c>
      <c r="O888" t="s">
        <v>102</v>
      </c>
      <c r="P888" t="s">
        <v>102</v>
      </c>
      <c r="Q888" s="26" t="s">
        <v>102</v>
      </c>
      <c r="R888" t="s">
        <v>102</v>
      </c>
      <c r="S888" t="s">
        <v>102</v>
      </c>
      <c r="T888" s="26" t="s">
        <v>102</v>
      </c>
      <c r="U888" s="26">
        <v>1.2800000000000001E-2</v>
      </c>
      <c r="V888" t="s">
        <v>102</v>
      </c>
      <c r="W888" s="26" t="s">
        <v>102</v>
      </c>
      <c r="X888" s="26">
        <v>1.2800000000000001E-2</v>
      </c>
    </row>
    <row r="889" spans="1:24" x14ac:dyDescent="0.35">
      <c r="A889" t="s">
        <v>145</v>
      </c>
      <c r="B889" t="s">
        <v>477</v>
      </c>
      <c r="C889" t="s">
        <v>21</v>
      </c>
      <c r="D889" t="s">
        <v>29</v>
      </c>
      <c r="E889" t="s">
        <v>323</v>
      </c>
      <c r="J889" t="s">
        <v>102</v>
      </c>
      <c r="K889" t="s">
        <v>102</v>
      </c>
      <c r="L889" s="26" t="s">
        <v>102</v>
      </c>
      <c r="M889" s="26" t="s">
        <v>102</v>
      </c>
      <c r="N889" t="s">
        <v>102</v>
      </c>
      <c r="O889" t="s">
        <v>102</v>
      </c>
      <c r="P889" t="s">
        <v>102</v>
      </c>
      <c r="Q889" s="26" t="s">
        <v>102</v>
      </c>
      <c r="R889" t="s">
        <v>102</v>
      </c>
      <c r="S889" t="s">
        <v>102</v>
      </c>
      <c r="T889" s="26" t="s">
        <v>102</v>
      </c>
      <c r="U889" s="26">
        <v>3.0660000000000001E-3</v>
      </c>
      <c r="V889" t="s">
        <v>102</v>
      </c>
      <c r="W889" s="26" t="s">
        <v>102</v>
      </c>
      <c r="X889">
        <v>3.0660000000000001E-3</v>
      </c>
    </row>
    <row r="890" spans="1:24" x14ac:dyDescent="0.35">
      <c r="A890" t="s">
        <v>145</v>
      </c>
      <c r="B890" t="s">
        <v>477</v>
      </c>
      <c r="C890" t="s">
        <v>21</v>
      </c>
      <c r="D890" t="s">
        <v>29</v>
      </c>
      <c r="E890" t="s">
        <v>410</v>
      </c>
      <c r="J890" s="26" t="s">
        <v>102</v>
      </c>
      <c r="K890" t="s">
        <v>102</v>
      </c>
      <c r="L890" t="s">
        <v>102</v>
      </c>
      <c r="M890" t="s">
        <v>102</v>
      </c>
      <c r="N890" t="s">
        <v>102</v>
      </c>
      <c r="O890" t="s">
        <v>102</v>
      </c>
      <c r="P890" t="s">
        <v>102</v>
      </c>
      <c r="Q890" s="26" t="s">
        <v>102</v>
      </c>
      <c r="R890" t="s">
        <v>102</v>
      </c>
      <c r="S890" t="s">
        <v>102</v>
      </c>
      <c r="T890" s="26" t="s">
        <v>102</v>
      </c>
      <c r="U890" s="26">
        <v>4.5120000000000004E-3</v>
      </c>
      <c r="V890" t="s">
        <v>102</v>
      </c>
      <c r="W890" s="26" t="s">
        <v>102</v>
      </c>
      <c r="X890">
        <v>4.5120000000000004E-3</v>
      </c>
    </row>
    <row r="891" spans="1:24" x14ac:dyDescent="0.35">
      <c r="A891" t="s">
        <v>145</v>
      </c>
      <c r="B891" t="s">
        <v>477</v>
      </c>
      <c r="C891" t="s">
        <v>21</v>
      </c>
      <c r="D891" t="s">
        <v>29</v>
      </c>
      <c r="E891" t="s">
        <v>411</v>
      </c>
      <c r="J891" t="s">
        <v>102</v>
      </c>
      <c r="K891" t="s">
        <v>102</v>
      </c>
      <c r="L891" t="s">
        <v>102</v>
      </c>
      <c r="M891" t="s">
        <v>102</v>
      </c>
      <c r="N891" t="s">
        <v>102</v>
      </c>
      <c r="O891" t="s">
        <v>102</v>
      </c>
      <c r="P891" t="s">
        <v>102</v>
      </c>
      <c r="Q891" s="26" t="s">
        <v>102</v>
      </c>
      <c r="R891" s="26" t="s">
        <v>102</v>
      </c>
      <c r="S891" t="s">
        <v>102</v>
      </c>
      <c r="T891" s="26" t="s">
        <v>102</v>
      </c>
      <c r="U891" s="26">
        <v>1.6559999999999998E-2</v>
      </c>
      <c r="V891" t="s">
        <v>102</v>
      </c>
      <c r="W891" s="26" t="s">
        <v>102</v>
      </c>
      <c r="X891">
        <v>1.6559999999999998E-2</v>
      </c>
    </row>
    <row r="892" spans="1:24" x14ac:dyDescent="0.35">
      <c r="A892" t="s">
        <v>145</v>
      </c>
      <c r="B892" t="s">
        <v>477</v>
      </c>
      <c r="C892" t="s">
        <v>21</v>
      </c>
      <c r="D892" t="s">
        <v>27</v>
      </c>
      <c r="J892" t="s">
        <v>102</v>
      </c>
      <c r="K892" t="s">
        <v>102</v>
      </c>
      <c r="L892" t="s">
        <v>102</v>
      </c>
      <c r="M892" t="s">
        <v>102</v>
      </c>
      <c r="N892" t="s">
        <v>102</v>
      </c>
      <c r="O892" t="s">
        <v>102</v>
      </c>
      <c r="P892" t="s">
        <v>102</v>
      </c>
      <c r="Q892" s="26" t="s">
        <v>102</v>
      </c>
      <c r="R892" s="26">
        <v>1.7600000000000001E-3</v>
      </c>
      <c r="S892" t="s">
        <v>102</v>
      </c>
      <c r="T892" s="26">
        <v>3.0190000000000001E-8</v>
      </c>
      <c r="U892" s="26">
        <v>2.5590000000000001E-3</v>
      </c>
      <c r="V892" t="s">
        <v>102</v>
      </c>
      <c r="W892" s="26" t="s">
        <v>102</v>
      </c>
      <c r="X892">
        <v>4.3190301899999999E-3</v>
      </c>
    </row>
    <row r="893" spans="1:24" x14ac:dyDescent="0.35">
      <c r="A893" t="s">
        <v>145</v>
      </c>
      <c r="B893" t="s">
        <v>477</v>
      </c>
      <c r="C893" t="s">
        <v>21</v>
      </c>
      <c r="D893" t="s">
        <v>27</v>
      </c>
      <c r="E893" t="s">
        <v>412</v>
      </c>
      <c r="J893" t="s">
        <v>102</v>
      </c>
      <c r="K893" t="s">
        <v>102</v>
      </c>
      <c r="L893" t="s">
        <v>102</v>
      </c>
      <c r="M893" t="s">
        <v>102</v>
      </c>
      <c r="N893" t="s">
        <v>102</v>
      </c>
      <c r="O893" t="s">
        <v>102</v>
      </c>
      <c r="P893" t="s">
        <v>102</v>
      </c>
      <c r="Q893" s="26" t="s">
        <v>102</v>
      </c>
      <c r="R893" s="26">
        <v>1.681E-3</v>
      </c>
      <c r="S893" t="s">
        <v>102</v>
      </c>
      <c r="T893" s="26">
        <v>3.0190000000000001E-8</v>
      </c>
      <c r="U893" s="26">
        <v>2.3749999999999999E-3</v>
      </c>
      <c r="V893" t="s">
        <v>102</v>
      </c>
      <c r="W893" s="26" t="s">
        <v>102</v>
      </c>
      <c r="X893">
        <v>4.0560301899999996E-3</v>
      </c>
    </row>
    <row r="894" spans="1:24" x14ac:dyDescent="0.35">
      <c r="A894" t="s">
        <v>145</v>
      </c>
      <c r="B894" t="s">
        <v>477</v>
      </c>
      <c r="C894" t="s">
        <v>21</v>
      </c>
      <c r="D894" t="s">
        <v>23</v>
      </c>
      <c r="J894" t="s">
        <v>102</v>
      </c>
      <c r="K894" t="s">
        <v>102</v>
      </c>
      <c r="L894" t="s">
        <v>102</v>
      </c>
      <c r="M894" t="s">
        <v>102</v>
      </c>
      <c r="N894" t="s">
        <v>102</v>
      </c>
      <c r="O894" t="s">
        <v>102</v>
      </c>
      <c r="P894" t="s">
        <v>102</v>
      </c>
      <c r="Q894" s="26" t="s">
        <v>102</v>
      </c>
      <c r="R894" s="26">
        <v>29.8</v>
      </c>
      <c r="S894" t="s">
        <v>102</v>
      </c>
      <c r="T894" s="26">
        <v>-0.1172</v>
      </c>
      <c r="U894" s="26">
        <v>0.51300000000000001</v>
      </c>
      <c r="V894" t="s">
        <v>102</v>
      </c>
      <c r="W894" s="26">
        <v>-0.64849999999999997</v>
      </c>
      <c r="X894">
        <v>29.5473</v>
      </c>
    </row>
    <row r="895" spans="1:24" x14ac:dyDescent="0.35">
      <c r="A895" t="s">
        <v>145</v>
      </c>
      <c r="B895" t="s">
        <v>477</v>
      </c>
      <c r="C895" t="s">
        <v>21</v>
      </c>
      <c r="D895" t="s">
        <v>23</v>
      </c>
      <c r="E895" t="s">
        <v>413</v>
      </c>
      <c r="J895" t="s">
        <v>102</v>
      </c>
      <c r="K895" t="s">
        <v>102</v>
      </c>
      <c r="L895" t="s">
        <v>102</v>
      </c>
      <c r="M895" t="s">
        <v>102</v>
      </c>
      <c r="N895" t="s">
        <v>102</v>
      </c>
      <c r="O895" t="s">
        <v>102</v>
      </c>
      <c r="P895" t="s">
        <v>102</v>
      </c>
      <c r="Q895" s="26" t="s">
        <v>102</v>
      </c>
      <c r="R895" t="s">
        <v>170</v>
      </c>
      <c r="S895" t="s">
        <v>102</v>
      </c>
      <c r="T895" s="26" t="s">
        <v>102</v>
      </c>
      <c r="U895" t="s">
        <v>102</v>
      </c>
      <c r="V895" t="s">
        <v>102</v>
      </c>
      <c r="W895" s="26" t="s">
        <v>102</v>
      </c>
      <c r="X895">
        <v>0</v>
      </c>
    </row>
    <row r="896" spans="1:24" x14ac:dyDescent="0.35">
      <c r="A896" t="s">
        <v>145</v>
      </c>
      <c r="B896" t="s">
        <v>477</v>
      </c>
      <c r="C896" t="s">
        <v>21</v>
      </c>
      <c r="D896" t="s">
        <v>23</v>
      </c>
      <c r="E896" t="s">
        <v>414</v>
      </c>
      <c r="J896" t="s">
        <v>102</v>
      </c>
      <c r="K896" t="s">
        <v>102</v>
      </c>
      <c r="L896" t="s">
        <v>102</v>
      </c>
      <c r="M896" t="s">
        <v>102</v>
      </c>
      <c r="N896" t="s">
        <v>102</v>
      </c>
      <c r="O896" t="s">
        <v>102</v>
      </c>
      <c r="P896" t="s">
        <v>102</v>
      </c>
      <c r="Q896" s="26" t="s">
        <v>102</v>
      </c>
      <c r="R896" s="26">
        <v>5.6439999999999997E-3</v>
      </c>
      <c r="S896" t="s">
        <v>102</v>
      </c>
      <c r="T896" s="26" t="s">
        <v>102</v>
      </c>
      <c r="U896" t="s">
        <v>102</v>
      </c>
      <c r="V896" t="s">
        <v>102</v>
      </c>
      <c r="W896" s="26" t="s">
        <v>102</v>
      </c>
      <c r="X896">
        <v>5.6439999999999997E-3</v>
      </c>
    </row>
    <row r="897" spans="1:24" x14ac:dyDescent="0.35">
      <c r="A897" t="s">
        <v>145</v>
      </c>
      <c r="B897" t="s">
        <v>477</v>
      </c>
      <c r="C897" t="s">
        <v>21</v>
      </c>
      <c r="D897" t="s">
        <v>23</v>
      </c>
      <c r="E897" t="s">
        <v>415</v>
      </c>
      <c r="J897" t="s">
        <v>102</v>
      </c>
      <c r="K897" t="s">
        <v>102</v>
      </c>
      <c r="L897" t="s">
        <v>102</v>
      </c>
      <c r="M897" t="s">
        <v>102</v>
      </c>
      <c r="N897" t="s">
        <v>102</v>
      </c>
      <c r="O897" t="s">
        <v>102</v>
      </c>
      <c r="P897" t="s">
        <v>102</v>
      </c>
      <c r="Q897" s="26" t="s">
        <v>102</v>
      </c>
      <c r="R897" s="26">
        <v>5.6540000000000002E-3</v>
      </c>
      <c r="S897" t="s">
        <v>102</v>
      </c>
      <c r="T897" s="26" t="s">
        <v>102</v>
      </c>
      <c r="U897" t="s">
        <v>102</v>
      </c>
      <c r="V897" t="s">
        <v>102</v>
      </c>
      <c r="W897" s="26" t="s">
        <v>102</v>
      </c>
      <c r="X897">
        <v>5.6540000000000002E-3</v>
      </c>
    </row>
    <row r="898" spans="1:24" x14ac:dyDescent="0.35">
      <c r="A898" t="s">
        <v>145</v>
      </c>
      <c r="B898" t="s">
        <v>477</v>
      </c>
      <c r="C898" t="s">
        <v>21</v>
      </c>
      <c r="D898" t="s">
        <v>23</v>
      </c>
      <c r="E898" t="s">
        <v>416</v>
      </c>
      <c r="J898" t="s">
        <v>102</v>
      </c>
      <c r="K898" t="s">
        <v>102</v>
      </c>
      <c r="L898" t="s">
        <v>102</v>
      </c>
      <c r="M898" t="s">
        <v>102</v>
      </c>
      <c r="N898" t="s">
        <v>102</v>
      </c>
      <c r="O898" t="s">
        <v>102</v>
      </c>
      <c r="P898" t="s">
        <v>102</v>
      </c>
      <c r="Q898" s="26" t="s">
        <v>102</v>
      </c>
      <c r="R898" s="26">
        <v>5.64E-3</v>
      </c>
      <c r="S898" t="s">
        <v>102</v>
      </c>
      <c r="T898" s="26" t="s">
        <v>102</v>
      </c>
      <c r="U898" t="s">
        <v>102</v>
      </c>
      <c r="V898" t="s">
        <v>102</v>
      </c>
      <c r="W898" s="26" t="s">
        <v>102</v>
      </c>
      <c r="X898">
        <v>5.64E-3</v>
      </c>
    </row>
    <row r="899" spans="1:24" x14ac:dyDescent="0.35">
      <c r="A899" t="s">
        <v>145</v>
      </c>
      <c r="B899" t="s">
        <v>477</v>
      </c>
      <c r="C899" t="s">
        <v>21</v>
      </c>
      <c r="D899" t="s">
        <v>23</v>
      </c>
      <c r="E899" t="s">
        <v>417</v>
      </c>
      <c r="J899" t="s">
        <v>102</v>
      </c>
      <c r="K899" t="s">
        <v>102</v>
      </c>
      <c r="L899" s="26" t="s">
        <v>102</v>
      </c>
      <c r="M899" s="26" t="s">
        <v>102</v>
      </c>
      <c r="N899" t="s">
        <v>102</v>
      </c>
      <c r="O899" t="s">
        <v>102</v>
      </c>
      <c r="P899" t="s">
        <v>102</v>
      </c>
      <c r="Q899" s="26" t="s">
        <v>102</v>
      </c>
      <c r="R899" s="26">
        <v>6.9489999999999998</v>
      </c>
      <c r="S899" t="s">
        <v>102</v>
      </c>
      <c r="T899" s="26" t="s">
        <v>102</v>
      </c>
      <c r="U899" t="s">
        <v>102</v>
      </c>
      <c r="V899" t="s">
        <v>102</v>
      </c>
      <c r="W899" s="26" t="s">
        <v>102</v>
      </c>
      <c r="X899" s="26">
        <v>6.9489999999999998</v>
      </c>
    </row>
    <row r="900" spans="1:24" x14ac:dyDescent="0.35">
      <c r="A900" t="s">
        <v>145</v>
      </c>
      <c r="B900" t="s">
        <v>477</v>
      </c>
      <c r="C900" t="s">
        <v>21</v>
      </c>
      <c r="D900" t="s">
        <v>23</v>
      </c>
      <c r="E900" t="s">
        <v>418</v>
      </c>
      <c r="J900" s="26" t="s">
        <v>102</v>
      </c>
      <c r="K900" t="s">
        <v>102</v>
      </c>
      <c r="L900" t="s">
        <v>102</v>
      </c>
      <c r="M900" t="s">
        <v>102</v>
      </c>
      <c r="N900" t="s">
        <v>102</v>
      </c>
      <c r="O900" t="s">
        <v>102</v>
      </c>
      <c r="P900" t="s">
        <v>102</v>
      </c>
      <c r="Q900" s="26" t="s">
        <v>102</v>
      </c>
      <c r="R900" t="s">
        <v>170</v>
      </c>
      <c r="S900" t="s">
        <v>102</v>
      </c>
      <c r="T900" s="26" t="s">
        <v>102</v>
      </c>
      <c r="U900" t="s">
        <v>102</v>
      </c>
      <c r="V900" t="s">
        <v>102</v>
      </c>
      <c r="W900" s="26" t="s">
        <v>102</v>
      </c>
      <c r="X900" s="26">
        <v>0</v>
      </c>
    </row>
    <row r="901" spans="1:24" x14ac:dyDescent="0.35">
      <c r="A901" t="s">
        <v>145</v>
      </c>
      <c r="B901" t="s">
        <v>477</v>
      </c>
      <c r="C901" t="s">
        <v>21</v>
      </c>
      <c r="D901" t="s">
        <v>23</v>
      </c>
      <c r="E901" t="s">
        <v>419</v>
      </c>
      <c r="J901" t="s">
        <v>102</v>
      </c>
      <c r="K901" t="s">
        <v>102</v>
      </c>
      <c r="L901" s="26" t="s">
        <v>102</v>
      </c>
      <c r="M901" s="26" t="s">
        <v>102</v>
      </c>
      <c r="N901" s="26" t="s">
        <v>102</v>
      </c>
      <c r="O901" s="26" t="s">
        <v>102</v>
      </c>
      <c r="P901" s="26" t="s">
        <v>102</v>
      </c>
      <c r="Q901" s="26" t="s">
        <v>102</v>
      </c>
      <c r="R901" s="26" t="s">
        <v>170</v>
      </c>
      <c r="S901" s="26" t="s">
        <v>102</v>
      </c>
      <c r="T901" s="26" t="s">
        <v>102</v>
      </c>
      <c r="U901" s="26" t="s">
        <v>102</v>
      </c>
      <c r="V901" t="s">
        <v>102</v>
      </c>
      <c r="W901" s="26" t="s">
        <v>102</v>
      </c>
      <c r="X901" s="26">
        <v>0</v>
      </c>
    </row>
    <row r="902" spans="1:24" x14ac:dyDescent="0.35">
      <c r="A902" t="s">
        <v>145</v>
      </c>
      <c r="B902" t="s">
        <v>477</v>
      </c>
      <c r="C902" t="s">
        <v>21</v>
      </c>
      <c r="D902" t="s">
        <v>23</v>
      </c>
      <c r="E902" t="s">
        <v>420</v>
      </c>
      <c r="J902" t="s">
        <v>102</v>
      </c>
      <c r="K902" t="s">
        <v>102</v>
      </c>
      <c r="L902" t="s">
        <v>102</v>
      </c>
      <c r="M902" t="s">
        <v>102</v>
      </c>
      <c r="N902" t="s">
        <v>102</v>
      </c>
      <c r="O902" t="s">
        <v>102</v>
      </c>
      <c r="P902" t="s">
        <v>102</v>
      </c>
      <c r="Q902" s="26" t="s">
        <v>102</v>
      </c>
      <c r="R902" s="26" t="s">
        <v>170</v>
      </c>
      <c r="S902" t="s">
        <v>102</v>
      </c>
      <c r="T902" s="26" t="s">
        <v>102</v>
      </c>
      <c r="U902" s="26" t="s">
        <v>102</v>
      </c>
      <c r="V902" t="s">
        <v>102</v>
      </c>
      <c r="W902" s="26" t="s">
        <v>102</v>
      </c>
      <c r="X902" s="26">
        <v>0</v>
      </c>
    </row>
    <row r="903" spans="1:24" x14ac:dyDescent="0.35">
      <c r="A903" t="s">
        <v>145</v>
      </c>
      <c r="B903" t="s">
        <v>477</v>
      </c>
      <c r="C903" t="s">
        <v>21</v>
      </c>
      <c r="D903" t="s">
        <v>23</v>
      </c>
      <c r="E903" t="s">
        <v>421</v>
      </c>
      <c r="J903" t="s">
        <v>102</v>
      </c>
      <c r="K903" t="s">
        <v>102</v>
      </c>
      <c r="L903" t="s">
        <v>102</v>
      </c>
      <c r="M903" t="s">
        <v>102</v>
      </c>
      <c r="N903" t="s">
        <v>102</v>
      </c>
      <c r="O903" t="s">
        <v>102</v>
      </c>
      <c r="P903" t="s">
        <v>102</v>
      </c>
      <c r="Q903" s="26" t="s">
        <v>102</v>
      </c>
      <c r="R903" s="26">
        <v>1.2669999999999999E-3</v>
      </c>
      <c r="S903" t="s">
        <v>102</v>
      </c>
      <c r="T903" s="26" t="s">
        <v>102</v>
      </c>
      <c r="U903" s="26" t="s">
        <v>102</v>
      </c>
      <c r="V903" t="s">
        <v>102</v>
      </c>
      <c r="W903" s="26" t="s">
        <v>102</v>
      </c>
      <c r="X903" s="26">
        <v>1.2669999999999999E-3</v>
      </c>
    </row>
    <row r="904" spans="1:24" x14ac:dyDescent="0.35">
      <c r="A904" t="s">
        <v>145</v>
      </c>
      <c r="B904" t="s">
        <v>477</v>
      </c>
      <c r="C904" t="s">
        <v>21</v>
      </c>
      <c r="D904" t="s">
        <v>23</v>
      </c>
      <c r="E904" t="s">
        <v>422</v>
      </c>
      <c r="J904" t="s">
        <v>102</v>
      </c>
      <c r="K904" t="s">
        <v>102</v>
      </c>
      <c r="L904" t="s">
        <v>102</v>
      </c>
      <c r="M904" t="s">
        <v>102</v>
      </c>
      <c r="N904" t="s">
        <v>102</v>
      </c>
      <c r="O904" t="s">
        <v>102</v>
      </c>
      <c r="P904" t="s">
        <v>102</v>
      </c>
      <c r="Q904" s="26" t="s">
        <v>102</v>
      </c>
      <c r="R904" s="26" t="s">
        <v>170</v>
      </c>
      <c r="S904" t="s">
        <v>102</v>
      </c>
      <c r="T904" s="26" t="s">
        <v>102</v>
      </c>
      <c r="U904" s="26" t="s">
        <v>102</v>
      </c>
      <c r="V904" t="s">
        <v>102</v>
      </c>
      <c r="W904" s="26" t="s">
        <v>102</v>
      </c>
      <c r="X904" s="26">
        <v>0</v>
      </c>
    </row>
    <row r="905" spans="1:24" x14ac:dyDescent="0.35">
      <c r="A905" t="s">
        <v>145</v>
      </c>
      <c r="B905" t="s">
        <v>477</v>
      </c>
      <c r="C905" t="s">
        <v>21</v>
      </c>
      <c r="D905" t="s">
        <v>23</v>
      </c>
      <c r="E905" t="s">
        <v>423</v>
      </c>
      <c r="J905" t="s">
        <v>102</v>
      </c>
      <c r="K905" t="s">
        <v>102</v>
      </c>
      <c r="L905" t="s">
        <v>102</v>
      </c>
      <c r="M905" t="s">
        <v>102</v>
      </c>
      <c r="N905" t="s">
        <v>102</v>
      </c>
      <c r="O905" t="s">
        <v>102</v>
      </c>
      <c r="P905" t="s">
        <v>102</v>
      </c>
      <c r="Q905" s="26" t="s">
        <v>102</v>
      </c>
      <c r="R905" s="26">
        <v>0.48770000000000002</v>
      </c>
      <c r="S905" t="s">
        <v>102</v>
      </c>
      <c r="T905" s="26" t="s">
        <v>102</v>
      </c>
      <c r="U905" s="26" t="s">
        <v>102</v>
      </c>
      <c r="V905" t="s">
        <v>102</v>
      </c>
      <c r="W905" s="26" t="s">
        <v>102</v>
      </c>
      <c r="X905" s="26">
        <v>0.48770000000000002</v>
      </c>
    </row>
    <row r="906" spans="1:24" x14ac:dyDescent="0.35">
      <c r="A906" t="s">
        <v>145</v>
      </c>
      <c r="B906" t="s">
        <v>477</v>
      </c>
      <c r="C906" t="s">
        <v>21</v>
      </c>
      <c r="D906" t="s">
        <v>23</v>
      </c>
      <c r="E906" t="s">
        <v>424</v>
      </c>
      <c r="J906" t="s">
        <v>102</v>
      </c>
      <c r="K906" t="s">
        <v>102</v>
      </c>
      <c r="L906" t="s">
        <v>102</v>
      </c>
      <c r="M906" t="s">
        <v>102</v>
      </c>
      <c r="N906" t="s">
        <v>102</v>
      </c>
      <c r="O906" t="s">
        <v>102</v>
      </c>
      <c r="P906" t="s">
        <v>102</v>
      </c>
      <c r="Q906" s="26" t="s">
        <v>102</v>
      </c>
      <c r="R906" s="26">
        <v>4.4849999999999999E-5</v>
      </c>
      <c r="S906" t="s">
        <v>102</v>
      </c>
      <c r="T906" s="26" t="s">
        <v>102</v>
      </c>
      <c r="U906" s="26" t="s">
        <v>102</v>
      </c>
      <c r="V906" t="s">
        <v>102</v>
      </c>
      <c r="W906" s="26" t="s">
        <v>102</v>
      </c>
      <c r="X906" s="26">
        <v>4.4849999999999999E-5</v>
      </c>
    </row>
    <row r="907" spans="1:24" x14ac:dyDescent="0.35">
      <c r="A907" t="s">
        <v>145</v>
      </c>
      <c r="B907" t="s">
        <v>477</v>
      </c>
      <c r="C907" t="s">
        <v>21</v>
      </c>
      <c r="D907" t="s">
        <v>23</v>
      </c>
      <c r="E907" t="s">
        <v>425</v>
      </c>
      <c r="J907" t="s">
        <v>102</v>
      </c>
      <c r="K907" t="s">
        <v>102</v>
      </c>
      <c r="L907" t="s">
        <v>102</v>
      </c>
      <c r="M907" t="s">
        <v>102</v>
      </c>
      <c r="N907" t="s">
        <v>102</v>
      </c>
      <c r="O907" t="s">
        <v>102</v>
      </c>
      <c r="P907" t="s">
        <v>102</v>
      </c>
      <c r="Q907" s="26" t="s">
        <v>102</v>
      </c>
      <c r="R907" s="26">
        <v>5.8489999999999997E-5</v>
      </c>
      <c r="S907" t="s">
        <v>102</v>
      </c>
      <c r="T907" s="26" t="s">
        <v>102</v>
      </c>
      <c r="U907" s="26" t="s">
        <v>102</v>
      </c>
      <c r="V907" t="s">
        <v>102</v>
      </c>
      <c r="W907" s="26" t="s">
        <v>102</v>
      </c>
      <c r="X907" s="26">
        <v>5.8489999999999997E-5</v>
      </c>
    </row>
    <row r="908" spans="1:24" x14ac:dyDescent="0.35">
      <c r="A908" t="s">
        <v>145</v>
      </c>
      <c r="B908" t="s">
        <v>477</v>
      </c>
      <c r="C908" t="s">
        <v>21</v>
      </c>
      <c r="D908" t="s">
        <v>23</v>
      </c>
      <c r="E908" t="s">
        <v>426</v>
      </c>
      <c r="J908" t="s">
        <v>102</v>
      </c>
      <c r="K908" t="s">
        <v>102</v>
      </c>
      <c r="L908" t="s">
        <v>102</v>
      </c>
      <c r="M908" t="s">
        <v>102</v>
      </c>
      <c r="N908" t="s">
        <v>102</v>
      </c>
      <c r="O908" t="s">
        <v>102</v>
      </c>
      <c r="P908" t="s">
        <v>102</v>
      </c>
      <c r="Q908" s="26" t="s">
        <v>102</v>
      </c>
      <c r="R908" s="26">
        <v>1.6739999999999999E-3</v>
      </c>
      <c r="S908" t="s">
        <v>102</v>
      </c>
      <c r="T908" s="26">
        <v>-1.522E-6</v>
      </c>
      <c r="U908" s="26">
        <v>3.9979999999999998E-3</v>
      </c>
      <c r="V908" t="s">
        <v>102</v>
      </c>
      <c r="W908" s="26" t="s">
        <v>102</v>
      </c>
      <c r="X908" s="26">
        <v>5.6704779999999996E-3</v>
      </c>
    </row>
    <row r="909" spans="1:24" x14ac:dyDescent="0.35">
      <c r="A909" t="s">
        <v>145</v>
      </c>
      <c r="B909" t="s">
        <v>477</v>
      </c>
      <c r="C909" t="s">
        <v>21</v>
      </c>
      <c r="D909" t="s">
        <v>23</v>
      </c>
      <c r="E909" t="s">
        <v>335</v>
      </c>
      <c r="J909" t="s">
        <v>102</v>
      </c>
      <c r="K909" t="s">
        <v>102</v>
      </c>
      <c r="L909" t="s">
        <v>102</v>
      </c>
      <c r="M909" t="s">
        <v>102</v>
      </c>
      <c r="N909" t="s">
        <v>102</v>
      </c>
      <c r="O909" t="s">
        <v>102</v>
      </c>
      <c r="P909" t="s">
        <v>102</v>
      </c>
      <c r="Q909" s="26" t="s">
        <v>102</v>
      </c>
      <c r="R909" t="s">
        <v>102</v>
      </c>
      <c r="S909" t="s">
        <v>102</v>
      </c>
      <c r="T909" s="26" t="s">
        <v>102</v>
      </c>
      <c r="U909" s="26">
        <v>4.0899999999999999E-3</v>
      </c>
      <c r="V909" t="s">
        <v>102</v>
      </c>
      <c r="W909" s="26" t="s">
        <v>102</v>
      </c>
      <c r="X909">
        <v>4.0899999999999999E-3</v>
      </c>
    </row>
    <row r="910" spans="1:24" x14ac:dyDescent="0.35">
      <c r="A910" t="s">
        <v>145</v>
      </c>
      <c r="B910" t="s">
        <v>477</v>
      </c>
      <c r="C910" t="s">
        <v>21</v>
      </c>
      <c r="D910" t="s">
        <v>23</v>
      </c>
      <c r="E910" t="s">
        <v>427</v>
      </c>
      <c r="J910" t="s">
        <v>102</v>
      </c>
      <c r="K910" t="s">
        <v>102</v>
      </c>
      <c r="L910" t="s">
        <v>102</v>
      </c>
      <c r="M910" t="s">
        <v>102</v>
      </c>
      <c r="N910" t="s">
        <v>102</v>
      </c>
      <c r="O910" t="s">
        <v>102</v>
      </c>
      <c r="P910" t="s">
        <v>102</v>
      </c>
      <c r="Q910" s="26" t="s">
        <v>102</v>
      </c>
      <c r="R910" s="26">
        <v>0.628</v>
      </c>
      <c r="S910" t="s">
        <v>102</v>
      </c>
      <c r="T910" s="26">
        <v>-1.139E-6</v>
      </c>
      <c r="U910" s="26">
        <v>2.929E-2</v>
      </c>
      <c r="V910" t="s">
        <v>102</v>
      </c>
      <c r="W910" s="26" t="s">
        <v>102</v>
      </c>
      <c r="X910">
        <v>0.65728886099999995</v>
      </c>
    </row>
    <row r="911" spans="1:24" x14ac:dyDescent="0.35">
      <c r="A911" t="s">
        <v>145</v>
      </c>
      <c r="B911" t="s">
        <v>477</v>
      </c>
      <c r="C911" t="s">
        <v>21</v>
      </c>
      <c r="D911" t="s">
        <v>23</v>
      </c>
      <c r="E911" t="s">
        <v>428</v>
      </c>
      <c r="J911" t="s">
        <v>102</v>
      </c>
      <c r="K911" t="s">
        <v>102</v>
      </c>
      <c r="L911" t="s">
        <v>102</v>
      </c>
      <c r="M911" t="s">
        <v>102</v>
      </c>
      <c r="N911" t="s">
        <v>102</v>
      </c>
      <c r="O911" t="s">
        <v>102</v>
      </c>
      <c r="P911" t="s">
        <v>102</v>
      </c>
      <c r="Q911" s="26" t="s">
        <v>102</v>
      </c>
      <c r="R911" s="26">
        <v>0.54110000000000003</v>
      </c>
      <c r="S911" t="s">
        <v>102</v>
      </c>
      <c r="T911" s="26">
        <v>-1.2130000000000001E-5</v>
      </c>
      <c r="U911" s="26">
        <v>3.3079999999999998E-2</v>
      </c>
      <c r="V911" t="s">
        <v>102</v>
      </c>
      <c r="W911" s="26" t="s">
        <v>102</v>
      </c>
      <c r="X911" s="26">
        <v>0.57416787000000002</v>
      </c>
    </row>
    <row r="912" spans="1:24" x14ac:dyDescent="0.35">
      <c r="A912" t="s">
        <v>145</v>
      </c>
      <c r="B912" t="s">
        <v>477</v>
      </c>
      <c r="C912" t="s">
        <v>21</v>
      </c>
      <c r="D912" t="s">
        <v>23</v>
      </c>
      <c r="E912" t="s">
        <v>429</v>
      </c>
      <c r="J912" t="s">
        <v>102</v>
      </c>
      <c r="K912" t="s">
        <v>102</v>
      </c>
      <c r="L912" t="s">
        <v>102</v>
      </c>
      <c r="M912" t="s">
        <v>102</v>
      </c>
      <c r="N912" t="s">
        <v>102</v>
      </c>
      <c r="O912" t="s">
        <v>102</v>
      </c>
      <c r="P912" t="s">
        <v>102</v>
      </c>
      <c r="Q912" s="26" t="s">
        <v>102</v>
      </c>
      <c r="R912" s="26">
        <v>1.6800000000000001E-3</v>
      </c>
      <c r="S912" t="s">
        <v>102</v>
      </c>
      <c r="T912" s="26">
        <v>-1.5600000000000001E-6</v>
      </c>
      <c r="U912" s="26">
        <v>3.9979999999999998E-3</v>
      </c>
      <c r="V912" t="s">
        <v>102</v>
      </c>
      <c r="W912" s="26" t="s">
        <v>102</v>
      </c>
      <c r="X912" s="26">
        <v>5.6764399999999996E-3</v>
      </c>
    </row>
    <row r="913" spans="1:24" x14ac:dyDescent="0.35">
      <c r="A913" t="s">
        <v>145</v>
      </c>
      <c r="B913" t="s">
        <v>477</v>
      </c>
      <c r="C913" t="s">
        <v>21</v>
      </c>
      <c r="D913" t="s">
        <v>23</v>
      </c>
      <c r="E913" t="s">
        <v>430</v>
      </c>
      <c r="J913" t="s">
        <v>102</v>
      </c>
      <c r="K913" t="s">
        <v>102</v>
      </c>
      <c r="L913" t="s">
        <v>102</v>
      </c>
      <c r="M913" t="s">
        <v>102</v>
      </c>
      <c r="N913" t="s">
        <v>102</v>
      </c>
      <c r="O913" t="s">
        <v>102</v>
      </c>
      <c r="P913" t="s">
        <v>102</v>
      </c>
      <c r="Q913" s="26" t="s">
        <v>102</v>
      </c>
      <c r="R913" s="26">
        <v>1.113</v>
      </c>
      <c r="S913" t="s">
        <v>102</v>
      </c>
      <c r="T913" s="26">
        <v>-4.7139999999999999E-5</v>
      </c>
      <c r="U913" s="26">
        <v>6.0839999999999998E-2</v>
      </c>
      <c r="V913" t="s">
        <v>102</v>
      </c>
      <c r="W913" s="26" t="s">
        <v>102</v>
      </c>
      <c r="X913">
        <v>1.17379286</v>
      </c>
    </row>
    <row r="914" spans="1:24" x14ac:dyDescent="0.35">
      <c r="A914" t="s">
        <v>145</v>
      </c>
      <c r="B914" t="s">
        <v>477</v>
      </c>
      <c r="C914" t="s">
        <v>21</v>
      </c>
      <c r="D914" t="s">
        <v>23</v>
      </c>
      <c r="E914" t="s">
        <v>431</v>
      </c>
      <c r="J914" t="s">
        <v>102</v>
      </c>
      <c r="K914" t="s">
        <v>102</v>
      </c>
      <c r="L914" t="s">
        <v>102</v>
      </c>
      <c r="M914" t="s">
        <v>102</v>
      </c>
      <c r="N914" t="s">
        <v>102</v>
      </c>
      <c r="O914" t="s">
        <v>102</v>
      </c>
      <c r="P914" t="s">
        <v>102</v>
      </c>
      <c r="Q914" s="26" t="s">
        <v>102</v>
      </c>
      <c r="R914" s="26">
        <v>1.6739999999999999E-3</v>
      </c>
      <c r="S914" t="s">
        <v>102</v>
      </c>
      <c r="T914" s="26">
        <v>-7.6090000000000003E-10</v>
      </c>
      <c r="U914" s="26">
        <v>2.2290000000000001E-3</v>
      </c>
      <c r="V914" t="s">
        <v>102</v>
      </c>
      <c r="W914" s="26" t="s">
        <v>102</v>
      </c>
      <c r="X914">
        <v>3.9029992391000001E-3</v>
      </c>
    </row>
    <row r="915" spans="1:24" x14ac:dyDescent="0.35">
      <c r="A915" t="s">
        <v>145</v>
      </c>
      <c r="B915" t="s">
        <v>477</v>
      </c>
      <c r="C915" t="s">
        <v>21</v>
      </c>
      <c r="D915" t="s">
        <v>23</v>
      </c>
      <c r="E915" t="s">
        <v>432</v>
      </c>
      <c r="J915" t="s">
        <v>102</v>
      </c>
      <c r="K915" t="s">
        <v>102</v>
      </c>
      <c r="L915" t="s">
        <v>102</v>
      </c>
      <c r="M915" t="s">
        <v>102</v>
      </c>
      <c r="N915" t="s">
        <v>102</v>
      </c>
      <c r="O915" t="s">
        <v>102</v>
      </c>
      <c r="P915" t="s">
        <v>102</v>
      </c>
      <c r="Q915" s="26" t="s">
        <v>102</v>
      </c>
      <c r="R915" s="26">
        <v>1.678E-3</v>
      </c>
      <c r="S915" t="s">
        <v>102</v>
      </c>
      <c r="T915" s="26">
        <v>6.3730000000000002E-9</v>
      </c>
      <c r="U915" s="26">
        <v>2.2290000000000001E-3</v>
      </c>
      <c r="V915" t="s">
        <v>102</v>
      </c>
      <c r="W915" s="26" t="s">
        <v>102</v>
      </c>
      <c r="X915" s="26">
        <v>3.907006373E-3</v>
      </c>
    </row>
    <row r="916" spans="1:24" x14ac:dyDescent="0.35">
      <c r="A916" t="s">
        <v>145</v>
      </c>
      <c r="B916" t="s">
        <v>477</v>
      </c>
      <c r="C916" t="s">
        <v>21</v>
      </c>
      <c r="D916" t="s">
        <v>23</v>
      </c>
      <c r="E916" t="s">
        <v>433</v>
      </c>
      <c r="J916" t="s">
        <v>102</v>
      </c>
      <c r="K916" t="s">
        <v>102</v>
      </c>
      <c r="L916" t="s">
        <v>102</v>
      </c>
      <c r="M916" t="s">
        <v>102</v>
      </c>
      <c r="N916" t="s">
        <v>102</v>
      </c>
      <c r="O916" t="s">
        <v>102</v>
      </c>
      <c r="P916" t="s">
        <v>102</v>
      </c>
      <c r="Q916" s="26" t="s">
        <v>102</v>
      </c>
      <c r="R916" s="26">
        <v>1.6949999999999999E-3</v>
      </c>
      <c r="S916" t="s">
        <v>102</v>
      </c>
      <c r="T916" s="26">
        <v>7.556E-9</v>
      </c>
      <c r="U916" s="26">
        <v>2.2290000000000001E-3</v>
      </c>
      <c r="V916" t="s">
        <v>102</v>
      </c>
      <c r="W916" s="26" t="s">
        <v>102</v>
      </c>
      <c r="X916" s="26">
        <v>3.9240075559999997E-3</v>
      </c>
    </row>
    <row r="917" spans="1:24" x14ac:dyDescent="0.35">
      <c r="A917" t="s">
        <v>145</v>
      </c>
      <c r="B917" t="s">
        <v>477</v>
      </c>
      <c r="C917" t="s">
        <v>21</v>
      </c>
      <c r="D917" t="s">
        <v>23</v>
      </c>
      <c r="E917" t="s">
        <v>434</v>
      </c>
      <c r="J917" t="s">
        <v>102</v>
      </c>
      <c r="K917" t="s">
        <v>102</v>
      </c>
      <c r="L917" t="s">
        <v>102</v>
      </c>
      <c r="M917" t="s">
        <v>102</v>
      </c>
      <c r="N917" t="s">
        <v>102</v>
      </c>
      <c r="O917" t="s">
        <v>102</v>
      </c>
      <c r="P917" t="s">
        <v>102</v>
      </c>
      <c r="Q917" t="s">
        <v>102</v>
      </c>
      <c r="R917" s="26">
        <v>0.5917</v>
      </c>
      <c r="S917" t="s">
        <v>102</v>
      </c>
      <c r="T917" s="26">
        <v>1.7969999999999999E-6</v>
      </c>
      <c r="U917" s="26">
        <v>2.7550000000000002E-2</v>
      </c>
      <c r="V917" t="s">
        <v>102</v>
      </c>
      <c r="W917" t="s">
        <v>102</v>
      </c>
      <c r="X917">
        <v>0.61925179699999999</v>
      </c>
    </row>
    <row r="918" spans="1:24" x14ac:dyDescent="0.35">
      <c r="A918" t="s">
        <v>145</v>
      </c>
      <c r="B918" t="s">
        <v>477</v>
      </c>
      <c r="C918" t="s">
        <v>21</v>
      </c>
      <c r="D918" t="s">
        <v>23</v>
      </c>
      <c r="E918" t="s">
        <v>435</v>
      </c>
      <c r="J918" t="s">
        <v>102</v>
      </c>
      <c r="K918" t="s">
        <v>102</v>
      </c>
      <c r="L918" t="s">
        <v>102</v>
      </c>
      <c r="M918" t="s">
        <v>102</v>
      </c>
      <c r="N918" t="s">
        <v>102</v>
      </c>
      <c r="O918" t="s">
        <v>102</v>
      </c>
      <c r="P918" t="s">
        <v>102</v>
      </c>
      <c r="Q918" t="s">
        <v>102</v>
      </c>
      <c r="R918" s="26">
        <v>1.6800000000000001E-3</v>
      </c>
      <c r="S918" t="s">
        <v>102</v>
      </c>
      <c r="T918" s="26">
        <v>3.2619999999999997E-8</v>
      </c>
      <c r="U918" s="26">
        <v>2.372E-3</v>
      </c>
      <c r="V918" t="s">
        <v>102</v>
      </c>
      <c r="W918" t="s">
        <v>102</v>
      </c>
      <c r="X918">
        <v>4.0520326199999998E-3</v>
      </c>
    </row>
    <row r="919" spans="1:24" x14ac:dyDescent="0.35">
      <c r="A919" t="s">
        <v>145</v>
      </c>
      <c r="B919" t="s">
        <v>477</v>
      </c>
      <c r="C919" t="s">
        <v>21</v>
      </c>
      <c r="D919" t="s">
        <v>23</v>
      </c>
      <c r="E919" t="s">
        <v>436</v>
      </c>
      <c r="J919" t="s">
        <v>102</v>
      </c>
      <c r="K919" t="s">
        <v>102</v>
      </c>
      <c r="L919" t="s">
        <v>102</v>
      </c>
      <c r="M919" t="s">
        <v>102</v>
      </c>
      <c r="N919" t="s">
        <v>102</v>
      </c>
      <c r="O919" t="s">
        <v>102</v>
      </c>
      <c r="P919" t="s">
        <v>102</v>
      </c>
      <c r="Q919" t="s">
        <v>102</v>
      </c>
      <c r="R919" s="26">
        <v>2.121</v>
      </c>
      <c r="S919" t="s">
        <v>102</v>
      </c>
      <c r="T919" s="26">
        <v>7.448E-4</v>
      </c>
      <c r="U919" s="26">
        <v>0.19439999999999999</v>
      </c>
      <c r="V919" t="s">
        <v>102</v>
      </c>
      <c r="W919" s="26">
        <v>9.0329999999999994E-3</v>
      </c>
      <c r="X919">
        <v>2.3251778000000001</v>
      </c>
    </row>
    <row r="920" spans="1:24" x14ac:dyDescent="0.35">
      <c r="A920" t="s">
        <v>145</v>
      </c>
      <c r="B920" t="s">
        <v>477</v>
      </c>
      <c r="C920" t="s">
        <v>21</v>
      </c>
      <c r="D920" t="s">
        <v>23</v>
      </c>
      <c r="E920" t="s">
        <v>436</v>
      </c>
      <c r="F920" t="s">
        <v>323</v>
      </c>
      <c r="J920" t="s">
        <v>102</v>
      </c>
      <c r="K920" t="s">
        <v>102</v>
      </c>
      <c r="L920" t="s">
        <v>102</v>
      </c>
      <c r="M920" t="s">
        <v>102</v>
      </c>
      <c r="N920" t="s">
        <v>102</v>
      </c>
      <c r="O920" t="s">
        <v>102</v>
      </c>
      <c r="P920" t="s">
        <v>102</v>
      </c>
      <c r="Q920" t="s">
        <v>102</v>
      </c>
      <c r="R920" t="s">
        <v>102</v>
      </c>
      <c r="S920" t="s">
        <v>102</v>
      </c>
      <c r="T920" t="s">
        <v>102</v>
      </c>
      <c r="U920" s="26">
        <v>2.589E-2</v>
      </c>
      <c r="V920" t="s">
        <v>102</v>
      </c>
      <c r="W920" t="s">
        <v>102</v>
      </c>
      <c r="X920">
        <v>2.589E-2</v>
      </c>
    </row>
    <row r="921" spans="1:24" x14ac:dyDescent="0.35">
      <c r="A921" t="s">
        <v>145</v>
      </c>
      <c r="B921" t="s">
        <v>477</v>
      </c>
      <c r="C921" t="s">
        <v>21</v>
      </c>
      <c r="D921" t="s">
        <v>23</v>
      </c>
      <c r="E921" t="s">
        <v>436</v>
      </c>
      <c r="F921" t="s">
        <v>103</v>
      </c>
      <c r="J921" t="s">
        <v>102</v>
      </c>
      <c r="K921" t="s">
        <v>102</v>
      </c>
      <c r="L921" t="s">
        <v>102</v>
      </c>
      <c r="M921" t="s">
        <v>102</v>
      </c>
      <c r="N921" t="s">
        <v>102</v>
      </c>
      <c r="O921" t="s">
        <v>102</v>
      </c>
      <c r="P921" t="s">
        <v>102</v>
      </c>
      <c r="Q921" t="s">
        <v>102</v>
      </c>
      <c r="R921" s="26">
        <v>-1.8929999999999999E-2</v>
      </c>
      <c r="S921" t="s">
        <v>102</v>
      </c>
      <c r="T921" t="s">
        <v>102</v>
      </c>
      <c r="U921" t="s">
        <v>102</v>
      </c>
      <c r="V921" t="s">
        <v>102</v>
      </c>
      <c r="W921" t="s">
        <v>102</v>
      </c>
      <c r="X921">
        <v>-1.8929999999999999E-2</v>
      </c>
    </row>
    <row r="922" spans="1:24" x14ac:dyDescent="0.35">
      <c r="A922" t="s">
        <v>145</v>
      </c>
      <c r="B922" t="s">
        <v>477</v>
      </c>
      <c r="C922" t="s">
        <v>21</v>
      </c>
      <c r="D922" t="s">
        <v>23</v>
      </c>
      <c r="E922" t="s">
        <v>436</v>
      </c>
      <c r="F922" t="s">
        <v>437</v>
      </c>
      <c r="J922" t="s">
        <v>102</v>
      </c>
      <c r="K922" t="s">
        <v>102</v>
      </c>
      <c r="L922" t="s">
        <v>102</v>
      </c>
      <c r="M922" t="s">
        <v>102</v>
      </c>
      <c r="N922" t="s">
        <v>102</v>
      </c>
      <c r="O922" t="s">
        <v>102</v>
      </c>
      <c r="P922" t="s">
        <v>102</v>
      </c>
      <c r="Q922" t="s">
        <v>102</v>
      </c>
      <c r="R922" t="s">
        <v>102</v>
      </c>
      <c r="S922" t="s">
        <v>102</v>
      </c>
      <c r="T922" s="26">
        <v>-6.7420000000000002E-5</v>
      </c>
      <c r="U922" s="26">
        <v>1.555E-2</v>
      </c>
      <c r="V922" t="s">
        <v>102</v>
      </c>
      <c r="W922" t="s">
        <v>102</v>
      </c>
      <c r="X922">
        <v>1.5482579999999999E-2</v>
      </c>
    </row>
    <row r="923" spans="1:24" x14ac:dyDescent="0.35">
      <c r="A923" t="s">
        <v>145</v>
      </c>
      <c r="B923" t="s">
        <v>477</v>
      </c>
      <c r="C923" t="s">
        <v>21</v>
      </c>
      <c r="D923" t="s">
        <v>23</v>
      </c>
      <c r="E923" t="s">
        <v>436</v>
      </c>
      <c r="F923" t="s">
        <v>438</v>
      </c>
      <c r="J923" t="s">
        <v>102</v>
      </c>
      <c r="K923" t="s">
        <v>102</v>
      </c>
      <c r="L923" t="s">
        <v>102</v>
      </c>
      <c r="M923" t="s">
        <v>102</v>
      </c>
      <c r="N923" t="s">
        <v>102</v>
      </c>
      <c r="O923" t="s">
        <v>102</v>
      </c>
      <c r="P923" t="s">
        <v>102</v>
      </c>
      <c r="Q923" t="s">
        <v>102</v>
      </c>
      <c r="R923" s="26" t="s">
        <v>102</v>
      </c>
      <c r="S923" t="s">
        <v>102</v>
      </c>
      <c r="T923" s="26">
        <v>-6.3139999999999995E-5</v>
      </c>
      <c r="U923" s="26">
        <v>1.0619999999999999E-2</v>
      </c>
      <c r="V923" t="s">
        <v>102</v>
      </c>
      <c r="W923" t="s">
        <v>102</v>
      </c>
      <c r="X923">
        <v>1.055686E-2</v>
      </c>
    </row>
    <row r="924" spans="1:24" x14ac:dyDescent="0.35">
      <c r="A924" t="s">
        <v>145</v>
      </c>
      <c r="B924" t="s">
        <v>477</v>
      </c>
      <c r="C924" t="s">
        <v>21</v>
      </c>
      <c r="D924" t="s">
        <v>34</v>
      </c>
      <c r="J924" t="s">
        <v>102</v>
      </c>
      <c r="K924" t="s">
        <v>102</v>
      </c>
      <c r="L924" t="s">
        <v>102</v>
      </c>
      <c r="M924" t="s">
        <v>102</v>
      </c>
      <c r="N924" t="s">
        <v>102</v>
      </c>
      <c r="O924" t="s">
        <v>102</v>
      </c>
      <c r="P924" t="s">
        <v>102</v>
      </c>
      <c r="Q924" t="s">
        <v>102</v>
      </c>
      <c r="R924" s="26" t="s">
        <v>102</v>
      </c>
      <c r="S924" t="s">
        <v>102</v>
      </c>
      <c r="T924" s="26">
        <v>2.3430000000000001E-5</v>
      </c>
      <c r="U924" s="26">
        <v>0.3332</v>
      </c>
      <c r="V924" t="s">
        <v>102</v>
      </c>
      <c r="W924" t="s">
        <v>102</v>
      </c>
      <c r="X924">
        <v>0.33322342999999999</v>
      </c>
    </row>
    <row r="925" spans="1:24" x14ac:dyDescent="0.35">
      <c r="A925" t="s">
        <v>145</v>
      </c>
      <c r="B925" t="s">
        <v>477</v>
      </c>
      <c r="C925" t="s">
        <v>21</v>
      </c>
      <c r="D925" t="s">
        <v>34</v>
      </c>
      <c r="E925" t="s">
        <v>439</v>
      </c>
      <c r="J925" t="s">
        <v>102</v>
      </c>
      <c r="K925" t="s">
        <v>102</v>
      </c>
      <c r="L925" t="s">
        <v>102</v>
      </c>
      <c r="M925" t="s">
        <v>102</v>
      </c>
      <c r="N925" t="s">
        <v>102</v>
      </c>
      <c r="O925" t="s">
        <v>102</v>
      </c>
      <c r="P925" t="s">
        <v>102</v>
      </c>
      <c r="Q925" t="s">
        <v>102</v>
      </c>
      <c r="R925" s="26" t="s">
        <v>102</v>
      </c>
      <c r="S925" t="s">
        <v>102</v>
      </c>
      <c r="T925" s="26">
        <v>2.4579999999999999E-7</v>
      </c>
      <c r="U925" s="26">
        <v>7.3350000000000004E-3</v>
      </c>
      <c r="V925" t="s">
        <v>102</v>
      </c>
      <c r="W925" t="s">
        <v>102</v>
      </c>
      <c r="X925">
        <v>7.3352458000000001E-3</v>
      </c>
    </row>
    <row r="926" spans="1:24" x14ac:dyDescent="0.35">
      <c r="A926" t="s">
        <v>145</v>
      </c>
      <c r="B926" t="s">
        <v>477</v>
      </c>
      <c r="C926" t="s">
        <v>21</v>
      </c>
      <c r="D926" t="s">
        <v>34</v>
      </c>
      <c r="E926" t="s">
        <v>440</v>
      </c>
      <c r="J926" t="s">
        <v>102</v>
      </c>
      <c r="K926" t="s">
        <v>102</v>
      </c>
      <c r="L926" t="s">
        <v>102</v>
      </c>
      <c r="M926" t="s">
        <v>102</v>
      </c>
      <c r="N926" t="s">
        <v>102</v>
      </c>
      <c r="O926" t="s">
        <v>102</v>
      </c>
      <c r="P926" t="s">
        <v>102</v>
      </c>
      <c r="Q926" t="s">
        <v>102</v>
      </c>
      <c r="R926" s="26" t="s">
        <v>102</v>
      </c>
      <c r="S926" t="s">
        <v>102</v>
      </c>
      <c r="T926" s="26">
        <v>1.1319999999999999E-6</v>
      </c>
      <c r="U926" s="26">
        <v>0.15160000000000001</v>
      </c>
      <c r="V926" t="s">
        <v>102</v>
      </c>
      <c r="W926" t="s">
        <v>102</v>
      </c>
      <c r="X926">
        <v>0.151601132</v>
      </c>
    </row>
    <row r="927" spans="1:24" x14ac:dyDescent="0.35">
      <c r="A927" t="s">
        <v>145</v>
      </c>
      <c r="B927" t="s">
        <v>477</v>
      </c>
      <c r="C927" t="s">
        <v>21</v>
      </c>
      <c r="D927" t="s">
        <v>34</v>
      </c>
      <c r="E927" t="s">
        <v>441</v>
      </c>
      <c r="J927" t="s">
        <v>102</v>
      </c>
      <c r="K927" t="s">
        <v>102</v>
      </c>
      <c r="L927" t="s">
        <v>102</v>
      </c>
      <c r="M927" t="s">
        <v>102</v>
      </c>
      <c r="N927" t="s">
        <v>102</v>
      </c>
      <c r="O927" t="s">
        <v>102</v>
      </c>
      <c r="P927" t="s">
        <v>102</v>
      </c>
      <c r="Q927" t="s">
        <v>102</v>
      </c>
      <c r="R927" t="s">
        <v>102</v>
      </c>
      <c r="S927" t="s">
        <v>102</v>
      </c>
      <c r="T927" s="26">
        <v>1.238E-6</v>
      </c>
      <c r="U927" s="26">
        <v>0.15160000000000001</v>
      </c>
      <c r="V927" t="s">
        <v>102</v>
      </c>
      <c r="W927" t="s">
        <v>102</v>
      </c>
      <c r="X927">
        <v>0.151601238</v>
      </c>
    </row>
    <row r="928" spans="1:24" x14ac:dyDescent="0.35">
      <c r="A928" t="s">
        <v>145</v>
      </c>
      <c r="B928" t="s">
        <v>477</v>
      </c>
      <c r="C928" t="s">
        <v>21</v>
      </c>
      <c r="D928" t="s">
        <v>34</v>
      </c>
      <c r="E928" t="s">
        <v>442</v>
      </c>
      <c r="J928" t="s">
        <v>102</v>
      </c>
      <c r="K928" t="s">
        <v>102</v>
      </c>
      <c r="L928" t="s">
        <v>102</v>
      </c>
      <c r="M928" t="s">
        <v>102</v>
      </c>
      <c r="N928" t="s">
        <v>102</v>
      </c>
      <c r="O928" t="s">
        <v>102</v>
      </c>
      <c r="P928" t="s">
        <v>102</v>
      </c>
      <c r="Q928" t="s">
        <v>102</v>
      </c>
      <c r="R928" s="26" t="s">
        <v>102</v>
      </c>
      <c r="S928" t="s">
        <v>102</v>
      </c>
      <c r="T928" s="26" t="s">
        <v>102</v>
      </c>
      <c r="U928" s="26">
        <v>1.1769999999999999E-2</v>
      </c>
      <c r="V928" t="s">
        <v>102</v>
      </c>
      <c r="W928" t="s">
        <v>102</v>
      </c>
      <c r="X928">
        <v>1.1769999999999999E-2</v>
      </c>
    </row>
    <row r="929" spans="1:24" x14ac:dyDescent="0.35">
      <c r="A929" t="s">
        <v>145</v>
      </c>
      <c r="B929" t="s">
        <v>477</v>
      </c>
      <c r="C929" t="s">
        <v>21</v>
      </c>
      <c r="D929" t="s">
        <v>26</v>
      </c>
      <c r="J929" t="s">
        <v>102</v>
      </c>
      <c r="K929" t="s">
        <v>102</v>
      </c>
      <c r="L929" t="s">
        <v>102</v>
      </c>
      <c r="M929" t="s">
        <v>102</v>
      </c>
      <c r="N929" t="s">
        <v>102</v>
      </c>
      <c r="O929" s="26">
        <v>12.05</v>
      </c>
      <c r="P929" s="26">
        <v>3.11</v>
      </c>
      <c r="Q929" s="26">
        <v>7.173</v>
      </c>
      <c r="R929" s="26" t="s">
        <v>102</v>
      </c>
      <c r="S929" t="s">
        <v>102</v>
      </c>
      <c r="T929" s="26">
        <v>0.22689999999999999</v>
      </c>
      <c r="U929" s="26">
        <v>0.54359999999999997</v>
      </c>
      <c r="V929" t="s">
        <v>102</v>
      </c>
      <c r="W929" s="26">
        <v>6.0780000000000001E-3</v>
      </c>
      <c r="X929">
        <v>23.109577999999999</v>
      </c>
    </row>
    <row r="930" spans="1:24" x14ac:dyDescent="0.35">
      <c r="A930" t="s">
        <v>145</v>
      </c>
      <c r="B930" t="s">
        <v>477</v>
      </c>
      <c r="C930" t="s">
        <v>21</v>
      </c>
      <c r="D930" t="s">
        <v>26</v>
      </c>
      <c r="E930" t="s">
        <v>443</v>
      </c>
      <c r="J930" t="s">
        <v>102</v>
      </c>
      <c r="K930" t="s">
        <v>102</v>
      </c>
      <c r="L930" t="s">
        <v>102</v>
      </c>
      <c r="M930" t="s">
        <v>102</v>
      </c>
      <c r="N930" t="s">
        <v>102</v>
      </c>
      <c r="O930" t="s">
        <v>102</v>
      </c>
      <c r="P930" t="s">
        <v>102</v>
      </c>
      <c r="Q930" s="26">
        <v>-5.9710000000000003E-5</v>
      </c>
      <c r="R930" s="26" t="s">
        <v>102</v>
      </c>
      <c r="S930" t="s">
        <v>102</v>
      </c>
      <c r="T930" s="26" t="s">
        <v>102</v>
      </c>
      <c r="U930" s="26" t="s">
        <v>102</v>
      </c>
      <c r="V930" t="s">
        <v>102</v>
      </c>
      <c r="W930" s="26">
        <v>2.0349999999999999E-7</v>
      </c>
      <c r="X930" s="26">
        <v>-5.9506499999999997E-5</v>
      </c>
    </row>
    <row r="931" spans="1:24" x14ac:dyDescent="0.35">
      <c r="A931" t="s">
        <v>145</v>
      </c>
      <c r="B931" t="s">
        <v>477</v>
      </c>
      <c r="C931" t="s">
        <v>21</v>
      </c>
      <c r="D931" t="s">
        <v>26</v>
      </c>
      <c r="E931" t="s">
        <v>444</v>
      </c>
      <c r="J931" t="s">
        <v>102</v>
      </c>
      <c r="K931" t="s">
        <v>102</v>
      </c>
      <c r="L931" t="s">
        <v>102</v>
      </c>
      <c r="M931" t="s">
        <v>102</v>
      </c>
      <c r="N931" t="s">
        <v>102</v>
      </c>
      <c r="O931" t="s">
        <v>102</v>
      </c>
      <c r="P931" t="s">
        <v>102</v>
      </c>
      <c r="Q931" t="s">
        <v>102</v>
      </c>
      <c r="R931" s="26" t="s">
        <v>102</v>
      </c>
      <c r="S931" t="s">
        <v>102</v>
      </c>
      <c r="T931" s="26" t="s">
        <v>102</v>
      </c>
      <c r="U931" s="26" t="s">
        <v>170</v>
      </c>
      <c r="V931" t="s">
        <v>102</v>
      </c>
      <c r="W931" t="s">
        <v>102</v>
      </c>
      <c r="X931">
        <v>0</v>
      </c>
    </row>
    <row r="932" spans="1:24" x14ac:dyDescent="0.35">
      <c r="A932" t="s">
        <v>145</v>
      </c>
      <c r="B932" t="s">
        <v>477</v>
      </c>
      <c r="C932" t="s">
        <v>21</v>
      </c>
      <c r="D932" t="s">
        <v>26</v>
      </c>
      <c r="E932" t="s">
        <v>445</v>
      </c>
      <c r="J932" t="s">
        <v>102</v>
      </c>
      <c r="K932" t="s">
        <v>102</v>
      </c>
      <c r="L932" t="s">
        <v>102</v>
      </c>
      <c r="M932" t="s">
        <v>102</v>
      </c>
      <c r="N932" t="s">
        <v>102</v>
      </c>
      <c r="O932" t="s">
        <v>102</v>
      </c>
      <c r="P932" t="s">
        <v>102</v>
      </c>
      <c r="Q932" t="s">
        <v>102</v>
      </c>
      <c r="R932" s="26" t="s">
        <v>102</v>
      </c>
      <c r="S932" t="s">
        <v>102</v>
      </c>
      <c r="T932" s="26" t="s">
        <v>102</v>
      </c>
      <c r="U932" s="26" t="s">
        <v>170</v>
      </c>
      <c r="V932" t="s">
        <v>102</v>
      </c>
      <c r="W932" t="s">
        <v>102</v>
      </c>
      <c r="X932">
        <v>0</v>
      </c>
    </row>
    <row r="933" spans="1:24" x14ac:dyDescent="0.35">
      <c r="A933" t="s">
        <v>145</v>
      </c>
      <c r="B933" t="s">
        <v>477</v>
      </c>
      <c r="C933" t="s">
        <v>21</v>
      </c>
      <c r="D933" t="s">
        <v>26</v>
      </c>
      <c r="E933" t="s">
        <v>446</v>
      </c>
      <c r="J933" t="s">
        <v>102</v>
      </c>
      <c r="K933" t="s">
        <v>102</v>
      </c>
      <c r="L933" t="s">
        <v>102</v>
      </c>
      <c r="M933" t="s">
        <v>102</v>
      </c>
      <c r="N933" t="s">
        <v>102</v>
      </c>
      <c r="O933" t="s">
        <v>102</v>
      </c>
      <c r="P933" t="s">
        <v>102</v>
      </c>
      <c r="Q933" t="s">
        <v>102</v>
      </c>
      <c r="R933" s="26" t="s">
        <v>102</v>
      </c>
      <c r="S933" t="s">
        <v>102</v>
      </c>
      <c r="T933" s="26" t="s">
        <v>102</v>
      </c>
      <c r="U933" s="26" t="s">
        <v>170</v>
      </c>
      <c r="V933" t="s">
        <v>102</v>
      </c>
      <c r="W933" t="s">
        <v>102</v>
      </c>
      <c r="X933">
        <v>0</v>
      </c>
    </row>
    <row r="934" spans="1:24" x14ac:dyDescent="0.35">
      <c r="A934" t="s">
        <v>145</v>
      </c>
      <c r="B934" t="s">
        <v>477</v>
      </c>
      <c r="C934" t="s">
        <v>21</v>
      </c>
      <c r="D934" t="s">
        <v>26</v>
      </c>
      <c r="E934" t="s">
        <v>447</v>
      </c>
      <c r="J934" t="s">
        <v>102</v>
      </c>
      <c r="K934" t="s">
        <v>102</v>
      </c>
      <c r="L934" t="s">
        <v>102</v>
      </c>
      <c r="M934" t="s">
        <v>102</v>
      </c>
      <c r="N934" t="s">
        <v>102</v>
      </c>
      <c r="O934" t="s">
        <v>102</v>
      </c>
      <c r="P934" s="26">
        <v>0.62139999999999995</v>
      </c>
      <c r="Q934" s="26">
        <v>1.9709999999999999E-4</v>
      </c>
      <c r="R934" s="26" t="s">
        <v>102</v>
      </c>
      <c r="S934" t="s">
        <v>102</v>
      </c>
      <c r="T934" s="26" t="s">
        <v>102</v>
      </c>
      <c r="U934" s="26" t="s">
        <v>102</v>
      </c>
      <c r="V934" t="s">
        <v>102</v>
      </c>
      <c r="W934" s="26">
        <v>4.3679999999999999E-7</v>
      </c>
      <c r="X934">
        <v>0.62159753679999996</v>
      </c>
    </row>
    <row r="935" spans="1:24" x14ac:dyDescent="0.35">
      <c r="A935" t="s">
        <v>145</v>
      </c>
      <c r="B935" t="s">
        <v>477</v>
      </c>
      <c r="C935" t="s">
        <v>21</v>
      </c>
      <c r="D935" t="s">
        <v>26</v>
      </c>
      <c r="E935" t="s">
        <v>448</v>
      </c>
      <c r="J935" t="s">
        <v>102</v>
      </c>
      <c r="K935" t="s">
        <v>102</v>
      </c>
      <c r="L935" t="s">
        <v>102</v>
      </c>
      <c r="M935" t="s">
        <v>102</v>
      </c>
      <c r="N935" t="s">
        <v>102</v>
      </c>
      <c r="O935" t="s">
        <v>102</v>
      </c>
      <c r="P935" s="26">
        <v>0.62170000000000003</v>
      </c>
      <c r="Q935" s="26">
        <v>2.0890000000000001E-4</v>
      </c>
      <c r="R935" s="26" t="s">
        <v>102</v>
      </c>
      <c r="S935" t="s">
        <v>102</v>
      </c>
      <c r="T935" s="26" t="s">
        <v>102</v>
      </c>
      <c r="U935" s="26" t="s">
        <v>102</v>
      </c>
      <c r="V935" t="s">
        <v>102</v>
      </c>
      <c r="W935" s="26">
        <v>4.3679999999999999E-7</v>
      </c>
      <c r="X935">
        <v>0.62190933680000005</v>
      </c>
    </row>
    <row r="936" spans="1:24" x14ac:dyDescent="0.35">
      <c r="A936" t="s">
        <v>145</v>
      </c>
      <c r="B936" t="s">
        <v>477</v>
      </c>
      <c r="C936" t="s">
        <v>21</v>
      </c>
      <c r="D936" t="s">
        <v>26</v>
      </c>
      <c r="E936" t="s">
        <v>449</v>
      </c>
      <c r="J936" t="s">
        <v>102</v>
      </c>
      <c r="K936" t="s">
        <v>102</v>
      </c>
      <c r="L936" t="s">
        <v>102</v>
      </c>
      <c r="M936" t="s">
        <v>102</v>
      </c>
      <c r="N936" t="s">
        <v>102</v>
      </c>
      <c r="O936" t="s">
        <v>102</v>
      </c>
      <c r="P936" s="26">
        <v>0.62160000000000004</v>
      </c>
      <c r="Q936" s="26">
        <v>1.984E-4</v>
      </c>
      <c r="R936" s="26" t="s">
        <v>102</v>
      </c>
      <c r="S936" t="s">
        <v>102</v>
      </c>
      <c r="T936" s="26" t="s">
        <v>102</v>
      </c>
      <c r="U936" s="26" t="s">
        <v>102</v>
      </c>
      <c r="V936" t="s">
        <v>102</v>
      </c>
      <c r="W936" s="26">
        <v>4.3679999999999999E-7</v>
      </c>
      <c r="X936">
        <v>0.62179883680000003</v>
      </c>
    </row>
    <row r="937" spans="1:24" x14ac:dyDescent="0.35">
      <c r="A937" t="s">
        <v>145</v>
      </c>
      <c r="B937" t="s">
        <v>477</v>
      </c>
      <c r="C937" t="s">
        <v>21</v>
      </c>
      <c r="D937" t="s">
        <v>26</v>
      </c>
      <c r="E937" t="s">
        <v>450</v>
      </c>
      <c r="J937" t="s">
        <v>102</v>
      </c>
      <c r="K937" t="s">
        <v>102</v>
      </c>
      <c r="L937" t="s">
        <v>102</v>
      </c>
      <c r="M937" t="s">
        <v>102</v>
      </c>
      <c r="N937" t="s">
        <v>102</v>
      </c>
      <c r="O937" t="s">
        <v>102</v>
      </c>
      <c r="P937" s="26">
        <v>0.62150000000000005</v>
      </c>
      <c r="Q937" s="26">
        <v>2.0049999999999999E-4</v>
      </c>
      <c r="R937" s="26" t="s">
        <v>102</v>
      </c>
      <c r="S937" t="s">
        <v>102</v>
      </c>
      <c r="T937" s="26" t="s">
        <v>102</v>
      </c>
      <c r="U937" s="26" t="s">
        <v>102</v>
      </c>
      <c r="V937" t="s">
        <v>102</v>
      </c>
      <c r="W937" s="26">
        <v>4.3679999999999999E-7</v>
      </c>
      <c r="X937">
        <v>0.62170093680000005</v>
      </c>
    </row>
    <row r="938" spans="1:24" x14ac:dyDescent="0.35">
      <c r="A938" t="s">
        <v>145</v>
      </c>
      <c r="B938" t="s">
        <v>477</v>
      </c>
      <c r="C938" t="s">
        <v>21</v>
      </c>
      <c r="D938" t="s">
        <v>26</v>
      </c>
      <c r="E938" t="s">
        <v>451</v>
      </c>
      <c r="J938" t="s">
        <v>102</v>
      </c>
      <c r="K938" t="s">
        <v>102</v>
      </c>
      <c r="L938" t="s">
        <v>102</v>
      </c>
      <c r="M938" t="s">
        <v>102</v>
      </c>
      <c r="N938" t="s">
        <v>102</v>
      </c>
      <c r="O938" t="s">
        <v>102</v>
      </c>
      <c r="P938" t="s">
        <v>102</v>
      </c>
      <c r="Q938" t="s">
        <v>102</v>
      </c>
      <c r="R938" t="s">
        <v>102</v>
      </c>
      <c r="S938" t="s">
        <v>102</v>
      </c>
      <c r="T938" t="s">
        <v>102</v>
      </c>
      <c r="U938" s="26" t="s">
        <v>170</v>
      </c>
      <c r="V938" t="s">
        <v>102</v>
      </c>
      <c r="W938" t="s">
        <v>102</v>
      </c>
      <c r="X938">
        <v>0</v>
      </c>
    </row>
    <row r="939" spans="1:24" x14ac:dyDescent="0.35">
      <c r="A939" t="s">
        <v>145</v>
      </c>
      <c r="B939" t="s">
        <v>477</v>
      </c>
      <c r="C939" t="s">
        <v>21</v>
      </c>
      <c r="D939" t="s">
        <v>26</v>
      </c>
      <c r="E939" t="s">
        <v>452</v>
      </c>
      <c r="J939" t="s">
        <v>102</v>
      </c>
      <c r="K939" t="s">
        <v>102</v>
      </c>
      <c r="L939" t="s">
        <v>102</v>
      </c>
      <c r="M939" t="s">
        <v>102</v>
      </c>
      <c r="N939" t="s">
        <v>102</v>
      </c>
      <c r="O939" t="s">
        <v>102</v>
      </c>
      <c r="P939" t="s">
        <v>102</v>
      </c>
      <c r="Q939" s="26">
        <v>-1.359E-3</v>
      </c>
      <c r="R939" s="26" t="s">
        <v>102</v>
      </c>
      <c r="S939" t="s">
        <v>102</v>
      </c>
      <c r="T939" s="26">
        <v>-1.5009999999999999E-4</v>
      </c>
      <c r="U939" s="26">
        <v>1.8370000000000001E-3</v>
      </c>
      <c r="V939" t="s">
        <v>102</v>
      </c>
      <c r="W939" s="26">
        <v>9.8770000000000005E-5</v>
      </c>
      <c r="X939">
        <v>4.2666999999999998E-4</v>
      </c>
    </row>
    <row r="940" spans="1:24" x14ac:dyDescent="0.35">
      <c r="A940" t="s">
        <v>145</v>
      </c>
      <c r="B940" t="s">
        <v>477</v>
      </c>
      <c r="C940" t="s">
        <v>21</v>
      </c>
      <c r="D940" t="s">
        <v>26</v>
      </c>
      <c r="E940" t="s">
        <v>453</v>
      </c>
      <c r="J940" t="s">
        <v>102</v>
      </c>
      <c r="K940" t="s">
        <v>102</v>
      </c>
      <c r="L940" t="s">
        <v>102</v>
      </c>
      <c r="M940" t="s">
        <v>102</v>
      </c>
      <c r="N940" t="s">
        <v>102</v>
      </c>
      <c r="O940" t="s">
        <v>102</v>
      </c>
      <c r="P940" t="s">
        <v>102</v>
      </c>
      <c r="Q940" s="26">
        <v>0.72150000000000003</v>
      </c>
      <c r="R940" t="s">
        <v>102</v>
      </c>
      <c r="S940" t="s">
        <v>102</v>
      </c>
      <c r="T940" s="26">
        <v>5.7230000000000003E-2</v>
      </c>
      <c r="U940" s="26">
        <v>0.10920000000000001</v>
      </c>
      <c r="V940" t="s">
        <v>102</v>
      </c>
      <c r="W940" s="26">
        <v>1.168E-3</v>
      </c>
      <c r="X940">
        <v>0.88909800000000005</v>
      </c>
    </row>
    <row r="941" spans="1:24" x14ac:dyDescent="0.35">
      <c r="A941" t="s">
        <v>145</v>
      </c>
      <c r="B941" t="s">
        <v>477</v>
      </c>
      <c r="C941" t="s">
        <v>21</v>
      </c>
      <c r="D941" t="s">
        <v>26</v>
      </c>
      <c r="E941" t="s">
        <v>454</v>
      </c>
      <c r="J941" t="s">
        <v>102</v>
      </c>
      <c r="K941" t="s">
        <v>102</v>
      </c>
      <c r="L941" t="s">
        <v>102</v>
      </c>
      <c r="M941" t="s">
        <v>102</v>
      </c>
      <c r="N941" t="s">
        <v>102</v>
      </c>
      <c r="O941" t="s">
        <v>102</v>
      </c>
      <c r="P941" t="s">
        <v>102</v>
      </c>
      <c r="Q941" s="26">
        <v>0.74370000000000003</v>
      </c>
      <c r="R941" t="s">
        <v>102</v>
      </c>
      <c r="S941" t="s">
        <v>102</v>
      </c>
      <c r="T941" s="26">
        <v>5.7290000000000001E-2</v>
      </c>
      <c r="U941" s="26">
        <v>0.10920000000000001</v>
      </c>
      <c r="V941" t="s">
        <v>102</v>
      </c>
      <c r="W941" s="26">
        <v>1.0189999999999999E-3</v>
      </c>
      <c r="X941">
        <v>0.91120900000000005</v>
      </c>
    </row>
    <row r="942" spans="1:24" x14ac:dyDescent="0.35">
      <c r="A942" t="s">
        <v>145</v>
      </c>
      <c r="B942" t="s">
        <v>477</v>
      </c>
      <c r="C942" t="s">
        <v>21</v>
      </c>
      <c r="D942" t="s">
        <v>26</v>
      </c>
      <c r="E942" t="s">
        <v>455</v>
      </c>
      <c r="J942" t="s">
        <v>102</v>
      </c>
      <c r="K942" t="s">
        <v>102</v>
      </c>
      <c r="L942" t="s">
        <v>102</v>
      </c>
      <c r="M942" t="s">
        <v>102</v>
      </c>
      <c r="N942" t="s">
        <v>102</v>
      </c>
      <c r="O942" t="s">
        <v>102</v>
      </c>
      <c r="P942" t="s">
        <v>102</v>
      </c>
      <c r="Q942" s="26">
        <v>-1.381E-4</v>
      </c>
      <c r="R942" t="s">
        <v>102</v>
      </c>
      <c r="S942" t="s">
        <v>102</v>
      </c>
      <c r="T942" s="26">
        <v>-2.4250000000000001E-4</v>
      </c>
      <c r="U942" s="26">
        <v>1.951E-3</v>
      </c>
      <c r="V942" t="s">
        <v>102</v>
      </c>
      <c r="W942" s="26">
        <v>8.7130000000000001E-5</v>
      </c>
      <c r="X942">
        <v>1.6575299999999999E-3</v>
      </c>
    </row>
    <row r="943" spans="1:24" x14ac:dyDescent="0.35">
      <c r="A943" t="s">
        <v>145</v>
      </c>
      <c r="B943" t="s">
        <v>477</v>
      </c>
      <c r="C943" t="s">
        <v>21</v>
      </c>
      <c r="D943" t="s">
        <v>26</v>
      </c>
      <c r="E943" t="s">
        <v>456</v>
      </c>
      <c r="J943" t="s">
        <v>102</v>
      </c>
      <c r="K943" t="s">
        <v>102</v>
      </c>
      <c r="L943" t="s">
        <v>102</v>
      </c>
      <c r="M943" t="s">
        <v>102</v>
      </c>
      <c r="N943" t="s">
        <v>102</v>
      </c>
      <c r="O943" t="s">
        <v>102</v>
      </c>
      <c r="P943" t="s">
        <v>102</v>
      </c>
      <c r="Q943" s="26">
        <v>0.88670000000000004</v>
      </c>
      <c r="R943" t="s">
        <v>102</v>
      </c>
      <c r="S943" t="s">
        <v>102</v>
      </c>
      <c r="T943" s="26">
        <v>8.8440000000000005E-2</v>
      </c>
      <c r="U943" s="26">
        <v>0.15859999999999999</v>
      </c>
      <c r="V943" t="s">
        <v>102</v>
      </c>
      <c r="W943" s="26">
        <v>1.1169999999999999E-3</v>
      </c>
      <c r="X943">
        <v>1.134857</v>
      </c>
    </row>
    <row r="944" spans="1:24" x14ac:dyDescent="0.35">
      <c r="A944" t="s">
        <v>145</v>
      </c>
      <c r="B944" t="s">
        <v>477</v>
      </c>
      <c r="C944" t="s">
        <v>21</v>
      </c>
      <c r="D944" t="s">
        <v>26</v>
      </c>
      <c r="E944" t="s">
        <v>457</v>
      </c>
      <c r="J944" t="s">
        <v>102</v>
      </c>
      <c r="K944" t="s">
        <v>102</v>
      </c>
      <c r="L944" t="s">
        <v>102</v>
      </c>
      <c r="M944" t="s">
        <v>102</v>
      </c>
      <c r="N944" t="s">
        <v>102</v>
      </c>
      <c r="O944" t="s">
        <v>102</v>
      </c>
      <c r="P944" t="s">
        <v>102</v>
      </c>
      <c r="Q944" t="s">
        <v>170</v>
      </c>
      <c r="R944" t="s">
        <v>102</v>
      </c>
      <c r="S944" t="s">
        <v>102</v>
      </c>
      <c r="T944" s="26" t="s">
        <v>170</v>
      </c>
      <c r="U944" s="26" t="s">
        <v>170</v>
      </c>
      <c r="V944" t="s">
        <v>102</v>
      </c>
      <c r="W944" t="s">
        <v>170</v>
      </c>
      <c r="X944">
        <v>0</v>
      </c>
    </row>
    <row r="945" spans="1:24" x14ac:dyDescent="0.35">
      <c r="A945" t="s">
        <v>145</v>
      </c>
      <c r="B945" t="s">
        <v>477</v>
      </c>
      <c r="C945" t="s">
        <v>21</v>
      </c>
      <c r="D945" t="s">
        <v>26</v>
      </c>
      <c r="E945" t="s">
        <v>458</v>
      </c>
      <c r="J945" t="s">
        <v>102</v>
      </c>
      <c r="K945" t="s">
        <v>102</v>
      </c>
      <c r="L945" t="s">
        <v>102</v>
      </c>
      <c r="M945" t="s">
        <v>102</v>
      </c>
      <c r="N945" t="s">
        <v>102</v>
      </c>
      <c r="O945" t="s">
        <v>102</v>
      </c>
      <c r="P945" t="s">
        <v>102</v>
      </c>
      <c r="Q945" t="s">
        <v>170</v>
      </c>
      <c r="R945" t="s">
        <v>102</v>
      </c>
      <c r="S945" t="s">
        <v>102</v>
      </c>
      <c r="T945" s="26" t="s">
        <v>170</v>
      </c>
      <c r="U945" s="26" t="s">
        <v>170</v>
      </c>
      <c r="V945" t="s">
        <v>102</v>
      </c>
      <c r="W945" t="s">
        <v>170</v>
      </c>
      <c r="X945">
        <v>0</v>
      </c>
    </row>
    <row r="946" spans="1:24" x14ac:dyDescent="0.35">
      <c r="A946" t="s">
        <v>145</v>
      </c>
      <c r="B946" t="s">
        <v>477</v>
      </c>
      <c r="C946" t="s">
        <v>21</v>
      </c>
      <c r="D946" t="s">
        <v>26</v>
      </c>
      <c r="E946" t="s">
        <v>459</v>
      </c>
      <c r="J946" t="s">
        <v>102</v>
      </c>
      <c r="K946" t="s">
        <v>102</v>
      </c>
      <c r="L946" t="s">
        <v>102</v>
      </c>
      <c r="M946" t="s">
        <v>102</v>
      </c>
      <c r="N946" t="s">
        <v>102</v>
      </c>
      <c r="O946" t="s">
        <v>102</v>
      </c>
      <c r="P946" t="s">
        <v>102</v>
      </c>
      <c r="Q946" t="s">
        <v>170</v>
      </c>
      <c r="R946" t="s">
        <v>102</v>
      </c>
      <c r="S946" t="s">
        <v>102</v>
      </c>
      <c r="T946" t="s">
        <v>170</v>
      </c>
      <c r="U946" s="26" t="s">
        <v>170</v>
      </c>
      <c r="V946" t="s">
        <v>102</v>
      </c>
      <c r="W946" t="s">
        <v>170</v>
      </c>
      <c r="X946">
        <v>0</v>
      </c>
    </row>
    <row r="947" spans="1:24" x14ac:dyDescent="0.35">
      <c r="A947" t="s">
        <v>145</v>
      </c>
      <c r="B947" t="s">
        <v>477</v>
      </c>
      <c r="C947" t="s">
        <v>21</v>
      </c>
      <c r="D947" t="s">
        <v>26</v>
      </c>
      <c r="E947" t="s">
        <v>460</v>
      </c>
      <c r="J947" t="s">
        <v>102</v>
      </c>
      <c r="K947" t="s">
        <v>102</v>
      </c>
      <c r="L947" t="s">
        <v>102</v>
      </c>
      <c r="M947" t="s">
        <v>102</v>
      </c>
      <c r="N947" t="s">
        <v>102</v>
      </c>
      <c r="O947" s="26" t="s">
        <v>102</v>
      </c>
      <c r="P947" s="26" t="s">
        <v>102</v>
      </c>
      <c r="Q947" s="26">
        <v>-1.4249999999999999E-4</v>
      </c>
      <c r="R947" t="s">
        <v>102</v>
      </c>
      <c r="S947" t="s">
        <v>102</v>
      </c>
      <c r="T947" s="26">
        <v>-2.309E-4</v>
      </c>
      <c r="U947" s="26">
        <v>2.7759999999999998E-3</v>
      </c>
      <c r="V947" t="s">
        <v>102</v>
      </c>
      <c r="W947" s="26">
        <v>8.5970000000000005E-5</v>
      </c>
      <c r="X947">
        <v>2.4885699999999998E-3</v>
      </c>
    </row>
    <row r="948" spans="1:24" x14ac:dyDescent="0.35">
      <c r="A948" t="s">
        <v>145</v>
      </c>
      <c r="B948" t="s">
        <v>477</v>
      </c>
      <c r="C948" t="s">
        <v>21</v>
      </c>
      <c r="D948" t="s">
        <v>26</v>
      </c>
      <c r="E948" t="s">
        <v>104</v>
      </c>
      <c r="J948" t="s">
        <v>102</v>
      </c>
      <c r="K948" t="s">
        <v>102</v>
      </c>
      <c r="L948" t="s">
        <v>102</v>
      </c>
      <c r="M948" t="s">
        <v>102</v>
      </c>
      <c r="N948" t="s">
        <v>102</v>
      </c>
      <c r="O948" s="26">
        <v>2.89</v>
      </c>
      <c r="P948" t="s">
        <v>102</v>
      </c>
      <c r="Q948" s="26" t="s">
        <v>102</v>
      </c>
      <c r="R948" t="s">
        <v>102</v>
      </c>
      <c r="S948" t="s">
        <v>102</v>
      </c>
      <c r="T948" t="s">
        <v>102</v>
      </c>
      <c r="U948" t="s">
        <v>102</v>
      </c>
      <c r="V948" t="s">
        <v>102</v>
      </c>
      <c r="W948" s="26">
        <v>2.7920000000000001E-7</v>
      </c>
      <c r="X948">
        <v>2.8900002792000001</v>
      </c>
    </row>
    <row r="949" spans="1:24" x14ac:dyDescent="0.35">
      <c r="A949" t="s">
        <v>145</v>
      </c>
      <c r="B949" t="s">
        <v>477</v>
      </c>
      <c r="C949" t="s">
        <v>21</v>
      </c>
      <c r="D949" t="s">
        <v>26</v>
      </c>
      <c r="E949" t="s">
        <v>105</v>
      </c>
      <c r="J949" t="s">
        <v>102</v>
      </c>
      <c r="K949" t="s">
        <v>102</v>
      </c>
      <c r="L949" t="s">
        <v>102</v>
      </c>
      <c r="M949" t="s">
        <v>102</v>
      </c>
      <c r="N949" t="s">
        <v>102</v>
      </c>
      <c r="O949" s="26">
        <v>2.891</v>
      </c>
      <c r="P949" t="s">
        <v>102</v>
      </c>
      <c r="Q949" t="s">
        <v>102</v>
      </c>
      <c r="R949" t="s">
        <v>102</v>
      </c>
      <c r="S949" t="s">
        <v>102</v>
      </c>
      <c r="T949" t="s">
        <v>102</v>
      </c>
      <c r="U949" t="s">
        <v>102</v>
      </c>
      <c r="V949" t="s">
        <v>102</v>
      </c>
      <c r="W949" s="26">
        <v>2.7920000000000001E-7</v>
      </c>
      <c r="X949">
        <v>2.8910002792</v>
      </c>
    </row>
    <row r="950" spans="1:24" x14ac:dyDescent="0.35">
      <c r="A950" t="s">
        <v>145</v>
      </c>
      <c r="B950" t="s">
        <v>477</v>
      </c>
      <c r="C950" t="s">
        <v>21</v>
      </c>
      <c r="D950" t="s">
        <v>26</v>
      </c>
      <c r="E950" t="s">
        <v>106</v>
      </c>
      <c r="J950" t="s">
        <v>102</v>
      </c>
      <c r="K950" t="s">
        <v>102</v>
      </c>
      <c r="L950" t="s">
        <v>102</v>
      </c>
      <c r="M950" t="s">
        <v>102</v>
      </c>
      <c r="N950" t="s">
        <v>102</v>
      </c>
      <c r="O950" s="26">
        <v>2.891</v>
      </c>
      <c r="P950" t="s">
        <v>102</v>
      </c>
      <c r="Q950" t="s">
        <v>102</v>
      </c>
      <c r="R950" t="s">
        <v>102</v>
      </c>
      <c r="S950" t="s">
        <v>102</v>
      </c>
      <c r="T950" t="s">
        <v>102</v>
      </c>
      <c r="U950" t="s">
        <v>102</v>
      </c>
      <c r="V950" t="s">
        <v>102</v>
      </c>
      <c r="W950" s="26">
        <v>2.7920000000000001E-7</v>
      </c>
      <c r="X950">
        <v>2.8910002792</v>
      </c>
    </row>
    <row r="951" spans="1:24" x14ac:dyDescent="0.35">
      <c r="A951" t="s">
        <v>145</v>
      </c>
      <c r="B951" t="s">
        <v>477</v>
      </c>
      <c r="C951" t="s">
        <v>21</v>
      </c>
      <c r="D951" t="s">
        <v>26</v>
      </c>
      <c r="E951" t="s">
        <v>107</v>
      </c>
      <c r="J951" t="s">
        <v>102</v>
      </c>
      <c r="K951" t="s">
        <v>102</v>
      </c>
      <c r="L951" t="s">
        <v>102</v>
      </c>
      <c r="M951" t="s">
        <v>102</v>
      </c>
      <c r="N951" t="s">
        <v>102</v>
      </c>
      <c r="O951" s="26">
        <v>3.1820000000000001E-2</v>
      </c>
      <c r="P951" t="s">
        <v>102</v>
      </c>
      <c r="Q951" t="s">
        <v>102</v>
      </c>
      <c r="R951" t="s">
        <v>102</v>
      </c>
      <c r="S951" t="s">
        <v>102</v>
      </c>
      <c r="T951" t="s">
        <v>102</v>
      </c>
      <c r="U951" t="s">
        <v>102</v>
      </c>
      <c r="V951" t="s">
        <v>102</v>
      </c>
      <c r="W951" s="26">
        <v>2.7920000000000001E-7</v>
      </c>
      <c r="X951">
        <v>3.1820279200000003E-2</v>
      </c>
    </row>
    <row r="952" spans="1:24" x14ac:dyDescent="0.35">
      <c r="A952" t="s">
        <v>145</v>
      </c>
      <c r="B952" t="s">
        <v>477</v>
      </c>
      <c r="C952" t="s">
        <v>21</v>
      </c>
      <c r="D952" t="s">
        <v>26</v>
      </c>
      <c r="E952" t="s">
        <v>461</v>
      </c>
      <c r="J952" t="s">
        <v>102</v>
      </c>
      <c r="K952" t="s">
        <v>102</v>
      </c>
      <c r="L952" t="s">
        <v>102</v>
      </c>
      <c r="M952" t="s">
        <v>102</v>
      </c>
      <c r="N952" t="s">
        <v>102</v>
      </c>
      <c r="O952" s="26">
        <v>1.9220000000000001E-4</v>
      </c>
      <c r="P952" s="26" t="s">
        <v>102</v>
      </c>
      <c r="Q952" s="26" t="s">
        <v>102</v>
      </c>
      <c r="R952" t="s">
        <v>102</v>
      </c>
      <c r="S952" t="s">
        <v>102</v>
      </c>
      <c r="T952" t="s">
        <v>102</v>
      </c>
      <c r="U952" t="s">
        <v>102</v>
      </c>
      <c r="V952" t="s">
        <v>102</v>
      </c>
      <c r="W952" s="26">
        <v>3.0629999999999998E-7</v>
      </c>
      <c r="X952">
        <v>1.925063E-4</v>
      </c>
    </row>
    <row r="953" spans="1:24" x14ac:dyDescent="0.35">
      <c r="A953" t="s">
        <v>145</v>
      </c>
      <c r="B953" t="s">
        <v>477</v>
      </c>
      <c r="C953" t="s">
        <v>21</v>
      </c>
      <c r="D953" t="s">
        <v>26</v>
      </c>
      <c r="E953" t="s">
        <v>108</v>
      </c>
      <c r="J953" t="s">
        <v>102</v>
      </c>
      <c r="K953" t="s">
        <v>102</v>
      </c>
      <c r="L953" t="s">
        <v>102</v>
      </c>
      <c r="M953" t="s">
        <v>102</v>
      </c>
      <c r="N953" t="s">
        <v>102</v>
      </c>
      <c r="O953" s="26">
        <v>-6.0210000000000003E-3</v>
      </c>
      <c r="P953" s="26" t="s">
        <v>102</v>
      </c>
      <c r="Q953" s="26" t="s">
        <v>102</v>
      </c>
      <c r="R953" t="s">
        <v>102</v>
      </c>
      <c r="S953" t="s">
        <v>102</v>
      </c>
      <c r="T953" t="s">
        <v>102</v>
      </c>
      <c r="U953" t="s">
        <v>102</v>
      </c>
      <c r="V953" t="s">
        <v>102</v>
      </c>
      <c r="W953" s="26">
        <v>5.4710000000000002E-7</v>
      </c>
      <c r="X953">
        <v>-6.0204528999999998E-3</v>
      </c>
    </row>
    <row r="954" spans="1:24" x14ac:dyDescent="0.35">
      <c r="A954" t="s">
        <v>145</v>
      </c>
      <c r="B954" t="s">
        <v>477</v>
      </c>
      <c r="C954" t="s">
        <v>21</v>
      </c>
      <c r="D954" t="s">
        <v>26</v>
      </c>
      <c r="E954" t="s">
        <v>462</v>
      </c>
      <c r="J954" t="s">
        <v>102</v>
      </c>
      <c r="K954" t="s">
        <v>102</v>
      </c>
      <c r="L954" t="s">
        <v>102</v>
      </c>
      <c r="M954" t="s">
        <v>102</v>
      </c>
      <c r="N954" t="s">
        <v>102</v>
      </c>
      <c r="O954" s="26">
        <v>1.198</v>
      </c>
      <c r="P954" s="26" t="s">
        <v>102</v>
      </c>
      <c r="Q954" s="26" t="s">
        <v>102</v>
      </c>
      <c r="R954" t="s">
        <v>102</v>
      </c>
      <c r="S954" t="s">
        <v>102</v>
      </c>
      <c r="T954" t="s">
        <v>102</v>
      </c>
      <c r="U954" t="s">
        <v>102</v>
      </c>
      <c r="V954" t="s">
        <v>102</v>
      </c>
      <c r="W954" s="26">
        <v>5.144E-7</v>
      </c>
      <c r="X954">
        <v>1.1980005144000001</v>
      </c>
    </row>
    <row r="955" spans="1:24" x14ac:dyDescent="0.35">
      <c r="A955" t="s">
        <v>145</v>
      </c>
      <c r="B955" t="s">
        <v>477</v>
      </c>
      <c r="C955" t="s">
        <v>21</v>
      </c>
      <c r="D955" t="s">
        <v>26</v>
      </c>
      <c r="E955" t="s">
        <v>463</v>
      </c>
      <c r="J955" t="s">
        <v>102</v>
      </c>
      <c r="K955" t="s">
        <v>102</v>
      </c>
      <c r="L955" t="s">
        <v>102</v>
      </c>
      <c r="M955" t="s">
        <v>102</v>
      </c>
      <c r="N955" t="s">
        <v>102</v>
      </c>
      <c r="O955" s="26">
        <v>2.1509999999999998</v>
      </c>
      <c r="P955" s="26" t="s">
        <v>102</v>
      </c>
      <c r="Q955" s="26" t="s">
        <v>102</v>
      </c>
      <c r="R955" t="s">
        <v>102</v>
      </c>
      <c r="S955" t="s">
        <v>102</v>
      </c>
      <c r="T955" t="s">
        <v>102</v>
      </c>
      <c r="U955" t="s">
        <v>102</v>
      </c>
      <c r="V955" t="s">
        <v>102</v>
      </c>
      <c r="W955" s="26">
        <v>6.4600000000000004E-7</v>
      </c>
      <c r="X955">
        <v>2.151000646</v>
      </c>
    </row>
    <row r="956" spans="1:24" x14ac:dyDescent="0.35">
      <c r="A956" t="s">
        <v>145</v>
      </c>
      <c r="B956" t="s">
        <v>477</v>
      </c>
      <c r="C956" t="s">
        <v>21</v>
      </c>
      <c r="D956" t="s">
        <v>35</v>
      </c>
      <c r="J956" t="s">
        <v>102</v>
      </c>
      <c r="K956" t="s">
        <v>102</v>
      </c>
      <c r="L956" t="s">
        <v>102</v>
      </c>
      <c r="M956" t="s">
        <v>102</v>
      </c>
      <c r="N956" t="s">
        <v>102</v>
      </c>
      <c r="O956" t="s">
        <v>102</v>
      </c>
      <c r="P956" t="s">
        <v>102</v>
      </c>
      <c r="Q956" t="s">
        <v>102</v>
      </c>
      <c r="R956" s="26">
        <v>2.499E-4</v>
      </c>
      <c r="S956" s="26">
        <v>1.8540000000000001</v>
      </c>
      <c r="T956" t="s">
        <v>102</v>
      </c>
      <c r="U956" t="s">
        <v>102</v>
      </c>
      <c r="V956" t="s">
        <v>102</v>
      </c>
      <c r="W956" t="s">
        <v>102</v>
      </c>
      <c r="X956">
        <v>1.8542498999999999</v>
      </c>
    </row>
    <row r="957" spans="1:24" x14ac:dyDescent="0.35">
      <c r="A957" t="s">
        <v>145</v>
      </c>
      <c r="B957" t="s">
        <v>477</v>
      </c>
      <c r="C957" t="s">
        <v>21</v>
      </c>
      <c r="D957" t="s">
        <v>37</v>
      </c>
      <c r="J957" t="s">
        <v>102</v>
      </c>
      <c r="K957" t="s">
        <v>102</v>
      </c>
      <c r="L957" s="26">
        <v>0.86929999999999996</v>
      </c>
      <c r="M957" t="s">
        <v>102</v>
      </c>
      <c r="N957" t="s">
        <v>102</v>
      </c>
      <c r="O957" t="s">
        <v>102</v>
      </c>
      <c r="P957" t="s">
        <v>102</v>
      </c>
      <c r="Q957" s="26">
        <v>2.65</v>
      </c>
      <c r="R957" t="s">
        <v>102</v>
      </c>
      <c r="S957" t="s">
        <v>102</v>
      </c>
      <c r="T957" s="26" t="s">
        <v>102</v>
      </c>
      <c r="U957" s="26" t="s">
        <v>102</v>
      </c>
      <c r="V957" t="s">
        <v>102</v>
      </c>
      <c r="W957" s="26">
        <v>5.626E-6</v>
      </c>
      <c r="X957">
        <v>3.519305626</v>
      </c>
    </row>
    <row r="958" spans="1:24" x14ac:dyDescent="0.35">
      <c r="A958" t="s">
        <v>145</v>
      </c>
      <c r="B958" t="s">
        <v>477</v>
      </c>
      <c r="C958" t="s">
        <v>21</v>
      </c>
      <c r="D958" t="s">
        <v>37</v>
      </c>
      <c r="E958" t="s">
        <v>443</v>
      </c>
      <c r="J958" t="s">
        <v>102</v>
      </c>
      <c r="K958" t="s">
        <v>102</v>
      </c>
      <c r="L958" t="s">
        <v>102</v>
      </c>
      <c r="M958" t="s">
        <v>102</v>
      </c>
      <c r="N958" t="s">
        <v>102</v>
      </c>
      <c r="O958" t="s">
        <v>102</v>
      </c>
      <c r="P958" t="s">
        <v>102</v>
      </c>
      <c r="Q958" s="26">
        <v>-1.8519999999999999E-5</v>
      </c>
      <c r="R958" t="s">
        <v>102</v>
      </c>
      <c r="S958" t="s">
        <v>102</v>
      </c>
      <c r="T958" s="26" t="s">
        <v>102</v>
      </c>
      <c r="U958" s="26" t="s">
        <v>102</v>
      </c>
      <c r="V958" t="s">
        <v>102</v>
      </c>
      <c r="W958" s="26">
        <v>2.0349999999999999E-7</v>
      </c>
      <c r="X958" s="26">
        <v>-1.83165E-5</v>
      </c>
    </row>
    <row r="959" spans="1:24" x14ac:dyDescent="0.35">
      <c r="A959" t="s">
        <v>145</v>
      </c>
      <c r="B959" t="s">
        <v>477</v>
      </c>
      <c r="C959" t="s">
        <v>21</v>
      </c>
      <c r="D959" t="s">
        <v>37</v>
      </c>
      <c r="E959" t="s">
        <v>464</v>
      </c>
      <c r="J959" t="s">
        <v>102</v>
      </c>
      <c r="K959" t="s">
        <v>102</v>
      </c>
      <c r="L959" t="s">
        <v>102</v>
      </c>
      <c r="M959" t="s">
        <v>102</v>
      </c>
      <c r="N959" t="s">
        <v>102</v>
      </c>
      <c r="O959" t="s">
        <v>102</v>
      </c>
      <c r="P959" t="s">
        <v>102</v>
      </c>
      <c r="Q959" s="26">
        <v>-3.6600000000000001E-6</v>
      </c>
      <c r="R959" t="s">
        <v>102</v>
      </c>
      <c r="S959" t="s">
        <v>102</v>
      </c>
      <c r="T959" s="26" t="s">
        <v>102</v>
      </c>
      <c r="U959" s="26" t="s">
        <v>102</v>
      </c>
      <c r="V959" t="s">
        <v>102</v>
      </c>
      <c r="W959" s="26">
        <v>2.0349999999999999E-7</v>
      </c>
      <c r="X959" s="26">
        <v>-3.4564999999999999E-6</v>
      </c>
    </row>
    <row r="960" spans="1:24" x14ac:dyDescent="0.35">
      <c r="A960" t="s">
        <v>145</v>
      </c>
      <c r="B960" t="s">
        <v>477</v>
      </c>
      <c r="C960" t="s">
        <v>21</v>
      </c>
      <c r="D960" t="s">
        <v>36</v>
      </c>
      <c r="J960" t="s">
        <v>102</v>
      </c>
      <c r="K960" t="s">
        <v>102</v>
      </c>
      <c r="L960" t="s">
        <v>102</v>
      </c>
      <c r="M960" s="26">
        <v>0.1188</v>
      </c>
      <c r="N960" s="26">
        <v>3.0299999999999998E-6</v>
      </c>
      <c r="O960" t="s">
        <v>102</v>
      </c>
      <c r="P960" t="s">
        <v>102</v>
      </c>
      <c r="Q960" s="26">
        <v>1.538</v>
      </c>
      <c r="R960" t="s">
        <v>102</v>
      </c>
      <c r="S960" t="s">
        <v>102</v>
      </c>
      <c r="T960" s="26">
        <v>9.5339999999999994E-2</v>
      </c>
      <c r="U960" s="26">
        <v>0.1913</v>
      </c>
      <c r="V960" t="s">
        <v>102</v>
      </c>
      <c r="W960" s="26">
        <v>1.921E-3</v>
      </c>
      <c r="X960">
        <v>1.9453640299999999</v>
      </c>
    </row>
    <row r="961" spans="1:24" x14ac:dyDescent="0.35">
      <c r="A961" t="s">
        <v>145</v>
      </c>
      <c r="B961" t="s">
        <v>477</v>
      </c>
      <c r="C961" t="s">
        <v>21</v>
      </c>
      <c r="D961" t="s">
        <v>36</v>
      </c>
      <c r="E961" t="s">
        <v>397</v>
      </c>
      <c r="J961" t="s">
        <v>102</v>
      </c>
      <c r="K961" t="s">
        <v>102</v>
      </c>
      <c r="L961" t="s">
        <v>102</v>
      </c>
      <c r="M961" t="s">
        <v>102</v>
      </c>
      <c r="N961" t="s">
        <v>102</v>
      </c>
      <c r="O961" t="s">
        <v>102</v>
      </c>
      <c r="P961" t="s">
        <v>102</v>
      </c>
      <c r="Q961" s="26">
        <v>0.91069999999999995</v>
      </c>
      <c r="R961" t="s">
        <v>102</v>
      </c>
      <c r="S961" t="s">
        <v>102</v>
      </c>
      <c r="T961" s="26">
        <v>9.4219999999999998E-2</v>
      </c>
      <c r="U961" s="26">
        <v>0.1522</v>
      </c>
      <c r="V961" t="s">
        <v>102</v>
      </c>
      <c r="W961" s="26">
        <v>2.1610000000000002E-3</v>
      </c>
      <c r="X961">
        <v>1.159281</v>
      </c>
    </row>
    <row r="962" spans="1:24" x14ac:dyDescent="0.35">
      <c r="A962" t="s">
        <v>145</v>
      </c>
      <c r="B962" t="s">
        <v>477</v>
      </c>
      <c r="C962" t="s">
        <v>21</v>
      </c>
      <c r="D962" t="s">
        <v>36</v>
      </c>
      <c r="E962" t="s">
        <v>398</v>
      </c>
      <c r="J962" t="s">
        <v>102</v>
      </c>
      <c r="K962" t="s">
        <v>102</v>
      </c>
      <c r="L962" t="s">
        <v>102</v>
      </c>
      <c r="M962" t="s">
        <v>102</v>
      </c>
      <c r="N962" t="s">
        <v>102</v>
      </c>
      <c r="O962" t="s">
        <v>102</v>
      </c>
      <c r="P962" t="s">
        <v>102</v>
      </c>
      <c r="Q962" s="26">
        <v>-2.0139999999999999E-4</v>
      </c>
      <c r="R962" t="s">
        <v>102</v>
      </c>
      <c r="S962" t="s">
        <v>102</v>
      </c>
      <c r="T962" s="26">
        <v>-3.993E-4</v>
      </c>
      <c r="U962" s="26">
        <v>1.322E-3</v>
      </c>
      <c r="V962" t="s">
        <v>102</v>
      </c>
      <c r="W962" s="26">
        <v>1.159E-4</v>
      </c>
      <c r="X962">
        <v>8.3719999999999997E-4</v>
      </c>
    </row>
    <row r="963" spans="1:24" x14ac:dyDescent="0.35">
      <c r="A963" t="s">
        <v>145</v>
      </c>
      <c r="B963" t="s">
        <v>477</v>
      </c>
      <c r="C963" t="s">
        <v>21</v>
      </c>
      <c r="D963" t="s">
        <v>28</v>
      </c>
      <c r="J963" t="s">
        <v>102</v>
      </c>
      <c r="K963" t="s">
        <v>102</v>
      </c>
      <c r="L963" t="s">
        <v>102</v>
      </c>
      <c r="M963" t="s">
        <v>102</v>
      </c>
      <c r="N963" t="s">
        <v>102</v>
      </c>
      <c r="O963" t="s">
        <v>102</v>
      </c>
      <c r="P963" t="s">
        <v>102</v>
      </c>
      <c r="Q963" t="s">
        <v>102</v>
      </c>
      <c r="R963" t="s">
        <v>102</v>
      </c>
      <c r="S963" t="s">
        <v>102</v>
      </c>
      <c r="T963" s="26">
        <v>-8.8129999999999998E-5</v>
      </c>
      <c r="U963" s="26">
        <v>0.83089999999999997</v>
      </c>
      <c r="V963" t="s">
        <v>102</v>
      </c>
      <c r="W963" t="s">
        <v>102</v>
      </c>
      <c r="X963">
        <v>0.83081187000000001</v>
      </c>
    </row>
    <row r="964" spans="1:24" x14ac:dyDescent="0.35">
      <c r="A964" t="s">
        <v>145</v>
      </c>
      <c r="B964" t="s">
        <v>477</v>
      </c>
      <c r="C964" t="s">
        <v>21</v>
      </c>
      <c r="D964" t="s">
        <v>28</v>
      </c>
      <c r="E964" t="s">
        <v>465</v>
      </c>
      <c r="J964" t="s">
        <v>102</v>
      </c>
      <c r="K964" t="s">
        <v>102</v>
      </c>
      <c r="L964" t="s">
        <v>102</v>
      </c>
      <c r="M964" t="s">
        <v>102</v>
      </c>
      <c r="N964" t="s">
        <v>102</v>
      </c>
      <c r="O964" t="s">
        <v>102</v>
      </c>
      <c r="P964" t="s">
        <v>102</v>
      </c>
      <c r="Q964" t="s">
        <v>102</v>
      </c>
      <c r="R964" t="s">
        <v>102</v>
      </c>
      <c r="S964" t="s">
        <v>102</v>
      </c>
      <c r="T964" t="s">
        <v>102</v>
      </c>
      <c r="U964" s="26">
        <v>4.2770000000000002E-2</v>
      </c>
      <c r="V964" t="s">
        <v>102</v>
      </c>
      <c r="W964" t="s">
        <v>102</v>
      </c>
      <c r="X964">
        <v>4.2770000000000002E-2</v>
      </c>
    </row>
    <row r="965" spans="1:24" x14ac:dyDescent="0.35">
      <c r="A965" t="s">
        <v>145</v>
      </c>
      <c r="B965" t="s">
        <v>477</v>
      </c>
      <c r="C965" t="s">
        <v>21</v>
      </c>
      <c r="D965" t="s">
        <v>28</v>
      </c>
      <c r="E965" t="s">
        <v>410</v>
      </c>
      <c r="J965" t="s">
        <v>102</v>
      </c>
      <c r="K965" t="s">
        <v>102</v>
      </c>
      <c r="L965" t="s">
        <v>102</v>
      </c>
      <c r="M965" t="s">
        <v>102</v>
      </c>
      <c r="N965" t="s">
        <v>102</v>
      </c>
      <c r="O965" t="s">
        <v>102</v>
      </c>
      <c r="P965" t="s">
        <v>102</v>
      </c>
      <c r="Q965" s="26" t="s">
        <v>102</v>
      </c>
      <c r="R965" t="s">
        <v>102</v>
      </c>
      <c r="S965" t="s">
        <v>102</v>
      </c>
      <c r="T965" s="26" t="s">
        <v>102</v>
      </c>
      <c r="U965" s="26">
        <v>9.1100000000000003E-4</v>
      </c>
      <c r="V965" t="s">
        <v>102</v>
      </c>
      <c r="W965" s="26" t="s">
        <v>102</v>
      </c>
      <c r="X965">
        <v>9.1100000000000003E-4</v>
      </c>
    </row>
    <row r="966" spans="1:24" x14ac:dyDescent="0.35">
      <c r="A966" t="s">
        <v>145</v>
      </c>
      <c r="B966" t="s">
        <v>477</v>
      </c>
      <c r="C966" t="s">
        <v>21</v>
      </c>
      <c r="D966" t="s">
        <v>28</v>
      </c>
      <c r="E966" t="s">
        <v>466</v>
      </c>
      <c r="J966" t="s">
        <v>102</v>
      </c>
      <c r="K966" t="s">
        <v>102</v>
      </c>
      <c r="L966" t="s">
        <v>102</v>
      </c>
      <c r="M966" t="s">
        <v>102</v>
      </c>
      <c r="N966" t="s">
        <v>102</v>
      </c>
      <c r="O966" s="26" t="s">
        <v>102</v>
      </c>
      <c r="P966" t="s">
        <v>102</v>
      </c>
      <c r="Q966" t="s">
        <v>102</v>
      </c>
      <c r="R966" t="s">
        <v>102</v>
      </c>
      <c r="S966" t="s">
        <v>102</v>
      </c>
      <c r="T966" t="s">
        <v>102</v>
      </c>
      <c r="U966" s="26">
        <v>4.0980000000000003E-2</v>
      </c>
      <c r="V966" t="s">
        <v>102</v>
      </c>
      <c r="W966" s="26" t="s">
        <v>102</v>
      </c>
      <c r="X966">
        <v>4.0980000000000003E-2</v>
      </c>
    </row>
    <row r="967" spans="1:24" x14ac:dyDescent="0.35">
      <c r="A967" t="s">
        <v>145</v>
      </c>
      <c r="B967" t="s">
        <v>477</v>
      </c>
      <c r="C967" t="s">
        <v>21</v>
      </c>
      <c r="D967" t="s">
        <v>28</v>
      </c>
      <c r="E967" t="s">
        <v>467</v>
      </c>
      <c r="J967" t="s">
        <v>102</v>
      </c>
      <c r="K967" t="s">
        <v>102</v>
      </c>
      <c r="L967" t="s">
        <v>102</v>
      </c>
      <c r="M967" t="s">
        <v>102</v>
      </c>
      <c r="N967" t="s">
        <v>102</v>
      </c>
      <c r="O967" s="26" t="s">
        <v>102</v>
      </c>
      <c r="P967" t="s">
        <v>102</v>
      </c>
      <c r="Q967" t="s">
        <v>102</v>
      </c>
      <c r="R967" t="s">
        <v>102</v>
      </c>
      <c r="S967" t="s">
        <v>102</v>
      </c>
      <c r="T967" t="s">
        <v>102</v>
      </c>
      <c r="U967" s="26">
        <v>1.524E-3</v>
      </c>
      <c r="V967" t="s">
        <v>102</v>
      </c>
      <c r="W967" s="26" t="s">
        <v>102</v>
      </c>
      <c r="X967">
        <v>1.524E-3</v>
      </c>
    </row>
    <row r="968" spans="1:24" x14ac:dyDescent="0.35">
      <c r="A968" t="s">
        <v>145</v>
      </c>
      <c r="B968" t="s">
        <v>477</v>
      </c>
      <c r="C968" t="s">
        <v>21</v>
      </c>
      <c r="D968" t="s">
        <v>28</v>
      </c>
      <c r="E968" t="s">
        <v>468</v>
      </c>
      <c r="J968" t="s">
        <v>102</v>
      </c>
      <c r="K968" t="s">
        <v>102</v>
      </c>
      <c r="L968" t="s">
        <v>102</v>
      </c>
      <c r="M968" t="s">
        <v>102</v>
      </c>
      <c r="N968" t="s">
        <v>102</v>
      </c>
      <c r="O968" s="26" t="s">
        <v>102</v>
      </c>
      <c r="P968" t="s">
        <v>102</v>
      </c>
      <c r="Q968" t="s">
        <v>102</v>
      </c>
      <c r="R968" t="s">
        <v>102</v>
      </c>
      <c r="S968" t="s">
        <v>102</v>
      </c>
      <c r="T968" t="s">
        <v>102</v>
      </c>
      <c r="U968" s="26">
        <v>2.6830000000000001E-3</v>
      </c>
      <c r="V968" t="s">
        <v>102</v>
      </c>
      <c r="W968" s="26" t="s">
        <v>102</v>
      </c>
      <c r="X968">
        <v>2.6830000000000001E-3</v>
      </c>
    </row>
    <row r="969" spans="1:24" x14ac:dyDescent="0.35">
      <c r="A969" t="s">
        <v>145</v>
      </c>
      <c r="B969" t="s">
        <v>477</v>
      </c>
      <c r="C969" t="s">
        <v>21</v>
      </c>
      <c r="D969" t="s">
        <v>28</v>
      </c>
      <c r="E969" t="s">
        <v>469</v>
      </c>
      <c r="J969" t="s">
        <v>102</v>
      </c>
      <c r="K969" t="s">
        <v>102</v>
      </c>
      <c r="L969" t="s">
        <v>102</v>
      </c>
      <c r="M969" t="s">
        <v>102</v>
      </c>
      <c r="N969" t="s">
        <v>102</v>
      </c>
      <c r="O969" s="26" t="s">
        <v>102</v>
      </c>
      <c r="P969" t="s">
        <v>102</v>
      </c>
      <c r="Q969" t="s">
        <v>102</v>
      </c>
      <c r="R969" t="s">
        <v>102</v>
      </c>
      <c r="S969" t="s">
        <v>102</v>
      </c>
      <c r="T969" t="s">
        <v>102</v>
      </c>
      <c r="U969" s="26">
        <v>1.629E-3</v>
      </c>
      <c r="V969" t="s">
        <v>102</v>
      </c>
      <c r="W969" s="26" t="s">
        <v>102</v>
      </c>
      <c r="X969">
        <v>1.629E-3</v>
      </c>
    </row>
    <row r="970" spans="1:24" x14ac:dyDescent="0.35">
      <c r="A970" t="s">
        <v>145</v>
      </c>
      <c r="B970" t="s">
        <v>477</v>
      </c>
      <c r="C970" t="s">
        <v>21</v>
      </c>
      <c r="D970" t="s">
        <v>28</v>
      </c>
      <c r="E970" t="s">
        <v>470</v>
      </c>
      <c r="J970" t="s">
        <v>102</v>
      </c>
      <c r="K970" t="s">
        <v>102</v>
      </c>
      <c r="L970" t="s">
        <v>102</v>
      </c>
      <c r="M970" t="s">
        <v>102</v>
      </c>
      <c r="N970" t="s">
        <v>102</v>
      </c>
      <c r="O970" s="26" t="s">
        <v>102</v>
      </c>
      <c r="P970" t="s">
        <v>102</v>
      </c>
      <c r="Q970" t="s">
        <v>102</v>
      </c>
      <c r="R970" t="s">
        <v>102</v>
      </c>
      <c r="S970" t="s">
        <v>102</v>
      </c>
      <c r="T970" s="26">
        <v>1.111E-7</v>
      </c>
      <c r="U970" s="26">
        <v>1.5430000000000001E-3</v>
      </c>
      <c r="V970" t="s">
        <v>102</v>
      </c>
      <c r="W970" s="26" t="s">
        <v>102</v>
      </c>
      <c r="X970">
        <v>1.5431111E-3</v>
      </c>
    </row>
    <row r="971" spans="1:24" x14ac:dyDescent="0.35">
      <c r="A971" t="s">
        <v>145</v>
      </c>
      <c r="B971" t="s">
        <v>477</v>
      </c>
      <c r="C971" t="s">
        <v>21</v>
      </c>
      <c r="D971" t="s">
        <v>31</v>
      </c>
      <c r="J971" t="s">
        <v>102</v>
      </c>
      <c r="K971" t="s">
        <v>102</v>
      </c>
      <c r="L971" t="s">
        <v>102</v>
      </c>
      <c r="M971" t="s">
        <v>102</v>
      </c>
      <c r="N971" t="s">
        <v>102</v>
      </c>
      <c r="O971" s="26" t="s">
        <v>102</v>
      </c>
      <c r="P971" t="s">
        <v>102</v>
      </c>
      <c r="Q971" t="s">
        <v>102</v>
      </c>
      <c r="R971" t="s">
        <v>102</v>
      </c>
      <c r="S971" t="s">
        <v>102</v>
      </c>
      <c r="T971" s="26">
        <v>-1.2689999999999999E-4</v>
      </c>
      <c r="U971" s="26">
        <v>0.2024</v>
      </c>
      <c r="V971" t="s">
        <v>102</v>
      </c>
      <c r="W971" s="26" t="s">
        <v>102</v>
      </c>
      <c r="X971">
        <v>0.20227310000000001</v>
      </c>
    </row>
    <row r="972" spans="1:24" x14ac:dyDescent="0.35">
      <c r="A972" t="s">
        <v>145</v>
      </c>
      <c r="B972" t="s">
        <v>477</v>
      </c>
      <c r="C972" t="s">
        <v>21</v>
      </c>
      <c r="D972" t="s">
        <v>31</v>
      </c>
      <c r="E972" t="s">
        <v>465</v>
      </c>
      <c r="J972" t="s">
        <v>102</v>
      </c>
      <c r="K972" t="s">
        <v>102</v>
      </c>
      <c r="L972" t="s">
        <v>102</v>
      </c>
      <c r="M972" t="s">
        <v>102</v>
      </c>
      <c r="N972" t="s">
        <v>102</v>
      </c>
      <c r="O972" s="26" t="s">
        <v>102</v>
      </c>
      <c r="P972" t="s">
        <v>102</v>
      </c>
      <c r="Q972" t="s">
        <v>102</v>
      </c>
      <c r="R972" t="s">
        <v>102</v>
      </c>
      <c r="S972" t="s">
        <v>102</v>
      </c>
      <c r="T972" t="s">
        <v>102</v>
      </c>
      <c r="U972" s="26">
        <v>3.2099999999999997E-2</v>
      </c>
      <c r="V972" t="s">
        <v>102</v>
      </c>
      <c r="W972" s="26" t="s">
        <v>102</v>
      </c>
      <c r="X972">
        <v>3.2099999999999997E-2</v>
      </c>
    </row>
    <row r="973" spans="1:24" x14ac:dyDescent="0.35">
      <c r="A973" t="s">
        <v>145</v>
      </c>
      <c r="B973" t="s">
        <v>477</v>
      </c>
      <c r="C973" t="s">
        <v>21</v>
      </c>
      <c r="D973" t="s">
        <v>31</v>
      </c>
      <c r="E973" t="s">
        <v>410</v>
      </c>
      <c r="J973" t="s">
        <v>102</v>
      </c>
      <c r="K973" t="s">
        <v>102</v>
      </c>
      <c r="L973" t="s">
        <v>102</v>
      </c>
      <c r="M973" t="s">
        <v>102</v>
      </c>
      <c r="N973" t="s">
        <v>102</v>
      </c>
      <c r="O973" s="26" t="s">
        <v>102</v>
      </c>
      <c r="P973" t="s">
        <v>102</v>
      </c>
      <c r="Q973" t="s">
        <v>102</v>
      </c>
      <c r="R973" t="s">
        <v>102</v>
      </c>
      <c r="S973" t="s">
        <v>102</v>
      </c>
      <c r="T973" t="s">
        <v>102</v>
      </c>
      <c r="U973" s="26">
        <v>9.1120000000000003E-4</v>
      </c>
      <c r="V973" t="s">
        <v>102</v>
      </c>
      <c r="W973" s="26" t="s">
        <v>102</v>
      </c>
      <c r="X973">
        <v>9.1120000000000003E-4</v>
      </c>
    </row>
    <row r="974" spans="1:24" x14ac:dyDescent="0.35">
      <c r="A974" t="s">
        <v>145</v>
      </c>
      <c r="B974" t="s">
        <v>477</v>
      </c>
      <c r="C974" t="s">
        <v>21</v>
      </c>
      <c r="D974" t="s">
        <v>31</v>
      </c>
      <c r="E974" t="s">
        <v>466</v>
      </c>
      <c r="J974" t="s">
        <v>102</v>
      </c>
      <c r="K974" t="s">
        <v>102</v>
      </c>
      <c r="L974" t="s">
        <v>102</v>
      </c>
      <c r="M974" t="s">
        <v>102</v>
      </c>
      <c r="N974" t="s">
        <v>102</v>
      </c>
      <c r="O974" t="s">
        <v>102</v>
      </c>
      <c r="P974" t="s">
        <v>102</v>
      </c>
      <c r="Q974" t="s">
        <v>102</v>
      </c>
      <c r="R974" s="26" t="s">
        <v>102</v>
      </c>
      <c r="S974" s="26" t="s">
        <v>102</v>
      </c>
      <c r="T974" t="s">
        <v>102</v>
      </c>
      <c r="U974" s="26">
        <v>3.5549999999999998E-2</v>
      </c>
      <c r="V974" t="s">
        <v>102</v>
      </c>
      <c r="W974" t="s">
        <v>102</v>
      </c>
      <c r="X974">
        <v>3.5549999999999998E-2</v>
      </c>
    </row>
    <row r="975" spans="1:24" x14ac:dyDescent="0.35">
      <c r="A975" t="s">
        <v>145</v>
      </c>
      <c r="B975" t="s">
        <v>477</v>
      </c>
      <c r="C975" t="s">
        <v>21</v>
      </c>
      <c r="D975" t="s">
        <v>31</v>
      </c>
      <c r="E975" t="s">
        <v>467</v>
      </c>
      <c r="J975" t="s">
        <v>102</v>
      </c>
      <c r="K975" t="s">
        <v>102</v>
      </c>
      <c r="L975" s="26" t="s">
        <v>102</v>
      </c>
      <c r="M975" t="s">
        <v>102</v>
      </c>
      <c r="N975" t="s">
        <v>102</v>
      </c>
      <c r="O975" t="s">
        <v>102</v>
      </c>
      <c r="P975" t="s">
        <v>102</v>
      </c>
      <c r="Q975" s="26" t="s">
        <v>102</v>
      </c>
      <c r="R975" t="s">
        <v>102</v>
      </c>
      <c r="S975" t="s">
        <v>102</v>
      </c>
      <c r="T975" t="s">
        <v>102</v>
      </c>
      <c r="U975" s="26">
        <v>1.622E-3</v>
      </c>
      <c r="V975" t="s">
        <v>102</v>
      </c>
      <c r="W975" s="26" t="s">
        <v>102</v>
      </c>
      <c r="X975">
        <v>1.622E-3</v>
      </c>
    </row>
    <row r="976" spans="1:24" x14ac:dyDescent="0.35">
      <c r="A976" t="s">
        <v>145</v>
      </c>
      <c r="B976" t="s">
        <v>477</v>
      </c>
      <c r="C976" t="s">
        <v>21</v>
      </c>
      <c r="D976" t="s">
        <v>31</v>
      </c>
      <c r="E976" t="s">
        <v>468</v>
      </c>
      <c r="J976" t="s">
        <v>102</v>
      </c>
      <c r="K976" t="s">
        <v>102</v>
      </c>
      <c r="L976" t="s">
        <v>102</v>
      </c>
      <c r="M976" t="s">
        <v>102</v>
      </c>
      <c r="N976" t="s">
        <v>102</v>
      </c>
      <c r="O976" t="s">
        <v>102</v>
      </c>
      <c r="P976" t="s">
        <v>102</v>
      </c>
      <c r="Q976" s="26" t="s">
        <v>102</v>
      </c>
      <c r="R976" t="s">
        <v>102</v>
      </c>
      <c r="S976" t="s">
        <v>102</v>
      </c>
      <c r="T976" t="s">
        <v>102</v>
      </c>
      <c r="U976" s="26">
        <v>2.6570000000000001E-3</v>
      </c>
      <c r="V976" t="s">
        <v>102</v>
      </c>
      <c r="W976" s="26" t="s">
        <v>102</v>
      </c>
      <c r="X976">
        <v>2.6570000000000001E-3</v>
      </c>
    </row>
    <row r="977" spans="1:24" x14ac:dyDescent="0.35">
      <c r="A977" t="s">
        <v>145</v>
      </c>
      <c r="B977" t="s">
        <v>477</v>
      </c>
      <c r="C977" t="s">
        <v>21</v>
      </c>
      <c r="D977" t="s">
        <v>31</v>
      </c>
      <c r="E977" t="s">
        <v>469</v>
      </c>
      <c r="J977" t="s">
        <v>102</v>
      </c>
      <c r="K977" t="s">
        <v>102</v>
      </c>
      <c r="L977" t="s">
        <v>102</v>
      </c>
      <c r="M977" t="s">
        <v>102</v>
      </c>
      <c r="N977" t="s">
        <v>102</v>
      </c>
      <c r="O977" t="s">
        <v>102</v>
      </c>
      <c r="P977" t="s">
        <v>102</v>
      </c>
      <c r="Q977" s="26" t="s">
        <v>102</v>
      </c>
      <c r="R977" t="s">
        <v>102</v>
      </c>
      <c r="S977" t="s">
        <v>102</v>
      </c>
      <c r="T977" t="s">
        <v>102</v>
      </c>
      <c r="U977" s="26">
        <v>1.6230000000000001E-3</v>
      </c>
      <c r="V977" t="s">
        <v>102</v>
      </c>
      <c r="W977" s="26" t="s">
        <v>102</v>
      </c>
      <c r="X977">
        <v>1.6230000000000001E-3</v>
      </c>
    </row>
    <row r="978" spans="1:24" x14ac:dyDescent="0.35">
      <c r="A978" t="s">
        <v>145</v>
      </c>
      <c r="B978" t="s">
        <v>477</v>
      </c>
      <c r="C978" t="s">
        <v>21</v>
      </c>
      <c r="D978" t="s">
        <v>31</v>
      </c>
      <c r="E978" t="s">
        <v>470</v>
      </c>
      <c r="J978" t="s">
        <v>102</v>
      </c>
      <c r="K978" t="s">
        <v>102</v>
      </c>
      <c r="L978" t="s">
        <v>102</v>
      </c>
      <c r="M978" s="26" t="s">
        <v>102</v>
      </c>
      <c r="N978" s="26" t="s">
        <v>102</v>
      </c>
      <c r="O978" t="s">
        <v>102</v>
      </c>
      <c r="P978" t="s">
        <v>102</v>
      </c>
      <c r="Q978" s="26" t="s">
        <v>102</v>
      </c>
      <c r="R978" t="s">
        <v>102</v>
      </c>
      <c r="S978" t="s">
        <v>102</v>
      </c>
      <c r="T978" s="26">
        <v>-3.3280000000000002E-7</v>
      </c>
      <c r="U978" s="26">
        <v>1.4779999999999999E-3</v>
      </c>
      <c r="V978" t="s">
        <v>102</v>
      </c>
      <c r="W978" s="26" t="s">
        <v>102</v>
      </c>
      <c r="X978">
        <v>1.4776672000000001E-3</v>
      </c>
    </row>
    <row r="979" spans="1:24" x14ac:dyDescent="0.35">
      <c r="A979" t="s">
        <v>145</v>
      </c>
      <c r="B979" t="s">
        <v>477</v>
      </c>
      <c r="C979" t="s">
        <v>21</v>
      </c>
      <c r="D979" t="s">
        <v>30</v>
      </c>
      <c r="J979" t="s">
        <v>102</v>
      </c>
      <c r="K979" t="s">
        <v>102</v>
      </c>
      <c r="L979" t="s">
        <v>102</v>
      </c>
      <c r="M979" t="s">
        <v>102</v>
      </c>
      <c r="N979" t="s">
        <v>102</v>
      </c>
      <c r="O979" t="s">
        <v>102</v>
      </c>
      <c r="P979" t="s">
        <v>102</v>
      </c>
      <c r="Q979" s="26" t="s">
        <v>102</v>
      </c>
      <c r="R979" s="26">
        <v>2.4909999999999998E-4</v>
      </c>
      <c r="S979" t="s">
        <v>102</v>
      </c>
      <c r="T979" s="26">
        <v>3.751E-3</v>
      </c>
      <c r="U979" s="26">
        <v>2.3389999999999999E-3</v>
      </c>
      <c r="V979" t="s">
        <v>102</v>
      </c>
      <c r="W979" s="26" t="s">
        <v>102</v>
      </c>
      <c r="X979">
        <v>6.3391000000000003E-3</v>
      </c>
    </row>
    <row r="980" spans="1:24" x14ac:dyDescent="0.35">
      <c r="A980" t="s">
        <v>145</v>
      </c>
      <c r="B980" t="s">
        <v>477</v>
      </c>
      <c r="C980" t="s">
        <v>21</v>
      </c>
      <c r="D980" t="s">
        <v>30</v>
      </c>
      <c r="E980" t="s">
        <v>471</v>
      </c>
      <c r="J980" t="s">
        <v>102</v>
      </c>
      <c r="K980" t="s">
        <v>102</v>
      </c>
      <c r="L980" t="s">
        <v>102</v>
      </c>
      <c r="M980" t="s">
        <v>102</v>
      </c>
      <c r="N980" t="s">
        <v>102</v>
      </c>
      <c r="O980" t="s">
        <v>102</v>
      </c>
      <c r="P980" t="s">
        <v>102</v>
      </c>
      <c r="Q980" s="26" t="s">
        <v>102</v>
      </c>
      <c r="R980" t="s">
        <v>102</v>
      </c>
      <c r="S980" t="s">
        <v>102</v>
      </c>
      <c r="T980" s="26">
        <v>2.5860000000000002E-3</v>
      </c>
      <c r="U980" s="26">
        <v>2.3389999999999999E-3</v>
      </c>
      <c r="V980" t="s">
        <v>102</v>
      </c>
      <c r="W980" s="26" t="s">
        <v>102</v>
      </c>
      <c r="X980">
        <v>4.9249999999999997E-3</v>
      </c>
    </row>
    <row r="981" spans="1:24" x14ac:dyDescent="0.35">
      <c r="A981" t="s">
        <v>145</v>
      </c>
      <c r="B981" t="s">
        <v>477</v>
      </c>
      <c r="C981" t="s">
        <v>21</v>
      </c>
      <c r="D981" t="s">
        <v>30</v>
      </c>
      <c r="E981" t="s">
        <v>472</v>
      </c>
      <c r="J981" t="s">
        <v>102</v>
      </c>
      <c r="K981" t="s">
        <v>102</v>
      </c>
      <c r="L981" t="s">
        <v>102</v>
      </c>
      <c r="M981" t="s">
        <v>102</v>
      </c>
      <c r="N981" t="s">
        <v>102</v>
      </c>
      <c r="O981" t="s">
        <v>102</v>
      </c>
      <c r="P981" t="s">
        <v>102</v>
      </c>
      <c r="Q981" t="s">
        <v>102</v>
      </c>
      <c r="R981" s="26">
        <v>2.1570000000000001E-4</v>
      </c>
      <c r="S981" t="s">
        <v>102</v>
      </c>
      <c r="T981" s="26">
        <v>1.165E-3</v>
      </c>
      <c r="U981" s="26" t="s">
        <v>102</v>
      </c>
      <c r="V981" t="s">
        <v>102</v>
      </c>
      <c r="W981" t="s">
        <v>102</v>
      </c>
      <c r="X981">
        <v>1.3806999999999999E-3</v>
      </c>
    </row>
    <row r="982" spans="1:24" x14ac:dyDescent="0.35">
      <c r="A982" t="s">
        <v>145</v>
      </c>
      <c r="B982" t="s">
        <v>477</v>
      </c>
      <c r="C982" t="s">
        <v>21</v>
      </c>
      <c r="D982" t="s">
        <v>33</v>
      </c>
      <c r="J982" t="s">
        <v>102</v>
      </c>
      <c r="K982" t="s">
        <v>102</v>
      </c>
      <c r="L982" t="s">
        <v>102</v>
      </c>
      <c r="M982" t="s">
        <v>102</v>
      </c>
      <c r="N982" t="s">
        <v>102</v>
      </c>
      <c r="O982" t="s">
        <v>102</v>
      </c>
      <c r="P982" t="s">
        <v>102</v>
      </c>
      <c r="Q982" s="26">
        <v>8.6470000000000004E-5</v>
      </c>
      <c r="R982" t="s">
        <v>102</v>
      </c>
      <c r="S982" t="s">
        <v>102</v>
      </c>
      <c r="T982" s="26">
        <v>2.9359999999999998E-3</v>
      </c>
      <c r="U982" s="26">
        <v>0.28960000000000002</v>
      </c>
      <c r="V982" t="s">
        <v>102</v>
      </c>
      <c r="W982" s="26">
        <v>2.726E-5</v>
      </c>
      <c r="X982">
        <v>0.29264973</v>
      </c>
    </row>
    <row r="983" spans="1:24" x14ac:dyDescent="0.35">
      <c r="A983" t="s">
        <v>145</v>
      </c>
      <c r="B983" t="s">
        <v>477</v>
      </c>
      <c r="C983" t="s">
        <v>21</v>
      </c>
      <c r="D983" t="s">
        <v>33</v>
      </c>
      <c r="E983" t="s">
        <v>471</v>
      </c>
      <c r="J983" t="s">
        <v>102</v>
      </c>
      <c r="K983" t="s">
        <v>102</v>
      </c>
      <c r="L983" t="s">
        <v>102</v>
      </c>
      <c r="M983" t="s">
        <v>102</v>
      </c>
      <c r="N983" t="s">
        <v>102</v>
      </c>
      <c r="O983" t="s">
        <v>102</v>
      </c>
      <c r="P983" t="s">
        <v>102</v>
      </c>
      <c r="Q983" t="s">
        <v>102</v>
      </c>
      <c r="R983" t="s">
        <v>102</v>
      </c>
      <c r="S983" t="s">
        <v>102</v>
      </c>
      <c r="T983" s="26">
        <v>1.1479999999999999E-3</v>
      </c>
      <c r="U983" s="26">
        <v>2.3400000000000001E-3</v>
      </c>
      <c r="V983" t="s">
        <v>102</v>
      </c>
      <c r="W983" t="s">
        <v>102</v>
      </c>
      <c r="X983">
        <v>3.4880000000000002E-3</v>
      </c>
    </row>
    <row r="984" spans="1:24" x14ac:dyDescent="0.35">
      <c r="A984" t="s">
        <v>145</v>
      </c>
      <c r="B984" t="s">
        <v>477</v>
      </c>
      <c r="C984" t="s">
        <v>21</v>
      </c>
      <c r="D984" t="s">
        <v>33</v>
      </c>
      <c r="E984" t="s">
        <v>473</v>
      </c>
      <c r="J984" t="s">
        <v>102</v>
      </c>
      <c r="K984" t="s">
        <v>102</v>
      </c>
      <c r="L984" t="s">
        <v>102</v>
      </c>
      <c r="M984" t="s">
        <v>102</v>
      </c>
      <c r="N984" t="s">
        <v>102</v>
      </c>
      <c r="O984" t="s">
        <v>102</v>
      </c>
      <c r="P984" t="s">
        <v>102</v>
      </c>
      <c r="Q984" s="26">
        <v>8.6470000000000004E-5</v>
      </c>
      <c r="R984" t="s">
        <v>102</v>
      </c>
      <c r="S984" t="s">
        <v>102</v>
      </c>
      <c r="T984" s="26">
        <v>1.6770000000000001E-3</v>
      </c>
      <c r="U984" s="26" t="s">
        <v>102</v>
      </c>
      <c r="V984" t="s">
        <v>102</v>
      </c>
      <c r="W984" s="26">
        <v>2.726E-5</v>
      </c>
      <c r="X984">
        <v>1.7907299999999999E-3</v>
      </c>
    </row>
    <row r="985" spans="1:24" x14ac:dyDescent="0.35">
      <c r="A985" t="s">
        <v>145</v>
      </c>
      <c r="B985" t="s">
        <v>477</v>
      </c>
      <c r="C985" t="s">
        <v>21</v>
      </c>
      <c r="D985" t="s">
        <v>32</v>
      </c>
      <c r="J985" t="s">
        <v>102</v>
      </c>
      <c r="K985" t="s">
        <v>102</v>
      </c>
      <c r="L985" t="s">
        <v>102</v>
      </c>
      <c r="M985" t="s">
        <v>102</v>
      </c>
      <c r="N985" t="s">
        <v>102</v>
      </c>
      <c r="O985" t="s">
        <v>102</v>
      </c>
      <c r="P985" t="s">
        <v>102</v>
      </c>
      <c r="Q985" t="s">
        <v>102</v>
      </c>
      <c r="R985" t="s">
        <v>102</v>
      </c>
      <c r="S985" t="s">
        <v>102</v>
      </c>
      <c r="T985" s="26">
        <v>1.606E-3</v>
      </c>
      <c r="U985" s="26">
        <v>0.54159999999999997</v>
      </c>
      <c r="V985" t="s">
        <v>102</v>
      </c>
      <c r="W985" t="s">
        <v>102</v>
      </c>
      <c r="X985">
        <v>0.54320599999999997</v>
      </c>
    </row>
    <row r="986" spans="1:24" x14ac:dyDescent="0.35">
      <c r="A986" t="s">
        <v>145</v>
      </c>
      <c r="B986" t="s">
        <v>477</v>
      </c>
      <c r="C986" t="s">
        <v>21</v>
      </c>
      <c r="D986" t="s">
        <v>32</v>
      </c>
      <c r="E986" t="s">
        <v>474</v>
      </c>
      <c r="J986" t="s">
        <v>102</v>
      </c>
      <c r="K986" t="s">
        <v>102</v>
      </c>
      <c r="L986" t="s">
        <v>102</v>
      </c>
      <c r="M986" t="s">
        <v>102</v>
      </c>
      <c r="N986" t="s">
        <v>102</v>
      </c>
      <c r="O986" t="s">
        <v>102</v>
      </c>
      <c r="P986" t="s">
        <v>102</v>
      </c>
      <c r="Q986" t="s">
        <v>102</v>
      </c>
      <c r="R986" t="s">
        <v>102</v>
      </c>
      <c r="S986" t="s">
        <v>102</v>
      </c>
      <c r="T986" t="s">
        <v>102</v>
      </c>
      <c r="U986" s="26" t="s">
        <v>170</v>
      </c>
      <c r="V986" t="s">
        <v>102</v>
      </c>
      <c r="W986" t="s">
        <v>102</v>
      </c>
      <c r="X986">
        <v>0</v>
      </c>
    </row>
    <row r="987" spans="1:24" x14ac:dyDescent="0.35">
      <c r="A987" t="s">
        <v>145</v>
      </c>
      <c r="B987" t="s">
        <v>477</v>
      </c>
      <c r="C987" t="s">
        <v>21</v>
      </c>
      <c r="D987" t="s">
        <v>32</v>
      </c>
      <c r="E987" t="s">
        <v>475</v>
      </c>
      <c r="J987" t="s">
        <v>102</v>
      </c>
      <c r="K987" t="s">
        <v>102</v>
      </c>
      <c r="L987" t="s">
        <v>102</v>
      </c>
      <c r="M987" t="s">
        <v>102</v>
      </c>
      <c r="N987" t="s">
        <v>102</v>
      </c>
      <c r="O987" t="s">
        <v>102</v>
      </c>
      <c r="P987" t="s">
        <v>102</v>
      </c>
      <c r="Q987" t="s">
        <v>102</v>
      </c>
      <c r="R987" t="s">
        <v>102</v>
      </c>
      <c r="S987" t="s">
        <v>102</v>
      </c>
      <c r="T987" t="s">
        <v>102</v>
      </c>
      <c r="U987" s="26">
        <v>2.4639999999999999E-2</v>
      </c>
      <c r="V987" t="s">
        <v>102</v>
      </c>
      <c r="W987" t="s">
        <v>102</v>
      </c>
      <c r="X987">
        <v>2.4639999999999999E-2</v>
      </c>
    </row>
    <row r="988" spans="1:24" x14ac:dyDescent="0.35">
      <c r="A988" t="s">
        <v>145</v>
      </c>
      <c r="B988" t="s">
        <v>477</v>
      </c>
      <c r="C988" t="s">
        <v>21</v>
      </c>
      <c r="D988" t="s">
        <v>32</v>
      </c>
      <c r="E988" t="s">
        <v>411</v>
      </c>
      <c r="J988" t="s">
        <v>102</v>
      </c>
      <c r="K988" t="s">
        <v>102</v>
      </c>
      <c r="L988" t="s">
        <v>102</v>
      </c>
      <c r="M988" t="s">
        <v>102</v>
      </c>
      <c r="N988" t="s">
        <v>102</v>
      </c>
      <c r="O988" t="s">
        <v>102</v>
      </c>
      <c r="P988" t="s">
        <v>102</v>
      </c>
      <c r="Q988" t="s">
        <v>102</v>
      </c>
      <c r="R988" t="s">
        <v>102</v>
      </c>
      <c r="S988" t="s">
        <v>102</v>
      </c>
      <c r="T988" s="26" t="s">
        <v>102</v>
      </c>
      <c r="U988" s="26" t="s">
        <v>170</v>
      </c>
      <c r="V988" t="s">
        <v>102</v>
      </c>
      <c r="W988" t="s">
        <v>102</v>
      </c>
      <c r="X988">
        <v>0</v>
      </c>
    </row>
    <row r="989" spans="1:24" x14ac:dyDescent="0.35">
      <c r="A989" t="s">
        <v>145</v>
      </c>
      <c r="B989" t="s">
        <v>477</v>
      </c>
      <c r="C989" t="s">
        <v>21</v>
      </c>
      <c r="D989" t="s">
        <v>25</v>
      </c>
      <c r="J989" t="s">
        <v>102</v>
      </c>
      <c r="K989" t="s">
        <v>102</v>
      </c>
      <c r="L989" t="s">
        <v>102</v>
      </c>
      <c r="M989" t="s">
        <v>102</v>
      </c>
      <c r="N989" s="26">
        <v>-0.37430000000000002</v>
      </c>
      <c r="O989" t="s">
        <v>102</v>
      </c>
      <c r="P989" t="s">
        <v>102</v>
      </c>
      <c r="Q989" s="26">
        <v>1.294</v>
      </c>
      <c r="R989" t="s">
        <v>102</v>
      </c>
      <c r="S989" t="s">
        <v>102</v>
      </c>
      <c r="T989" s="26">
        <v>8.5760000000000003E-2</v>
      </c>
      <c r="U989" s="26">
        <v>0.15540000000000001</v>
      </c>
      <c r="V989" t="s">
        <v>102</v>
      </c>
      <c r="W989" s="26">
        <v>1.358E-3</v>
      </c>
      <c r="X989">
        <v>1.162218</v>
      </c>
    </row>
    <row r="990" spans="1:24" x14ac:dyDescent="0.35">
      <c r="A990" t="s">
        <v>145</v>
      </c>
      <c r="B990" t="s">
        <v>477</v>
      </c>
      <c r="C990" t="s">
        <v>21</v>
      </c>
      <c r="D990" t="s">
        <v>25</v>
      </c>
      <c r="E990" t="s">
        <v>476</v>
      </c>
      <c r="J990" t="s">
        <v>102</v>
      </c>
      <c r="K990" t="s">
        <v>102</v>
      </c>
      <c r="L990" t="s">
        <v>102</v>
      </c>
      <c r="M990" t="s">
        <v>102</v>
      </c>
      <c r="N990" t="s">
        <v>102</v>
      </c>
      <c r="O990" t="s">
        <v>102</v>
      </c>
      <c r="P990" t="s">
        <v>102</v>
      </c>
      <c r="Q990" s="26">
        <v>0.91979999999999995</v>
      </c>
      <c r="R990" t="s">
        <v>102</v>
      </c>
      <c r="S990" t="s">
        <v>102</v>
      </c>
      <c r="T990" s="26">
        <v>8.5760000000000003E-2</v>
      </c>
      <c r="U990" s="26">
        <v>0.15540000000000001</v>
      </c>
      <c r="V990" t="s">
        <v>102</v>
      </c>
      <c r="W990" s="26">
        <v>1.286E-3</v>
      </c>
      <c r="X990">
        <v>1.1622459999999999</v>
      </c>
    </row>
    <row r="991" spans="1:24" x14ac:dyDescent="0.35">
      <c r="A991" t="s">
        <v>681</v>
      </c>
      <c r="J991" s="26">
        <v>1.294E-3</v>
      </c>
      <c r="K991" t="s">
        <v>102</v>
      </c>
      <c r="L991" s="26">
        <v>4.7060000000000004</v>
      </c>
      <c r="M991" s="26">
        <v>2.0089999999999999</v>
      </c>
      <c r="N991" s="26">
        <v>-2.9420000000000002</v>
      </c>
      <c r="O991" s="26">
        <v>23.83</v>
      </c>
      <c r="P991" s="26">
        <v>6.282</v>
      </c>
      <c r="Q991" s="26">
        <v>48.22</v>
      </c>
      <c r="R991" s="26">
        <v>83.28</v>
      </c>
      <c r="S991" s="26">
        <v>6.6230000000000002</v>
      </c>
      <c r="T991" s="26">
        <v>0.85619999999999996</v>
      </c>
      <c r="U991" s="26">
        <v>15.82</v>
      </c>
      <c r="V991" s="26">
        <v>3.1199999999999999E-2</v>
      </c>
      <c r="W991" s="26">
        <v>-0.2908</v>
      </c>
      <c r="X991">
        <v>188.425894</v>
      </c>
    </row>
    <row r="992" spans="1:24" x14ac:dyDescent="0.35">
      <c r="A992" t="s">
        <v>681</v>
      </c>
      <c r="B992" t="s">
        <v>394</v>
      </c>
      <c r="J992" s="26">
        <v>0.4032</v>
      </c>
      <c r="K992" t="s">
        <v>102</v>
      </c>
      <c r="L992" s="26">
        <v>0.873</v>
      </c>
      <c r="M992" s="26">
        <v>0.11849999999999999</v>
      </c>
      <c r="N992" s="26">
        <v>-0.37259999999999999</v>
      </c>
      <c r="O992" s="26">
        <v>12.14</v>
      </c>
      <c r="P992" s="26">
        <v>3.1030000000000002</v>
      </c>
      <c r="Q992" s="26">
        <v>16.48</v>
      </c>
      <c r="R992" s="26">
        <v>31.8</v>
      </c>
      <c r="S992" s="26">
        <v>2.1240000000000001</v>
      </c>
      <c r="T992" s="26">
        <v>0.27200000000000002</v>
      </c>
      <c r="U992" s="26">
        <v>5.7389999999999999</v>
      </c>
      <c r="V992" s="26">
        <v>1.5599999999999999E-2</v>
      </c>
      <c r="W992" s="26">
        <v>-0.39229999999999998</v>
      </c>
      <c r="X992">
        <v>72.303399999999996</v>
      </c>
    </row>
    <row r="993" spans="1:24" x14ac:dyDescent="0.35">
      <c r="A993" t="s">
        <v>681</v>
      </c>
      <c r="B993" t="s">
        <v>394</v>
      </c>
      <c r="C993" t="s">
        <v>46</v>
      </c>
      <c r="J993" t="s">
        <v>102</v>
      </c>
      <c r="K993" t="s">
        <v>102</v>
      </c>
      <c r="L993" t="s">
        <v>102</v>
      </c>
      <c r="M993" t="s">
        <v>102</v>
      </c>
      <c r="N993" t="s">
        <v>102</v>
      </c>
      <c r="O993" t="s">
        <v>102</v>
      </c>
      <c r="P993" t="s">
        <v>102</v>
      </c>
      <c r="Q993" t="s">
        <v>102</v>
      </c>
      <c r="R993" t="s">
        <v>102</v>
      </c>
      <c r="S993" t="s">
        <v>102</v>
      </c>
      <c r="T993" s="26">
        <v>-3.1239999999999999E-5</v>
      </c>
      <c r="U993" s="26">
        <v>-5.6389999999999999E-4</v>
      </c>
      <c r="V993" t="s">
        <v>102</v>
      </c>
      <c r="W993" t="s">
        <v>102</v>
      </c>
      <c r="X993">
        <v>-5.9513999999999997E-4</v>
      </c>
    </row>
    <row r="994" spans="1:24" x14ac:dyDescent="0.35">
      <c r="A994" t="s">
        <v>681</v>
      </c>
      <c r="B994" t="s">
        <v>394</v>
      </c>
      <c r="C994" t="s">
        <v>45</v>
      </c>
      <c r="J994" t="s">
        <v>102</v>
      </c>
      <c r="K994" t="s">
        <v>102</v>
      </c>
      <c r="L994" t="s">
        <v>102</v>
      </c>
      <c r="M994" t="s">
        <v>102</v>
      </c>
      <c r="N994" t="s">
        <v>102</v>
      </c>
      <c r="O994" t="s">
        <v>102</v>
      </c>
      <c r="P994" t="s">
        <v>102</v>
      </c>
      <c r="Q994" s="26">
        <v>2.009E-4</v>
      </c>
      <c r="R994" t="s">
        <v>102</v>
      </c>
      <c r="S994" t="s">
        <v>102</v>
      </c>
      <c r="T994" t="s">
        <v>102</v>
      </c>
      <c r="U994" s="26" t="s">
        <v>102</v>
      </c>
      <c r="V994" t="s">
        <v>102</v>
      </c>
      <c r="W994" t="s">
        <v>102</v>
      </c>
      <c r="X994">
        <v>2.009E-4</v>
      </c>
    </row>
    <row r="995" spans="1:24" x14ac:dyDescent="0.35">
      <c r="A995" t="s">
        <v>681</v>
      </c>
      <c r="B995" t="s">
        <v>394</v>
      </c>
      <c r="C995" t="s">
        <v>44</v>
      </c>
      <c r="J995" t="s">
        <v>102</v>
      </c>
      <c r="K995" t="s">
        <v>102</v>
      </c>
      <c r="L995" t="s">
        <v>102</v>
      </c>
      <c r="M995" t="s">
        <v>102</v>
      </c>
      <c r="N995" t="s">
        <v>102</v>
      </c>
      <c r="O995" t="s">
        <v>102</v>
      </c>
      <c r="P995" t="s">
        <v>102</v>
      </c>
      <c r="Q995" t="s">
        <v>102</v>
      </c>
      <c r="R995" t="s">
        <v>102</v>
      </c>
      <c r="S995" t="s">
        <v>102</v>
      </c>
      <c r="T995" t="s">
        <v>102</v>
      </c>
      <c r="U995" s="26">
        <v>6.8360000000000001E-3</v>
      </c>
      <c r="V995" s="26">
        <v>1.5820000000000001E-2</v>
      </c>
      <c r="W995" t="s">
        <v>102</v>
      </c>
      <c r="X995">
        <v>2.2655999999999999E-2</v>
      </c>
    </row>
    <row r="996" spans="1:24" x14ac:dyDescent="0.35">
      <c r="A996" t="s">
        <v>681</v>
      </c>
      <c r="B996" t="s">
        <v>394</v>
      </c>
      <c r="C996" t="s">
        <v>38</v>
      </c>
      <c r="J996" t="s">
        <v>102</v>
      </c>
      <c r="K996" t="s">
        <v>102</v>
      </c>
      <c r="L996" t="s">
        <v>102</v>
      </c>
      <c r="M996" t="s">
        <v>102</v>
      </c>
      <c r="N996" t="s">
        <v>102</v>
      </c>
      <c r="O996" t="s">
        <v>102</v>
      </c>
      <c r="P996" t="s">
        <v>102</v>
      </c>
      <c r="Q996" t="s">
        <v>102</v>
      </c>
      <c r="R996" s="26">
        <v>0.40620000000000001</v>
      </c>
      <c r="S996" t="s">
        <v>102</v>
      </c>
      <c r="T996" s="26" t="s">
        <v>102</v>
      </c>
      <c r="U996" s="26" t="s">
        <v>102</v>
      </c>
      <c r="V996" t="s">
        <v>102</v>
      </c>
      <c r="W996" t="s">
        <v>102</v>
      </c>
      <c r="X996">
        <v>0.40620000000000001</v>
      </c>
    </row>
    <row r="997" spans="1:24" x14ac:dyDescent="0.35">
      <c r="A997" t="s">
        <v>681</v>
      </c>
      <c r="B997" t="s">
        <v>394</v>
      </c>
      <c r="C997" t="s">
        <v>40</v>
      </c>
      <c r="J997" t="s">
        <v>102</v>
      </c>
      <c r="K997" t="s">
        <v>102</v>
      </c>
      <c r="L997" t="s">
        <v>102</v>
      </c>
      <c r="M997" t="s">
        <v>102</v>
      </c>
      <c r="N997" t="s">
        <v>102</v>
      </c>
      <c r="O997" t="s">
        <v>102</v>
      </c>
      <c r="P997" t="s">
        <v>102</v>
      </c>
      <c r="Q997" t="s">
        <v>102</v>
      </c>
      <c r="R997" s="26">
        <v>1.356E-10</v>
      </c>
      <c r="S997" t="s">
        <v>102</v>
      </c>
      <c r="T997" s="26">
        <v>-3.8729999999999997E-5</v>
      </c>
      <c r="U997" s="26">
        <v>0.15090000000000001</v>
      </c>
      <c r="V997" t="s">
        <v>102</v>
      </c>
      <c r="W997" s="26">
        <v>4.1790000000000001E-6</v>
      </c>
      <c r="X997">
        <v>0.15086544913559999</v>
      </c>
    </row>
    <row r="998" spans="1:24" x14ac:dyDescent="0.35">
      <c r="A998" t="s">
        <v>681</v>
      </c>
      <c r="B998" t="s">
        <v>394</v>
      </c>
      <c r="C998" t="s">
        <v>40</v>
      </c>
      <c r="D998" t="s">
        <v>395</v>
      </c>
      <c r="J998" t="s">
        <v>102</v>
      </c>
      <c r="K998" t="s">
        <v>102</v>
      </c>
      <c r="L998" t="s">
        <v>102</v>
      </c>
      <c r="M998" t="s">
        <v>102</v>
      </c>
      <c r="N998" t="s">
        <v>102</v>
      </c>
      <c r="O998" t="s">
        <v>102</v>
      </c>
      <c r="P998" t="s">
        <v>102</v>
      </c>
      <c r="Q998" t="s">
        <v>102</v>
      </c>
      <c r="R998" t="s">
        <v>102</v>
      </c>
      <c r="S998" t="s">
        <v>102</v>
      </c>
      <c r="T998" s="26">
        <v>-3.684E-5</v>
      </c>
      <c r="U998" s="26">
        <v>8.3829999999999998E-3</v>
      </c>
      <c r="V998" t="s">
        <v>102</v>
      </c>
      <c r="W998" t="s">
        <v>102</v>
      </c>
      <c r="X998">
        <v>8.34616E-3</v>
      </c>
    </row>
    <row r="999" spans="1:24" x14ac:dyDescent="0.35">
      <c r="A999" t="s">
        <v>681</v>
      </c>
      <c r="B999" t="s">
        <v>394</v>
      </c>
      <c r="C999" t="s">
        <v>41</v>
      </c>
      <c r="J999" t="s">
        <v>102</v>
      </c>
      <c r="K999" t="s">
        <v>102</v>
      </c>
      <c r="L999" t="s">
        <v>102</v>
      </c>
      <c r="M999" t="s">
        <v>102</v>
      </c>
      <c r="N999" t="s">
        <v>102</v>
      </c>
      <c r="O999" t="s">
        <v>102</v>
      </c>
      <c r="P999" t="s">
        <v>102</v>
      </c>
      <c r="Q999" t="s">
        <v>102</v>
      </c>
      <c r="R999" s="26">
        <v>1.3740000000000001E-10</v>
      </c>
      <c r="S999" t="s">
        <v>102</v>
      </c>
      <c r="T999" s="26">
        <v>-3.862E-5</v>
      </c>
      <c r="U999" s="26">
        <v>0.14779999999999999</v>
      </c>
      <c r="V999" t="s">
        <v>102</v>
      </c>
      <c r="W999" s="26">
        <v>4.1570000000000002E-6</v>
      </c>
      <c r="X999">
        <v>0.14776553713740001</v>
      </c>
    </row>
    <row r="1000" spans="1:24" x14ac:dyDescent="0.35">
      <c r="A1000" t="s">
        <v>681</v>
      </c>
      <c r="B1000" t="s">
        <v>394</v>
      </c>
      <c r="C1000" t="s">
        <v>41</v>
      </c>
      <c r="D1000" t="s">
        <v>395</v>
      </c>
      <c r="J1000" t="s">
        <v>102</v>
      </c>
      <c r="K1000" t="s">
        <v>102</v>
      </c>
      <c r="L1000" t="s">
        <v>102</v>
      </c>
      <c r="M1000" t="s">
        <v>102</v>
      </c>
      <c r="N1000" t="s">
        <v>102</v>
      </c>
      <c r="O1000" t="s">
        <v>102</v>
      </c>
      <c r="P1000" t="s">
        <v>102</v>
      </c>
      <c r="Q1000" s="26" t="s">
        <v>102</v>
      </c>
      <c r="R1000" t="s">
        <v>102</v>
      </c>
      <c r="S1000" t="s">
        <v>102</v>
      </c>
      <c r="T1000" s="26">
        <v>-3.684E-5</v>
      </c>
      <c r="U1000" s="26">
        <v>8.3829999999999998E-3</v>
      </c>
      <c r="V1000" t="s">
        <v>102</v>
      </c>
      <c r="W1000" s="26" t="s">
        <v>102</v>
      </c>
      <c r="X1000">
        <v>8.34616E-3</v>
      </c>
    </row>
    <row r="1001" spans="1:24" x14ac:dyDescent="0.35">
      <c r="A1001" t="s">
        <v>681</v>
      </c>
      <c r="B1001" t="s">
        <v>394</v>
      </c>
      <c r="C1001" t="s">
        <v>22</v>
      </c>
      <c r="J1001" t="s">
        <v>102</v>
      </c>
      <c r="K1001" t="s">
        <v>102</v>
      </c>
      <c r="L1001" t="s">
        <v>102</v>
      </c>
      <c r="M1001" t="s">
        <v>102</v>
      </c>
      <c r="N1001" t="s">
        <v>102</v>
      </c>
      <c r="O1001" t="s">
        <v>102</v>
      </c>
      <c r="P1001" t="s">
        <v>102</v>
      </c>
      <c r="Q1001" s="26">
        <v>2.2669999999999999</v>
      </c>
      <c r="R1001" t="s">
        <v>102</v>
      </c>
      <c r="S1001" t="s">
        <v>102</v>
      </c>
      <c r="T1001" s="26">
        <v>0.24529999999999999</v>
      </c>
      <c r="U1001" s="26">
        <v>0.44540000000000002</v>
      </c>
      <c r="V1001" t="s">
        <v>102</v>
      </c>
      <c r="W1001" s="26">
        <v>3.2699999999999999E-3</v>
      </c>
      <c r="X1001">
        <v>2.9609700000000001</v>
      </c>
    </row>
    <row r="1002" spans="1:24" x14ac:dyDescent="0.35">
      <c r="A1002" t="s">
        <v>681</v>
      </c>
      <c r="B1002" t="s">
        <v>394</v>
      </c>
      <c r="C1002" t="s">
        <v>22</v>
      </c>
      <c r="D1002" t="s">
        <v>396</v>
      </c>
      <c r="J1002" t="s">
        <v>102</v>
      </c>
      <c r="K1002" t="s">
        <v>102</v>
      </c>
      <c r="L1002" t="s">
        <v>102</v>
      </c>
      <c r="M1002" t="s">
        <v>102</v>
      </c>
      <c r="N1002" t="s">
        <v>102</v>
      </c>
      <c r="O1002" t="s">
        <v>102</v>
      </c>
      <c r="P1002" t="s">
        <v>102</v>
      </c>
      <c r="Q1002" s="26" t="s">
        <v>102</v>
      </c>
      <c r="R1002" t="s">
        <v>102</v>
      </c>
      <c r="S1002" t="s">
        <v>102</v>
      </c>
      <c r="T1002" s="26">
        <v>4.103E-4</v>
      </c>
      <c r="U1002" s="26">
        <v>1.225E-2</v>
      </c>
      <c r="V1002" t="s">
        <v>102</v>
      </c>
      <c r="W1002" s="26" t="s">
        <v>102</v>
      </c>
      <c r="X1002">
        <v>1.2660299999999999E-2</v>
      </c>
    </row>
    <row r="1003" spans="1:24" x14ac:dyDescent="0.35">
      <c r="A1003" t="s">
        <v>681</v>
      </c>
      <c r="B1003" t="s">
        <v>394</v>
      </c>
      <c r="C1003" t="s">
        <v>22</v>
      </c>
      <c r="D1003" t="s">
        <v>397</v>
      </c>
      <c r="J1003" t="s">
        <v>102</v>
      </c>
      <c r="K1003" t="s">
        <v>102</v>
      </c>
      <c r="L1003" t="s">
        <v>102</v>
      </c>
      <c r="M1003" t="s">
        <v>102</v>
      </c>
      <c r="N1003" t="s">
        <v>102</v>
      </c>
      <c r="O1003" t="s">
        <v>102</v>
      </c>
      <c r="P1003" t="s">
        <v>102</v>
      </c>
      <c r="Q1003" s="26">
        <v>0.7157</v>
      </c>
      <c r="R1003" t="s">
        <v>102</v>
      </c>
      <c r="S1003" t="s">
        <v>102</v>
      </c>
      <c r="T1003" s="26">
        <v>9.5640000000000003E-2</v>
      </c>
      <c r="U1003" s="26">
        <v>0.1618</v>
      </c>
      <c r="V1003" t="s">
        <v>102</v>
      </c>
      <c r="W1003" s="26">
        <v>1.359E-3</v>
      </c>
      <c r="X1003">
        <v>0.974499</v>
      </c>
    </row>
    <row r="1004" spans="1:24" x14ac:dyDescent="0.35">
      <c r="A1004" t="s">
        <v>681</v>
      </c>
      <c r="B1004" t="s">
        <v>394</v>
      </c>
      <c r="C1004" t="s">
        <v>22</v>
      </c>
      <c r="D1004" t="s">
        <v>398</v>
      </c>
      <c r="J1004" t="s">
        <v>102</v>
      </c>
      <c r="K1004" t="s">
        <v>102</v>
      </c>
      <c r="L1004" t="s">
        <v>102</v>
      </c>
      <c r="M1004" t="s">
        <v>102</v>
      </c>
      <c r="N1004" t="s">
        <v>102</v>
      </c>
      <c r="O1004" t="s">
        <v>102</v>
      </c>
      <c r="P1004" t="s">
        <v>102</v>
      </c>
      <c r="Q1004" s="26">
        <v>1.1559999999999999</v>
      </c>
      <c r="R1004" t="s">
        <v>102</v>
      </c>
      <c r="S1004" t="s">
        <v>102</v>
      </c>
      <c r="T1004" s="26">
        <v>0.1492</v>
      </c>
      <c r="U1004" s="26">
        <v>0.27139999999999997</v>
      </c>
      <c r="V1004" t="s">
        <v>102</v>
      </c>
      <c r="W1004" s="26">
        <v>1.861E-3</v>
      </c>
      <c r="X1004">
        <v>1.5784609999999999</v>
      </c>
    </row>
    <row r="1005" spans="1:24" x14ac:dyDescent="0.35">
      <c r="A1005" t="s">
        <v>681</v>
      </c>
      <c r="B1005" t="s">
        <v>394</v>
      </c>
      <c r="C1005" t="s">
        <v>47</v>
      </c>
      <c r="J1005" t="s">
        <v>102</v>
      </c>
      <c r="K1005" t="s">
        <v>102</v>
      </c>
      <c r="L1005" t="s">
        <v>102</v>
      </c>
      <c r="M1005" t="s">
        <v>102</v>
      </c>
      <c r="N1005" t="s">
        <v>102</v>
      </c>
      <c r="O1005" t="s">
        <v>102</v>
      </c>
      <c r="P1005" t="s">
        <v>102</v>
      </c>
      <c r="Q1005" t="s">
        <v>102</v>
      </c>
      <c r="R1005" t="s">
        <v>102</v>
      </c>
      <c r="S1005" t="s">
        <v>102</v>
      </c>
      <c r="T1005" t="s">
        <v>102</v>
      </c>
      <c r="U1005" s="26" t="s">
        <v>102</v>
      </c>
      <c r="V1005" t="s">
        <v>102</v>
      </c>
      <c r="W1005" t="s">
        <v>102</v>
      </c>
      <c r="X1005">
        <v>0</v>
      </c>
    </row>
    <row r="1006" spans="1:24" x14ac:dyDescent="0.35">
      <c r="A1006" t="s">
        <v>681</v>
      </c>
      <c r="B1006" t="s">
        <v>394</v>
      </c>
      <c r="C1006" t="s">
        <v>42</v>
      </c>
      <c r="J1006" t="s">
        <v>102</v>
      </c>
      <c r="K1006" t="s">
        <v>102</v>
      </c>
      <c r="L1006" t="s">
        <v>102</v>
      </c>
      <c r="M1006" t="s">
        <v>102</v>
      </c>
      <c r="N1006" t="s">
        <v>102</v>
      </c>
      <c r="O1006" t="s">
        <v>102</v>
      </c>
      <c r="P1006" t="s">
        <v>102</v>
      </c>
      <c r="Q1006" s="26">
        <v>1.446</v>
      </c>
      <c r="R1006" t="s">
        <v>102</v>
      </c>
      <c r="S1006" t="s">
        <v>102</v>
      </c>
      <c r="T1006" s="26">
        <v>0.30520000000000003</v>
      </c>
      <c r="U1006" s="26">
        <v>0.1225</v>
      </c>
      <c r="V1006" t="s">
        <v>102</v>
      </c>
      <c r="W1006" s="26">
        <v>2.6740000000000002E-3</v>
      </c>
      <c r="X1006">
        <v>1.876374</v>
      </c>
    </row>
    <row r="1007" spans="1:24" x14ac:dyDescent="0.35">
      <c r="A1007" t="s">
        <v>681</v>
      </c>
      <c r="B1007" t="s">
        <v>394</v>
      </c>
      <c r="C1007" t="s">
        <v>399</v>
      </c>
      <c r="J1007" s="26">
        <v>-0.11559999999999999</v>
      </c>
      <c r="K1007" t="s">
        <v>102</v>
      </c>
      <c r="L1007" t="s">
        <v>102</v>
      </c>
      <c r="M1007" t="s">
        <v>102</v>
      </c>
      <c r="N1007" s="26" t="s">
        <v>102</v>
      </c>
      <c r="O1007" t="s">
        <v>102</v>
      </c>
      <c r="P1007" t="s">
        <v>102</v>
      </c>
      <c r="Q1007" s="26">
        <v>0.1159</v>
      </c>
      <c r="R1007" t="s">
        <v>102</v>
      </c>
      <c r="S1007" t="s">
        <v>102</v>
      </c>
      <c r="T1007" s="26" t="s">
        <v>102</v>
      </c>
      <c r="U1007" s="26" t="s">
        <v>102</v>
      </c>
      <c r="V1007" t="s">
        <v>102</v>
      </c>
      <c r="W1007" s="26">
        <v>2.6730000000000001E-6</v>
      </c>
      <c r="X1007">
        <v>3.0267299999999501E-4</v>
      </c>
    </row>
    <row r="1008" spans="1:24" x14ac:dyDescent="0.35">
      <c r="A1008" t="s">
        <v>681</v>
      </c>
      <c r="B1008" t="s">
        <v>394</v>
      </c>
      <c r="C1008" t="s">
        <v>43</v>
      </c>
      <c r="J1008" t="s">
        <v>102</v>
      </c>
      <c r="K1008" t="s">
        <v>102</v>
      </c>
      <c r="L1008" t="s">
        <v>102</v>
      </c>
      <c r="M1008" t="s">
        <v>102</v>
      </c>
      <c r="N1008" t="s">
        <v>102</v>
      </c>
      <c r="O1008" t="s">
        <v>102</v>
      </c>
      <c r="P1008" t="s">
        <v>102</v>
      </c>
      <c r="Q1008" s="26">
        <v>2.604E-3</v>
      </c>
      <c r="R1008" s="26">
        <v>2.6419999999999999E-2</v>
      </c>
      <c r="S1008" t="s">
        <v>102</v>
      </c>
      <c r="T1008" s="26">
        <v>5.3179999999999998E-3</v>
      </c>
      <c r="U1008" s="26" t="s">
        <v>102</v>
      </c>
      <c r="V1008" t="s">
        <v>102</v>
      </c>
      <c r="W1008" s="26">
        <v>6.8830000000000002E-2</v>
      </c>
      <c r="X1008">
        <v>0.103172</v>
      </c>
    </row>
    <row r="1009" spans="1:24" x14ac:dyDescent="0.35">
      <c r="A1009" t="s">
        <v>681</v>
      </c>
      <c r="B1009" t="s">
        <v>394</v>
      </c>
      <c r="C1009" t="s">
        <v>43</v>
      </c>
      <c r="D1009" t="s">
        <v>400</v>
      </c>
      <c r="J1009" s="26" t="s">
        <v>102</v>
      </c>
      <c r="K1009" t="s">
        <v>102</v>
      </c>
      <c r="L1009" s="26" t="s">
        <v>102</v>
      </c>
      <c r="M1009" s="26" t="s">
        <v>102</v>
      </c>
      <c r="N1009" s="26" t="s">
        <v>102</v>
      </c>
      <c r="O1009" s="26" t="s">
        <v>102</v>
      </c>
      <c r="P1009" s="26" t="s">
        <v>102</v>
      </c>
      <c r="Q1009" s="26">
        <v>-1.577E-5</v>
      </c>
      <c r="R1009" s="26" t="s">
        <v>102</v>
      </c>
      <c r="S1009" s="26" t="s">
        <v>102</v>
      </c>
      <c r="T1009" s="26" t="s">
        <v>102</v>
      </c>
      <c r="U1009" s="26" t="s">
        <v>102</v>
      </c>
      <c r="V1009" s="26" t="s">
        <v>102</v>
      </c>
      <c r="W1009" s="26">
        <v>4.7419999999999997E-8</v>
      </c>
      <c r="X1009" s="26">
        <v>-1.5722579999999999E-5</v>
      </c>
    </row>
    <row r="1010" spans="1:24" x14ac:dyDescent="0.35">
      <c r="A1010" t="s">
        <v>681</v>
      </c>
      <c r="B1010" t="s">
        <v>394</v>
      </c>
      <c r="C1010" t="s">
        <v>43</v>
      </c>
      <c r="D1010" t="s">
        <v>401</v>
      </c>
      <c r="J1010" s="26" t="s">
        <v>102</v>
      </c>
      <c r="K1010" t="s">
        <v>102</v>
      </c>
      <c r="L1010" s="26" t="s">
        <v>102</v>
      </c>
      <c r="M1010" s="26" t="s">
        <v>102</v>
      </c>
      <c r="N1010" s="26" t="s">
        <v>102</v>
      </c>
      <c r="O1010" s="26" t="s">
        <v>102</v>
      </c>
      <c r="P1010" s="26" t="s">
        <v>102</v>
      </c>
      <c r="Q1010" s="26">
        <v>6.0520000000000005E-7</v>
      </c>
      <c r="R1010" s="26" t="s">
        <v>102</v>
      </c>
      <c r="S1010" s="26" t="s">
        <v>102</v>
      </c>
      <c r="T1010" s="26" t="s">
        <v>102</v>
      </c>
      <c r="U1010" s="26" t="s">
        <v>102</v>
      </c>
      <c r="V1010" s="26" t="s">
        <v>102</v>
      </c>
      <c r="W1010" s="26">
        <v>4.7419999999999997E-8</v>
      </c>
      <c r="X1010" s="26">
        <v>6.5262000000000003E-7</v>
      </c>
    </row>
    <row r="1011" spans="1:24" x14ac:dyDescent="0.35">
      <c r="A1011" t="s">
        <v>681</v>
      </c>
      <c r="B1011" t="s">
        <v>394</v>
      </c>
      <c r="C1011" t="s">
        <v>43</v>
      </c>
      <c r="D1011" t="s">
        <v>402</v>
      </c>
      <c r="J1011" t="s">
        <v>102</v>
      </c>
      <c r="K1011" t="s">
        <v>102</v>
      </c>
      <c r="L1011" t="s">
        <v>102</v>
      </c>
      <c r="M1011" t="s">
        <v>102</v>
      </c>
      <c r="N1011" t="s">
        <v>102</v>
      </c>
      <c r="O1011" t="s">
        <v>102</v>
      </c>
      <c r="P1011" t="s">
        <v>102</v>
      </c>
      <c r="Q1011" s="26">
        <v>2.4299999999999999E-3</v>
      </c>
      <c r="R1011" t="s">
        <v>102</v>
      </c>
      <c r="S1011" t="s">
        <v>102</v>
      </c>
      <c r="T1011" s="26">
        <v>7.522E-3</v>
      </c>
      <c r="U1011" s="26" t="s">
        <v>102</v>
      </c>
      <c r="V1011" t="s">
        <v>102</v>
      </c>
      <c r="W1011" s="26">
        <v>6.8489999999999995E-2</v>
      </c>
      <c r="X1011">
        <v>7.8441999999999998E-2</v>
      </c>
    </row>
    <row r="1012" spans="1:24" x14ac:dyDescent="0.35">
      <c r="A1012" t="s">
        <v>681</v>
      </c>
      <c r="B1012" t="s">
        <v>394</v>
      </c>
      <c r="C1012" t="s">
        <v>43</v>
      </c>
      <c r="D1012" t="s">
        <v>403</v>
      </c>
      <c r="J1012" t="s">
        <v>102</v>
      </c>
      <c r="K1012" t="s">
        <v>102</v>
      </c>
      <c r="L1012" t="s">
        <v>102</v>
      </c>
      <c r="M1012" t="s">
        <v>102</v>
      </c>
      <c r="N1012" t="s">
        <v>102</v>
      </c>
      <c r="O1012" t="s">
        <v>102</v>
      </c>
      <c r="P1012" t="s">
        <v>102</v>
      </c>
      <c r="Q1012" s="26">
        <v>1.895E-4</v>
      </c>
      <c r="R1012" t="s">
        <v>102</v>
      </c>
      <c r="S1012" t="s">
        <v>102</v>
      </c>
      <c r="T1012" s="26">
        <v>8.8999999999999995E-6</v>
      </c>
      <c r="U1012" t="s">
        <v>102</v>
      </c>
      <c r="V1012" t="s">
        <v>102</v>
      </c>
      <c r="W1012" s="26">
        <v>3.4660000000000002E-4</v>
      </c>
      <c r="X1012">
        <v>5.4500000000000002E-4</v>
      </c>
    </row>
    <row r="1013" spans="1:24" x14ac:dyDescent="0.35">
      <c r="A1013" t="s">
        <v>681</v>
      </c>
      <c r="B1013" t="s">
        <v>394</v>
      </c>
      <c r="C1013" t="s">
        <v>43</v>
      </c>
      <c r="D1013" t="s">
        <v>404</v>
      </c>
      <c r="J1013" t="s">
        <v>102</v>
      </c>
      <c r="K1013" t="s">
        <v>102</v>
      </c>
      <c r="L1013" t="s">
        <v>102</v>
      </c>
      <c r="M1013" t="s">
        <v>102</v>
      </c>
      <c r="N1013" t="s">
        <v>102</v>
      </c>
      <c r="O1013" t="s">
        <v>102</v>
      </c>
      <c r="P1013" t="s">
        <v>102</v>
      </c>
      <c r="Q1013" t="s">
        <v>102</v>
      </c>
      <c r="R1013" s="26">
        <v>5.6979999999999999E-3</v>
      </c>
      <c r="S1013" t="s">
        <v>102</v>
      </c>
      <c r="T1013" s="26">
        <v>-2.2130000000000001E-3</v>
      </c>
      <c r="U1013" s="26" t="s">
        <v>102</v>
      </c>
      <c r="V1013" s="26" t="s">
        <v>102</v>
      </c>
      <c r="W1013" t="s">
        <v>102</v>
      </c>
      <c r="X1013">
        <v>3.4849999999999998E-3</v>
      </c>
    </row>
    <row r="1014" spans="1:24" x14ac:dyDescent="0.35">
      <c r="A1014" t="s">
        <v>681</v>
      </c>
      <c r="B1014" t="s">
        <v>394</v>
      </c>
      <c r="C1014" t="s">
        <v>43</v>
      </c>
      <c r="D1014" t="s">
        <v>405</v>
      </c>
      <c r="J1014" t="s">
        <v>102</v>
      </c>
      <c r="K1014" t="s">
        <v>102</v>
      </c>
      <c r="L1014" t="s">
        <v>102</v>
      </c>
      <c r="M1014" t="s">
        <v>102</v>
      </c>
      <c r="N1014" t="s">
        <v>102</v>
      </c>
      <c r="O1014" t="s">
        <v>102</v>
      </c>
      <c r="P1014" t="s">
        <v>102</v>
      </c>
      <c r="Q1014" t="s">
        <v>102</v>
      </c>
      <c r="R1014" s="26">
        <v>3.54E-6</v>
      </c>
      <c r="S1014" t="s">
        <v>102</v>
      </c>
      <c r="T1014" s="26">
        <v>-7.5649999999999998E-7</v>
      </c>
      <c r="U1014" t="s">
        <v>102</v>
      </c>
      <c r="V1014" t="s">
        <v>102</v>
      </c>
      <c r="W1014" t="s">
        <v>102</v>
      </c>
      <c r="X1014" s="26">
        <v>2.7835000000000001E-6</v>
      </c>
    </row>
    <row r="1015" spans="1:24" x14ac:dyDescent="0.35">
      <c r="A1015" t="s">
        <v>681</v>
      </c>
      <c r="B1015" t="s">
        <v>394</v>
      </c>
      <c r="C1015" t="s">
        <v>43</v>
      </c>
      <c r="D1015" t="s">
        <v>406</v>
      </c>
      <c r="J1015" t="s">
        <v>102</v>
      </c>
      <c r="K1015" t="s">
        <v>102</v>
      </c>
      <c r="L1015" t="s">
        <v>102</v>
      </c>
      <c r="M1015" t="s">
        <v>102</v>
      </c>
      <c r="N1015" t="s">
        <v>102</v>
      </c>
      <c r="O1015" t="s">
        <v>102</v>
      </c>
      <c r="P1015" t="s">
        <v>102</v>
      </c>
      <c r="Q1015" t="s">
        <v>102</v>
      </c>
      <c r="R1015" s="26">
        <v>2.0480000000000002E-2</v>
      </c>
      <c r="S1015" t="s">
        <v>102</v>
      </c>
      <c r="T1015" s="26" t="s">
        <v>102</v>
      </c>
      <c r="U1015" s="26" t="s">
        <v>102</v>
      </c>
      <c r="V1015" t="s">
        <v>102</v>
      </c>
      <c r="W1015" s="26" t="s">
        <v>102</v>
      </c>
      <c r="X1015">
        <v>2.0480000000000002E-2</v>
      </c>
    </row>
    <row r="1016" spans="1:24" x14ac:dyDescent="0.35">
      <c r="A1016" t="s">
        <v>681</v>
      </c>
      <c r="B1016" t="s">
        <v>394</v>
      </c>
      <c r="C1016" t="s">
        <v>43</v>
      </c>
      <c r="D1016" t="s">
        <v>407</v>
      </c>
      <c r="J1016" t="s">
        <v>102</v>
      </c>
      <c r="K1016" t="s">
        <v>102</v>
      </c>
      <c r="L1016" t="s">
        <v>102</v>
      </c>
      <c r="M1016" t="s">
        <v>102</v>
      </c>
      <c r="N1016" t="s">
        <v>102</v>
      </c>
      <c r="O1016" t="s">
        <v>102</v>
      </c>
      <c r="P1016" t="s">
        <v>102</v>
      </c>
      <c r="Q1016" t="s">
        <v>102</v>
      </c>
      <c r="R1016" s="26">
        <v>2.3780000000000001E-4</v>
      </c>
      <c r="S1016" t="s">
        <v>102</v>
      </c>
      <c r="T1016" s="26" t="s">
        <v>102</v>
      </c>
      <c r="U1016" s="26" t="s">
        <v>102</v>
      </c>
      <c r="V1016" t="s">
        <v>102</v>
      </c>
      <c r="W1016" t="s">
        <v>102</v>
      </c>
      <c r="X1016">
        <v>2.3780000000000001E-4</v>
      </c>
    </row>
    <row r="1017" spans="1:24" x14ac:dyDescent="0.35">
      <c r="A1017" t="s">
        <v>681</v>
      </c>
      <c r="B1017" t="s">
        <v>394</v>
      </c>
      <c r="C1017" t="s">
        <v>39</v>
      </c>
      <c r="J1017" s="26">
        <v>0.51170000000000004</v>
      </c>
      <c r="K1017" t="s">
        <v>102</v>
      </c>
      <c r="L1017" t="s">
        <v>102</v>
      </c>
      <c r="M1017" t="s">
        <v>102</v>
      </c>
      <c r="N1017" t="s">
        <v>102</v>
      </c>
      <c r="O1017" t="s">
        <v>102</v>
      </c>
      <c r="P1017" t="s">
        <v>102</v>
      </c>
      <c r="Q1017" s="26">
        <v>-8.2129999999999996E-4</v>
      </c>
      <c r="R1017" s="26" t="s">
        <v>102</v>
      </c>
      <c r="S1017" t="s">
        <v>102</v>
      </c>
      <c r="T1017" s="26">
        <v>-1.061E-2</v>
      </c>
      <c r="U1017" s="26" t="s">
        <v>102</v>
      </c>
      <c r="V1017" t="s">
        <v>102</v>
      </c>
      <c r="W1017" s="26">
        <v>-0.1208</v>
      </c>
      <c r="X1017">
        <v>0.37946869999999999</v>
      </c>
    </row>
    <row r="1018" spans="1:24" x14ac:dyDescent="0.35">
      <c r="A1018" t="s">
        <v>681</v>
      </c>
      <c r="B1018" t="s">
        <v>394</v>
      </c>
      <c r="C1018" t="s">
        <v>21</v>
      </c>
      <c r="J1018" t="s">
        <v>102</v>
      </c>
      <c r="K1018" t="s">
        <v>102</v>
      </c>
      <c r="L1018" s="26">
        <v>0.873</v>
      </c>
      <c r="M1018" s="26">
        <v>0.11849999999999999</v>
      </c>
      <c r="N1018" s="26">
        <v>-0.37480000000000002</v>
      </c>
      <c r="O1018" s="26">
        <v>12.14</v>
      </c>
      <c r="P1018" s="26">
        <v>3.1030000000000002</v>
      </c>
      <c r="Q1018" s="26">
        <v>12.65</v>
      </c>
      <c r="R1018" s="26">
        <v>31.28</v>
      </c>
      <c r="S1018" s="26">
        <v>2.1240000000000001</v>
      </c>
      <c r="T1018" s="26">
        <v>-0.27329999999999999</v>
      </c>
      <c r="U1018" s="26">
        <v>4.8330000000000002</v>
      </c>
      <c r="V1018" t="s">
        <v>102</v>
      </c>
      <c r="W1018" s="26">
        <v>-0.3448</v>
      </c>
      <c r="X1018">
        <v>66.128600000000006</v>
      </c>
    </row>
    <row r="1019" spans="1:24" x14ac:dyDescent="0.35">
      <c r="A1019" t="s">
        <v>681</v>
      </c>
      <c r="B1019" t="s">
        <v>394</v>
      </c>
      <c r="C1019" t="s">
        <v>21</v>
      </c>
      <c r="D1019" t="s">
        <v>24</v>
      </c>
      <c r="J1019" t="s">
        <v>102</v>
      </c>
      <c r="K1019" t="s">
        <v>102</v>
      </c>
      <c r="L1019" t="s">
        <v>102</v>
      </c>
      <c r="M1019" t="s">
        <v>102</v>
      </c>
      <c r="N1019" t="s">
        <v>102</v>
      </c>
      <c r="O1019" t="s">
        <v>102</v>
      </c>
      <c r="P1019" t="s">
        <v>102</v>
      </c>
      <c r="Q1019" s="26" t="s">
        <v>102</v>
      </c>
      <c r="R1019" s="26">
        <v>1.542</v>
      </c>
      <c r="S1019" t="s">
        <v>102</v>
      </c>
      <c r="T1019" s="26">
        <v>-0.57169999999999999</v>
      </c>
      <c r="U1019" s="26">
        <v>9.3869999999999995E-2</v>
      </c>
      <c r="V1019" t="s">
        <v>102</v>
      </c>
      <c r="W1019" s="26">
        <v>0.39200000000000002</v>
      </c>
      <c r="X1019">
        <v>1.45617</v>
      </c>
    </row>
    <row r="1020" spans="1:24" x14ac:dyDescent="0.35">
      <c r="A1020" t="s">
        <v>681</v>
      </c>
      <c r="B1020" t="s">
        <v>394</v>
      </c>
      <c r="C1020" t="s">
        <v>21</v>
      </c>
      <c r="D1020" t="s">
        <v>24</v>
      </c>
      <c r="E1020" t="s">
        <v>408</v>
      </c>
      <c r="J1020" t="s">
        <v>102</v>
      </c>
      <c r="K1020" t="s">
        <v>102</v>
      </c>
      <c r="L1020" t="s">
        <v>102</v>
      </c>
      <c r="M1020" t="s">
        <v>102</v>
      </c>
      <c r="N1020" t="s">
        <v>102</v>
      </c>
      <c r="O1020" t="s">
        <v>102</v>
      </c>
      <c r="P1020" t="s">
        <v>102</v>
      </c>
      <c r="Q1020" t="s">
        <v>102</v>
      </c>
      <c r="R1020" t="s">
        <v>102</v>
      </c>
      <c r="S1020" t="s">
        <v>102</v>
      </c>
      <c r="T1020" s="26">
        <v>-1.588E-5</v>
      </c>
      <c r="U1020" s="26">
        <v>3.9170000000000003E-2</v>
      </c>
      <c r="V1020" t="s">
        <v>102</v>
      </c>
      <c r="W1020" s="26">
        <v>0.2271</v>
      </c>
      <c r="X1020">
        <v>0.26625411999999998</v>
      </c>
    </row>
    <row r="1021" spans="1:24" x14ac:dyDescent="0.35">
      <c r="A1021" t="s">
        <v>681</v>
      </c>
      <c r="B1021" t="s">
        <v>394</v>
      </c>
      <c r="C1021" t="s">
        <v>21</v>
      </c>
      <c r="D1021" t="s">
        <v>24</v>
      </c>
      <c r="E1021" t="s">
        <v>409</v>
      </c>
      <c r="J1021" t="s">
        <v>102</v>
      </c>
      <c r="K1021" t="s">
        <v>102</v>
      </c>
      <c r="L1021" t="s">
        <v>102</v>
      </c>
      <c r="M1021" t="s">
        <v>102</v>
      </c>
      <c r="N1021" t="s">
        <v>102</v>
      </c>
      <c r="O1021" t="s">
        <v>102</v>
      </c>
      <c r="P1021" t="s">
        <v>102</v>
      </c>
      <c r="Q1021" s="26" t="s">
        <v>102</v>
      </c>
      <c r="R1021" s="26">
        <v>0.81040000000000001</v>
      </c>
      <c r="S1021" t="s">
        <v>102</v>
      </c>
      <c r="T1021" s="26">
        <v>-2.4340000000000001E-5</v>
      </c>
      <c r="U1021" s="26">
        <v>3.4729999999999997E-2</v>
      </c>
      <c r="V1021" t="s">
        <v>102</v>
      </c>
      <c r="W1021" s="26" t="s">
        <v>102</v>
      </c>
      <c r="X1021">
        <v>0.84510565999999998</v>
      </c>
    </row>
    <row r="1022" spans="1:24" x14ac:dyDescent="0.35">
      <c r="A1022" t="s">
        <v>681</v>
      </c>
      <c r="B1022" t="s">
        <v>394</v>
      </c>
      <c r="C1022" t="s">
        <v>21</v>
      </c>
      <c r="D1022" t="s">
        <v>29</v>
      </c>
      <c r="J1022" t="s">
        <v>102</v>
      </c>
      <c r="K1022" t="s">
        <v>102</v>
      </c>
      <c r="L1022" t="s">
        <v>102</v>
      </c>
      <c r="M1022" t="s">
        <v>102</v>
      </c>
      <c r="N1022" t="s">
        <v>102</v>
      </c>
      <c r="O1022" t="s">
        <v>102</v>
      </c>
      <c r="P1022" t="s">
        <v>102</v>
      </c>
      <c r="Q1022" s="26" t="s">
        <v>102</v>
      </c>
      <c r="R1022" t="s">
        <v>102</v>
      </c>
      <c r="S1022" t="s">
        <v>102</v>
      </c>
      <c r="T1022" s="26">
        <v>6.3929999999999998E-4</v>
      </c>
      <c r="U1022" s="26">
        <v>0.89510000000000001</v>
      </c>
      <c r="V1022" t="s">
        <v>102</v>
      </c>
      <c r="W1022" s="26" t="s">
        <v>102</v>
      </c>
      <c r="X1022">
        <v>0.89573930000000002</v>
      </c>
    </row>
    <row r="1023" spans="1:24" x14ac:dyDescent="0.35">
      <c r="A1023" t="s">
        <v>681</v>
      </c>
      <c r="B1023" t="s">
        <v>394</v>
      </c>
      <c r="C1023" t="s">
        <v>21</v>
      </c>
      <c r="D1023" t="s">
        <v>29</v>
      </c>
      <c r="E1023" t="s">
        <v>319</v>
      </c>
      <c r="J1023" t="s">
        <v>102</v>
      </c>
      <c r="K1023" t="s">
        <v>102</v>
      </c>
      <c r="L1023" t="s">
        <v>102</v>
      </c>
      <c r="M1023" t="s">
        <v>102</v>
      </c>
      <c r="N1023" t="s">
        <v>102</v>
      </c>
      <c r="O1023" t="s">
        <v>102</v>
      </c>
      <c r="P1023" t="s">
        <v>102</v>
      </c>
      <c r="Q1023" t="s">
        <v>102</v>
      </c>
      <c r="R1023" t="s">
        <v>102</v>
      </c>
      <c r="S1023" t="s">
        <v>102</v>
      </c>
      <c r="T1023" t="s">
        <v>102</v>
      </c>
      <c r="U1023" s="26">
        <v>2.4289999999999999E-2</v>
      </c>
      <c r="V1023" t="s">
        <v>102</v>
      </c>
      <c r="W1023" t="s">
        <v>102</v>
      </c>
      <c r="X1023">
        <v>2.4289999999999999E-2</v>
      </c>
    </row>
    <row r="1024" spans="1:24" x14ac:dyDescent="0.35">
      <c r="A1024" t="s">
        <v>681</v>
      </c>
      <c r="B1024" t="s">
        <v>394</v>
      </c>
      <c r="C1024" t="s">
        <v>21</v>
      </c>
      <c r="D1024" t="s">
        <v>29</v>
      </c>
      <c r="E1024" t="s">
        <v>323</v>
      </c>
      <c r="J1024" t="s">
        <v>102</v>
      </c>
      <c r="K1024" t="s">
        <v>102</v>
      </c>
      <c r="L1024" t="s">
        <v>102</v>
      </c>
      <c r="M1024" t="s">
        <v>102</v>
      </c>
      <c r="N1024" t="s">
        <v>102</v>
      </c>
      <c r="O1024" t="s">
        <v>102</v>
      </c>
      <c r="P1024" t="s">
        <v>102</v>
      </c>
      <c r="Q1024" s="26" t="s">
        <v>102</v>
      </c>
      <c r="R1024" t="s">
        <v>102</v>
      </c>
      <c r="S1024" t="s">
        <v>102</v>
      </c>
      <c r="T1024" s="26" t="s">
        <v>102</v>
      </c>
      <c r="U1024" s="26">
        <v>2.9979999999999998E-3</v>
      </c>
      <c r="V1024" t="s">
        <v>102</v>
      </c>
      <c r="W1024" s="26" t="s">
        <v>102</v>
      </c>
      <c r="X1024">
        <v>2.9979999999999998E-3</v>
      </c>
    </row>
    <row r="1025" spans="1:24" x14ac:dyDescent="0.35">
      <c r="A1025" t="s">
        <v>681</v>
      </c>
      <c r="B1025" t="s">
        <v>394</v>
      </c>
      <c r="C1025" t="s">
        <v>21</v>
      </c>
      <c r="D1025" t="s">
        <v>29</v>
      </c>
      <c r="E1025" t="s">
        <v>410</v>
      </c>
      <c r="J1025" s="26" t="s">
        <v>102</v>
      </c>
      <c r="K1025" t="s">
        <v>102</v>
      </c>
      <c r="L1025" t="s">
        <v>102</v>
      </c>
      <c r="M1025" t="s">
        <v>102</v>
      </c>
      <c r="N1025" t="s">
        <v>102</v>
      </c>
      <c r="O1025" t="s">
        <v>102</v>
      </c>
      <c r="P1025" t="s">
        <v>102</v>
      </c>
      <c r="Q1025" s="26" t="s">
        <v>102</v>
      </c>
      <c r="R1025" t="s">
        <v>102</v>
      </c>
      <c r="S1025" t="s">
        <v>102</v>
      </c>
      <c r="T1025" t="s">
        <v>102</v>
      </c>
      <c r="U1025" s="26">
        <v>4.4790000000000003E-3</v>
      </c>
      <c r="V1025" t="s">
        <v>102</v>
      </c>
      <c r="W1025" s="26" t="s">
        <v>102</v>
      </c>
      <c r="X1025">
        <v>4.4790000000000003E-3</v>
      </c>
    </row>
    <row r="1026" spans="1:24" x14ac:dyDescent="0.35">
      <c r="A1026" t="s">
        <v>681</v>
      </c>
      <c r="B1026" t="s">
        <v>394</v>
      </c>
      <c r="C1026" t="s">
        <v>21</v>
      </c>
      <c r="D1026" t="s">
        <v>29</v>
      </c>
      <c r="E1026" t="s">
        <v>411</v>
      </c>
      <c r="J1026" t="s">
        <v>102</v>
      </c>
      <c r="K1026" t="s">
        <v>102</v>
      </c>
      <c r="L1026" t="s">
        <v>102</v>
      </c>
      <c r="M1026" t="s">
        <v>102</v>
      </c>
      <c r="N1026" t="s">
        <v>102</v>
      </c>
      <c r="O1026" t="s">
        <v>102</v>
      </c>
      <c r="P1026" t="s">
        <v>102</v>
      </c>
      <c r="Q1026" s="26" t="s">
        <v>102</v>
      </c>
      <c r="R1026" s="26" t="s">
        <v>102</v>
      </c>
      <c r="S1026" t="s">
        <v>102</v>
      </c>
      <c r="T1026" s="26" t="s">
        <v>102</v>
      </c>
      <c r="U1026" s="26">
        <v>1.9109999999999999E-2</v>
      </c>
      <c r="V1026" t="s">
        <v>102</v>
      </c>
      <c r="W1026" s="26" t="s">
        <v>102</v>
      </c>
      <c r="X1026">
        <v>1.9109999999999999E-2</v>
      </c>
    </row>
    <row r="1027" spans="1:24" x14ac:dyDescent="0.35">
      <c r="A1027" t="s">
        <v>681</v>
      </c>
      <c r="B1027" t="s">
        <v>394</v>
      </c>
      <c r="C1027" t="s">
        <v>21</v>
      </c>
      <c r="D1027" t="s">
        <v>27</v>
      </c>
      <c r="J1027" t="s">
        <v>102</v>
      </c>
      <c r="K1027" t="s">
        <v>102</v>
      </c>
      <c r="L1027" t="s">
        <v>102</v>
      </c>
      <c r="M1027" t="s">
        <v>102</v>
      </c>
      <c r="N1027" t="s">
        <v>102</v>
      </c>
      <c r="O1027" t="s">
        <v>102</v>
      </c>
      <c r="P1027" t="s">
        <v>102</v>
      </c>
      <c r="Q1027" s="26" t="s">
        <v>102</v>
      </c>
      <c r="R1027" s="26">
        <v>1.7340000000000001E-3</v>
      </c>
      <c r="S1027" t="s">
        <v>102</v>
      </c>
      <c r="T1027" s="26">
        <v>2.9300000000000001E-8</v>
      </c>
      <c r="U1027" s="26">
        <v>2.5579999999999999E-3</v>
      </c>
      <c r="V1027" t="s">
        <v>102</v>
      </c>
      <c r="W1027" s="26" t="s">
        <v>102</v>
      </c>
      <c r="X1027">
        <v>4.2920292999999998E-3</v>
      </c>
    </row>
    <row r="1028" spans="1:24" x14ac:dyDescent="0.35">
      <c r="A1028" t="s">
        <v>681</v>
      </c>
      <c r="B1028" t="s">
        <v>394</v>
      </c>
      <c r="C1028" t="s">
        <v>21</v>
      </c>
      <c r="D1028" t="s">
        <v>27</v>
      </c>
      <c r="E1028" t="s">
        <v>412</v>
      </c>
      <c r="J1028" t="s">
        <v>102</v>
      </c>
      <c r="K1028" t="s">
        <v>102</v>
      </c>
      <c r="L1028" t="s">
        <v>102</v>
      </c>
      <c r="M1028" t="s">
        <v>102</v>
      </c>
      <c r="N1028" t="s">
        <v>102</v>
      </c>
      <c r="O1028" t="s">
        <v>102</v>
      </c>
      <c r="P1028" t="s">
        <v>102</v>
      </c>
      <c r="Q1028" s="26" t="s">
        <v>102</v>
      </c>
      <c r="R1028" s="26">
        <v>1.6540000000000001E-3</v>
      </c>
      <c r="S1028" t="s">
        <v>102</v>
      </c>
      <c r="T1028" s="26">
        <v>2.9300000000000001E-8</v>
      </c>
      <c r="U1028" s="26">
        <v>2.3739999999999998E-3</v>
      </c>
      <c r="V1028" t="s">
        <v>102</v>
      </c>
      <c r="W1028" s="26" t="s">
        <v>102</v>
      </c>
      <c r="X1028">
        <v>4.0280293000000003E-3</v>
      </c>
    </row>
    <row r="1029" spans="1:24" x14ac:dyDescent="0.35">
      <c r="A1029" t="s">
        <v>681</v>
      </c>
      <c r="B1029" t="s">
        <v>394</v>
      </c>
      <c r="C1029" t="s">
        <v>21</v>
      </c>
      <c r="D1029" t="s">
        <v>23</v>
      </c>
      <c r="J1029" t="s">
        <v>102</v>
      </c>
      <c r="K1029" t="s">
        <v>102</v>
      </c>
      <c r="L1029" t="s">
        <v>102</v>
      </c>
      <c r="M1029" t="s">
        <v>102</v>
      </c>
      <c r="N1029" t="s">
        <v>102</v>
      </c>
      <c r="O1029" t="s">
        <v>102</v>
      </c>
      <c r="P1029" t="s">
        <v>102</v>
      </c>
      <c r="Q1029" s="26" t="s">
        <v>102</v>
      </c>
      <c r="R1029" s="26">
        <v>29.74</v>
      </c>
      <c r="S1029" t="s">
        <v>102</v>
      </c>
      <c r="T1029" s="26">
        <v>-0.1171</v>
      </c>
      <c r="U1029" s="26">
        <v>0.53180000000000005</v>
      </c>
      <c r="V1029" t="s">
        <v>102</v>
      </c>
      <c r="W1029" s="26">
        <v>-0.746</v>
      </c>
      <c r="X1029">
        <v>29.4087</v>
      </c>
    </row>
    <row r="1030" spans="1:24" x14ac:dyDescent="0.35">
      <c r="A1030" t="s">
        <v>681</v>
      </c>
      <c r="B1030" t="s">
        <v>394</v>
      </c>
      <c r="C1030" t="s">
        <v>21</v>
      </c>
      <c r="D1030" t="s">
        <v>23</v>
      </c>
      <c r="E1030" t="s">
        <v>413</v>
      </c>
      <c r="J1030" t="s">
        <v>102</v>
      </c>
      <c r="K1030" t="s">
        <v>102</v>
      </c>
      <c r="L1030" t="s">
        <v>102</v>
      </c>
      <c r="M1030" t="s">
        <v>102</v>
      </c>
      <c r="N1030" t="s">
        <v>102</v>
      </c>
      <c r="O1030" t="s">
        <v>102</v>
      </c>
      <c r="P1030" t="s">
        <v>102</v>
      </c>
      <c r="Q1030" s="26" t="s">
        <v>102</v>
      </c>
      <c r="R1030" t="s">
        <v>170</v>
      </c>
      <c r="S1030" t="s">
        <v>102</v>
      </c>
      <c r="T1030" s="26" t="s">
        <v>102</v>
      </c>
      <c r="U1030" t="s">
        <v>102</v>
      </c>
      <c r="V1030" t="s">
        <v>102</v>
      </c>
      <c r="W1030" s="26" t="s">
        <v>102</v>
      </c>
      <c r="X1030">
        <v>0</v>
      </c>
    </row>
    <row r="1031" spans="1:24" x14ac:dyDescent="0.35">
      <c r="A1031" t="s">
        <v>681</v>
      </c>
      <c r="B1031" t="s">
        <v>394</v>
      </c>
      <c r="C1031" t="s">
        <v>21</v>
      </c>
      <c r="D1031" t="s">
        <v>23</v>
      </c>
      <c r="E1031" t="s">
        <v>414</v>
      </c>
      <c r="J1031" t="s">
        <v>102</v>
      </c>
      <c r="K1031" t="s">
        <v>102</v>
      </c>
      <c r="L1031" t="s">
        <v>102</v>
      </c>
      <c r="M1031" t="s">
        <v>102</v>
      </c>
      <c r="N1031" t="s">
        <v>102</v>
      </c>
      <c r="O1031" t="s">
        <v>102</v>
      </c>
      <c r="P1031" t="s">
        <v>102</v>
      </c>
      <c r="Q1031" t="s">
        <v>102</v>
      </c>
      <c r="R1031" s="26">
        <v>5.777E-3</v>
      </c>
      <c r="S1031" t="s">
        <v>102</v>
      </c>
      <c r="T1031" s="26" t="s">
        <v>102</v>
      </c>
      <c r="U1031" t="s">
        <v>102</v>
      </c>
      <c r="V1031" t="s">
        <v>102</v>
      </c>
      <c r="W1031" t="s">
        <v>102</v>
      </c>
      <c r="X1031">
        <v>5.777E-3</v>
      </c>
    </row>
    <row r="1032" spans="1:24" x14ac:dyDescent="0.35">
      <c r="A1032" t="s">
        <v>681</v>
      </c>
      <c r="B1032" t="s">
        <v>394</v>
      </c>
      <c r="C1032" t="s">
        <v>21</v>
      </c>
      <c r="D1032" t="s">
        <v>23</v>
      </c>
      <c r="E1032" t="s">
        <v>415</v>
      </c>
      <c r="J1032" t="s">
        <v>102</v>
      </c>
      <c r="K1032" t="s">
        <v>102</v>
      </c>
      <c r="L1032" t="s">
        <v>102</v>
      </c>
      <c r="M1032" t="s">
        <v>102</v>
      </c>
      <c r="N1032" t="s">
        <v>102</v>
      </c>
      <c r="O1032" t="s">
        <v>102</v>
      </c>
      <c r="P1032" t="s">
        <v>102</v>
      </c>
      <c r="Q1032" t="s">
        <v>102</v>
      </c>
      <c r="R1032" s="26">
        <v>5.7800000000000004E-3</v>
      </c>
      <c r="S1032" t="s">
        <v>102</v>
      </c>
      <c r="T1032" s="26" t="s">
        <v>102</v>
      </c>
      <c r="U1032" t="s">
        <v>102</v>
      </c>
      <c r="V1032" t="s">
        <v>102</v>
      </c>
      <c r="W1032" t="s">
        <v>102</v>
      </c>
      <c r="X1032">
        <v>5.7800000000000004E-3</v>
      </c>
    </row>
    <row r="1033" spans="1:24" x14ac:dyDescent="0.35">
      <c r="A1033" t="s">
        <v>681</v>
      </c>
      <c r="B1033" t="s">
        <v>394</v>
      </c>
      <c r="C1033" t="s">
        <v>21</v>
      </c>
      <c r="D1033" t="s">
        <v>23</v>
      </c>
      <c r="E1033" t="s">
        <v>416</v>
      </c>
      <c r="J1033" t="s">
        <v>102</v>
      </c>
      <c r="K1033" t="s">
        <v>102</v>
      </c>
      <c r="L1033" t="s">
        <v>102</v>
      </c>
      <c r="M1033" t="s">
        <v>102</v>
      </c>
      <c r="N1033" t="s">
        <v>102</v>
      </c>
      <c r="O1033" t="s">
        <v>102</v>
      </c>
      <c r="P1033" t="s">
        <v>102</v>
      </c>
      <c r="Q1033" t="s">
        <v>102</v>
      </c>
      <c r="R1033" s="26">
        <v>5.777E-3</v>
      </c>
      <c r="S1033" t="s">
        <v>102</v>
      </c>
      <c r="T1033" t="s">
        <v>102</v>
      </c>
      <c r="U1033" t="s">
        <v>102</v>
      </c>
      <c r="V1033" t="s">
        <v>102</v>
      </c>
      <c r="W1033" t="s">
        <v>102</v>
      </c>
      <c r="X1033">
        <v>5.777E-3</v>
      </c>
    </row>
    <row r="1034" spans="1:24" x14ac:dyDescent="0.35">
      <c r="A1034" t="s">
        <v>681</v>
      </c>
      <c r="B1034" t="s">
        <v>394</v>
      </c>
      <c r="C1034" t="s">
        <v>21</v>
      </c>
      <c r="D1034" t="s">
        <v>23</v>
      </c>
      <c r="E1034" t="s">
        <v>417</v>
      </c>
      <c r="J1034" t="s">
        <v>102</v>
      </c>
      <c r="K1034" t="s">
        <v>102</v>
      </c>
      <c r="L1034" t="s">
        <v>102</v>
      </c>
      <c r="M1034" t="s">
        <v>102</v>
      </c>
      <c r="N1034" t="s">
        <v>102</v>
      </c>
      <c r="O1034" t="s">
        <v>102</v>
      </c>
      <c r="P1034" t="s">
        <v>102</v>
      </c>
      <c r="Q1034" t="s">
        <v>102</v>
      </c>
      <c r="R1034" s="26">
        <v>6.8879999999999999</v>
      </c>
      <c r="S1034" t="s">
        <v>102</v>
      </c>
      <c r="T1034" t="s">
        <v>102</v>
      </c>
      <c r="U1034" t="s">
        <v>102</v>
      </c>
      <c r="V1034" t="s">
        <v>102</v>
      </c>
      <c r="W1034" t="s">
        <v>102</v>
      </c>
      <c r="X1034">
        <v>6.8879999999999999</v>
      </c>
    </row>
    <row r="1035" spans="1:24" x14ac:dyDescent="0.35">
      <c r="A1035" t="s">
        <v>681</v>
      </c>
      <c r="B1035" t="s">
        <v>394</v>
      </c>
      <c r="C1035" t="s">
        <v>21</v>
      </c>
      <c r="D1035" t="s">
        <v>23</v>
      </c>
      <c r="E1035" t="s">
        <v>418</v>
      </c>
      <c r="J1035" s="26" t="s">
        <v>102</v>
      </c>
      <c r="K1035" t="s">
        <v>102</v>
      </c>
      <c r="L1035" t="s">
        <v>102</v>
      </c>
      <c r="M1035" t="s">
        <v>102</v>
      </c>
      <c r="N1035" t="s">
        <v>102</v>
      </c>
      <c r="O1035" t="s">
        <v>102</v>
      </c>
      <c r="P1035" t="s">
        <v>102</v>
      </c>
      <c r="Q1035" s="26" t="s">
        <v>102</v>
      </c>
      <c r="R1035" t="s">
        <v>170</v>
      </c>
      <c r="S1035" t="s">
        <v>102</v>
      </c>
      <c r="T1035" s="26" t="s">
        <v>102</v>
      </c>
      <c r="U1035" t="s">
        <v>102</v>
      </c>
      <c r="V1035" t="s">
        <v>102</v>
      </c>
      <c r="W1035" s="26" t="s">
        <v>102</v>
      </c>
      <c r="X1035">
        <v>0</v>
      </c>
    </row>
    <row r="1036" spans="1:24" x14ac:dyDescent="0.35">
      <c r="A1036" t="s">
        <v>681</v>
      </c>
      <c r="B1036" t="s">
        <v>394</v>
      </c>
      <c r="C1036" t="s">
        <v>21</v>
      </c>
      <c r="D1036" t="s">
        <v>23</v>
      </c>
      <c r="E1036" t="s">
        <v>419</v>
      </c>
      <c r="J1036" t="s">
        <v>102</v>
      </c>
      <c r="K1036" t="s">
        <v>102</v>
      </c>
      <c r="L1036" s="26" t="s">
        <v>102</v>
      </c>
      <c r="M1036" s="26" t="s">
        <v>102</v>
      </c>
      <c r="N1036" s="26" t="s">
        <v>102</v>
      </c>
      <c r="O1036" s="26" t="s">
        <v>102</v>
      </c>
      <c r="P1036" s="26" t="s">
        <v>102</v>
      </c>
      <c r="Q1036" s="26" t="s">
        <v>102</v>
      </c>
      <c r="R1036" s="26" t="s">
        <v>170</v>
      </c>
      <c r="S1036" s="26" t="s">
        <v>102</v>
      </c>
      <c r="T1036" s="26" t="s">
        <v>102</v>
      </c>
      <c r="U1036" s="26" t="s">
        <v>102</v>
      </c>
      <c r="V1036" t="s">
        <v>102</v>
      </c>
      <c r="W1036" s="26" t="s">
        <v>102</v>
      </c>
      <c r="X1036">
        <v>0</v>
      </c>
    </row>
    <row r="1037" spans="1:24" x14ac:dyDescent="0.35">
      <c r="A1037" t="s">
        <v>681</v>
      </c>
      <c r="B1037" t="s">
        <v>394</v>
      </c>
      <c r="C1037" t="s">
        <v>21</v>
      </c>
      <c r="D1037" t="s">
        <v>23</v>
      </c>
      <c r="E1037" t="s">
        <v>420</v>
      </c>
      <c r="J1037" t="s">
        <v>102</v>
      </c>
      <c r="K1037" t="s">
        <v>102</v>
      </c>
      <c r="L1037" t="s">
        <v>102</v>
      </c>
      <c r="M1037" t="s">
        <v>102</v>
      </c>
      <c r="N1037" t="s">
        <v>102</v>
      </c>
      <c r="O1037" t="s">
        <v>102</v>
      </c>
      <c r="P1037" t="s">
        <v>102</v>
      </c>
      <c r="Q1037" t="s">
        <v>102</v>
      </c>
      <c r="R1037" s="26" t="s">
        <v>170</v>
      </c>
      <c r="S1037" t="s">
        <v>102</v>
      </c>
      <c r="T1037" s="26" t="s">
        <v>102</v>
      </c>
      <c r="U1037" s="26" t="s">
        <v>102</v>
      </c>
      <c r="V1037" t="s">
        <v>102</v>
      </c>
      <c r="W1037" s="26" t="s">
        <v>102</v>
      </c>
      <c r="X1037">
        <v>0</v>
      </c>
    </row>
    <row r="1038" spans="1:24" x14ac:dyDescent="0.35">
      <c r="A1038" t="s">
        <v>681</v>
      </c>
      <c r="B1038" t="s">
        <v>394</v>
      </c>
      <c r="C1038" t="s">
        <v>21</v>
      </c>
      <c r="D1038" t="s">
        <v>23</v>
      </c>
      <c r="E1038" t="s">
        <v>421</v>
      </c>
      <c r="J1038" t="s">
        <v>102</v>
      </c>
      <c r="K1038" t="s">
        <v>102</v>
      </c>
      <c r="L1038" t="s">
        <v>102</v>
      </c>
      <c r="M1038" t="s">
        <v>102</v>
      </c>
      <c r="N1038" t="s">
        <v>102</v>
      </c>
      <c r="O1038" t="s">
        <v>102</v>
      </c>
      <c r="P1038" t="s">
        <v>102</v>
      </c>
      <c r="Q1038" t="s">
        <v>102</v>
      </c>
      <c r="R1038" s="26">
        <v>1.3339999999999999E-3</v>
      </c>
      <c r="S1038" t="s">
        <v>102</v>
      </c>
      <c r="T1038" s="26" t="s">
        <v>102</v>
      </c>
      <c r="U1038" s="26" t="s">
        <v>102</v>
      </c>
      <c r="V1038" t="s">
        <v>102</v>
      </c>
      <c r="W1038" s="26" t="s">
        <v>102</v>
      </c>
      <c r="X1038">
        <v>1.3339999999999999E-3</v>
      </c>
    </row>
    <row r="1039" spans="1:24" x14ac:dyDescent="0.35">
      <c r="A1039" t="s">
        <v>681</v>
      </c>
      <c r="B1039" t="s">
        <v>394</v>
      </c>
      <c r="C1039" t="s">
        <v>21</v>
      </c>
      <c r="D1039" t="s">
        <v>23</v>
      </c>
      <c r="E1039" t="s">
        <v>422</v>
      </c>
      <c r="J1039" t="s">
        <v>102</v>
      </c>
      <c r="K1039" t="s">
        <v>102</v>
      </c>
      <c r="L1039" t="s">
        <v>102</v>
      </c>
      <c r="M1039" t="s">
        <v>102</v>
      </c>
      <c r="N1039" t="s">
        <v>102</v>
      </c>
      <c r="O1039" t="s">
        <v>102</v>
      </c>
      <c r="P1039" t="s">
        <v>102</v>
      </c>
      <c r="Q1039" t="s">
        <v>102</v>
      </c>
      <c r="R1039" s="26" t="s">
        <v>170</v>
      </c>
      <c r="S1039" t="s">
        <v>102</v>
      </c>
      <c r="T1039" s="26" t="s">
        <v>102</v>
      </c>
      <c r="U1039" s="26" t="s">
        <v>102</v>
      </c>
      <c r="V1039" t="s">
        <v>102</v>
      </c>
      <c r="W1039" t="s">
        <v>102</v>
      </c>
      <c r="X1039">
        <v>0</v>
      </c>
    </row>
    <row r="1040" spans="1:24" x14ac:dyDescent="0.35">
      <c r="A1040" t="s">
        <v>681</v>
      </c>
      <c r="B1040" t="s">
        <v>394</v>
      </c>
      <c r="C1040" t="s">
        <v>21</v>
      </c>
      <c r="D1040" t="s">
        <v>23</v>
      </c>
      <c r="E1040" t="s">
        <v>423</v>
      </c>
      <c r="J1040" t="s">
        <v>102</v>
      </c>
      <c r="K1040" t="s">
        <v>102</v>
      </c>
      <c r="L1040" t="s">
        <v>102</v>
      </c>
      <c r="M1040" t="s">
        <v>102</v>
      </c>
      <c r="N1040" t="s">
        <v>102</v>
      </c>
      <c r="O1040" t="s">
        <v>102</v>
      </c>
      <c r="P1040" t="s">
        <v>102</v>
      </c>
      <c r="Q1040" t="s">
        <v>102</v>
      </c>
      <c r="R1040" s="26">
        <v>0.48809999999999998</v>
      </c>
      <c r="S1040" t="s">
        <v>102</v>
      </c>
      <c r="T1040" s="26" t="s">
        <v>102</v>
      </c>
      <c r="U1040" s="26" t="s">
        <v>102</v>
      </c>
      <c r="V1040" t="s">
        <v>102</v>
      </c>
      <c r="W1040" t="s">
        <v>102</v>
      </c>
      <c r="X1040">
        <v>0.48809999999999998</v>
      </c>
    </row>
    <row r="1041" spans="1:24" x14ac:dyDescent="0.35">
      <c r="A1041" t="s">
        <v>681</v>
      </c>
      <c r="B1041" t="s">
        <v>394</v>
      </c>
      <c r="C1041" t="s">
        <v>21</v>
      </c>
      <c r="D1041" t="s">
        <v>23</v>
      </c>
      <c r="E1041" t="s">
        <v>424</v>
      </c>
      <c r="J1041" t="s">
        <v>102</v>
      </c>
      <c r="K1041" t="s">
        <v>102</v>
      </c>
      <c r="L1041" t="s">
        <v>102</v>
      </c>
      <c r="M1041" t="s">
        <v>102</v>
      </c>
      <c r="N1041" t="s">
        <v>102</v>
      </c>
      <c r="O1041" t="s">
        <v>102</v>
      </c>
      <c r="P1041" t="s">
        <v>102</v>
      </c>
      <c r="Q1041" t="s">
        <v>102</v>
      </c>
      <c r="R1041" s="26">
        <v>7.3889999999999999E-5</v>
      </c>
      <c r="S1041" t="s">
        <v>102</v>
      </c>
      <c r="T1041" t="s">
        <v>102</v>
      </c>
      <c r="U1041" s="26" t="s">
        <v>102</v>
      </c>
      <c r="V1041" t="s">
        <v>102</v>
      </c>
      <c r="W1041" t="s">
        <v>102</v>
      </c>
      <c r="X1041" s="26">
        <v>7.3889999999999999E-5</v>
      </c>
    </row>
    <row r="1042" spans="1:24" x14ac:dyDescent="0.35">
      <c r="A1042" t="s">
        <v>681</v>
      </c>
      <c r="B1042" t="s">
        <v>394</v>
      </c>
      <c r="C1042" t="s">
        <v>21</v>
      </c>
      <c r="D1042" t="s">
        <v>23</v>
      </c>
      <c r="E1042" t="s">
        <v>425</v>
      </c>
      <c r="J1042" t="s">
        <v>102</v>
      </c>
      <c r="K1042" t="s">
        <v>102</v>
      </c>
      <c r="L1042" t="s">
        <v>102</v>
      </c>
      <c r="M1042" t="s">
        <v>102</v>
      </c>
      <c r="N1042" t="s">
        <v>102</v>
      </c>
      <c r="O1042" t="s">
        <v>102</v>
      </c>
      <c r="P1042" t="s">
        <v>102</v>
      </c>
      <c r="Q1042" t="s">
        <v>102</v>
      </c>
      <c r="R1042" s="26">
        <v>6.2650000000000005E-5</v>
      </c>
      <c r="S1042" t="s">
        <v>102</v>
      </c>
      <c r="T1042" t="s">
        <v>102</v>
      </c>
      <c r="U1042" s="26" t="s">
        <v>102</v>
      </c>
      <c r="V1042" t="s">
        <v>102</v>
      </c>
      <c r="W1042" t="s">
        <v>102</v>
      </c>
      <c r="X1042" s="26">
        <v>6.2650000000000005E-5</v>
      </c>
    </row>
    <row r="1043" spans="1:24" x14ac:dyDescent="0.35">
      <c r="A1043" t="s">
        <v>681</v>
      </c>
      <c r="B1043" t="s">
        <v>394</v>
      </c>
      <c r="C1043" t="s">
        <v>21</v>
      </c>
      <c r="D1043" t="s">
        <v>23</v>
      </c>
      <c r="E1043" t="s">
        <v>426</v>
      </c>
      <c r="J1043" t="s">
        <v>102</v>
      </c>
      <c r="K1043" t="s">
        <v>102</v>
      </c>
      <c r="L1043" t="s">
        <v>102</v>
      </c>
      <c r="M1043" t="s">
        <v>102</v>
      </c>
      <c r="N1043" t="s">
        <v>102</v>
      </c>
      <c r="O1043" t="s">
        <v>102</v>
      </c>
      <c r="P1043" t="s">
        <v>102</v>
      </c>
      <c r="Q1043" t="s">
        <v>102</v>
      </c>
      <c r="R1043" s="26">
        <v>1.647E-3</v>
      </c>
      <c r="S1043" t="s">
        <v>102</v>
      </c>
      <c r="T1043" s="26">
        <v>-1.111E-6</v>
      </c>
      <c r="U1043" s="26">
        <v>3.9680000000000002E-3</v>
      </c>
      <c r="V1043" t="s">
        <v>102</v>
      </c>
      <c r="W1043" t="s">
        <v>102</v>
      </c>
      <c r="X1043">
        <v>5.6138890000000004E-3</v>
      </c>
    </row>
    <row r="1044" spans="1:24" x14ac:dyDescent="0.35">
      <c r="A1044" t="s">
        <v>681</v>
      </c>
      <c r="B1044" t="s">
        <v>394</v>
      </c>
      <c r="C1044" t="s">
        <v>21</v>
      </c>
      <c r="D1044" t="s">
        <v>23</v>
      </c>
      <c r="E1044" t="s">
        <v>335</v>
      </c>
      <c r="J1044" t="s">
        <v>102</v>
      </c>
      <c r="K1044" t="s">
        <v>102</v>
      </c>
      <c r="L1044" t="s">
        <v>102</v>
      </c>
      <c r="M1044" t="s">
        <v>102</v>
      </c>
      <c r="N1044" t="s">
        <v>102</v>
      </c>
      <c r="O1044" t="s">
        <v>102</v>
      </c>
      <c r="P1044" t="s">
        <v>102</v>
      </c>
      <c r="Q1044" t="s">
        <v>102</v>
      </c>
      <c r="R1044" t="s">
        <v>102</v>
      </c>
      <c r="S1044" t="s">
        <v>102</v>
      </c>
      <c r="T1044" t="s">
        <v>102</v>
      </c>
      <c r="U1044" s="26">
        <v>4.1079999999999997E-3</v>
      </c>
      <c r="V1044" t="s">
        <v>102</v>
      </c>
      <c r="W1044" t="s">
        <v>102</v>
      </c>
      <c r="X1044">
        <v>4.1079999999999997E-3</v>
      </c>
    </row>
    <row r="1045" spans="1:24" x14ac:dyDescent="0.35">
      <c r="A1045" t="s">
        <v>681</v>
      </c>
      <c r="B1045" t="s">
        <v>394</v>
      </c>
      <c r="C1045" t="s">
        <v>21</v>
      </c>
      <c r="D1045" t="s">
        <v>23</v>
      </c>
      <c r="E1045" t="s">
        <v>427</v>
      </c>
      <c r="J1045" t="s">
        <v>102</v>
      </c>
      <c r="K1045" t="s">
        <v>102</v>
      </c>
      <c r="L1045" t="s">
        <v>102</v>
      </c>
      <c r="M1045" t="s">
        <v>102</v>
      </c>
      <c r="N1045" t="s">
        <v>102</v>
      </c>
      <c r="O1045" t="s">
        <v>102</v>
      </c>
      <c r="P1045" t="s">
        <v>102</v>
      </c>
      <c r="Q1045" t="s">
        <v>102</v>
      </c>
      <c r="R1045" s="26">
        <v>0.62770000000000004</v>
      </c>
      <c r="S1045" t="s">
        <v>102</v>
      </c>
      <c r="T1045" s="26">
        <v>-2.9380000000000001E-6</v>
      </c>
      <c r="U1045" s="26">
        <v>2.9219999999999999E-2</v>
      </c>
      <c r="V1045" t="s">
        <v>102</v>
      </c>
      <c r="W1045" t="s">
        <v>102</v>
      </c>
      <c r="X1045">
        <v>0.656917062</v>
      </c>
    </row>
    <row r="1046" spans="1:24" x14ac:dyDescent="0.35">
      <c r="A1046" t="s">
        <v>681</v>
      </c>
      <c r="B1046" t="s">
        <v>394</v>
      </c>
      <c r="C1046" t="s">
        <v>21</v>
      </c>
      <c r="D1046" t="s">
        <v>23</v>
      </c>
      <c r="E1046" t="s">
        <v>428</v>
      </c>
      <c r="J1046" t="s">
        <v>102</v>
      </c>
      <c r="K1046" t="s">
        <v>102</v>
      </c>
      <c r="L1046" t="s">
        <v>102</v>
      </c>
      <c r="M1046" t="s">
        <v>102</v>
      </c>
      <c r="N1046" t="s">
        <v>102</v>
      </c>
      <c r="O1046" t="s">
        <v>102</v>
      </c>
      <c r="P1046" t="s">
        <v>102</v>
      </c>
      <c r="Q1046" t="s">
        <v>102</v>
      </c>
      <c r="R1046" s="26">
        <v>0.54059999999999997</v>
      </c>
      <c r="S1046" t="s">
        <v>102</v>
      </c>
      <c r="T1046" s="26">
        <v>1.423E-6</v>
      </c>
      <c r="U1046" s="26">
        <v>3.304E-2</v>
      </c>
      <c r="V1046" t="s">
        <v>102</v>
      </c>
      <c r="W1046" t="s">
        <v>102</v>
      </c>
      <c r="X1046">
        <v>0.57364142299999998</v>
      </c>
    </row>
    <row r="1047" spans="1:24" x14ac:dyDescent="0.35">
      <c r="A1047" t="s">
        <v>681</v>
      </c>
      <c r="B1047" t="s">
        <v>394</v>
      </c>
      <c r="C1047" t="s">
        <v>21</v>
      </c>
      <c r="D1047" t="s">
        <v>23</v>
      </c>
      <c r="E1047" t="s">
        <v>429</v>
      </c>
      <c r="J1047" t="s">
        <v>102</v>
      </c>
      <c r="K1047" t="s">
        <v>102</v>
      </c>
      <c r="L1047" t="s">
        <v>102</v>
      </c>
      <c r="M1047" t="s">
        <v>102</v>
      </c>
      <c r="N1047" t="s">
        <v>102</v>
      </c>
      <c r="O1047" t="s">
        <v>102</v>
      </c>
      <c r="P1047" t="s">
        <v>102</v>
      </c>
      <c r="Q1047" t="s">
        <v>102</v>
      </c>
      <c r="R1047" s="26">
        <v>1.645E-3</v>
      </c>
      <c r="S1047" t="s">
        <v>102</v>
      </c>
      <c r="T1047" s="26">
        <v>-1.1909999999999999E-6</v>
      </c>
      <c r="U1047" s="26">
        <v>3.9680000000000002E-3</v>
      </c>
      <c r="V1047" t="s">
        <v>102</v>
      </c>
      <c r="W1047" s="26" t="s">
        <v>102</v>
      </c>
      <c r="X1047">
        <v>5.6118089999999997E-3</v>
      </c>
    </row>
    <row r="1048" spans="1:24" x14ac:dyDescent="0.35">
      <c r="A1048" t="s">
        <v>681</v>
      </c>
      <c r="B1048" t="s">
        <v>394</v>
      </c>
      <c r="C1048" t="s">
        <v>21</v>
      </c>
      <c r="D1048" t="s">
        <v>23</v>
      </c>
      <c r="E1048" t="s">
        <v>430</v>
      </c>
      <c r="J1048" t="s">
        <v>102</v>
      </c>
      <c r="K1048" t="s">
        <v>102</v>
      </c>
      <c r="L1048" t="s">
        <v>102</v>
      </c>
      <c r="M1048" t="s">
        <v>102</v>
      </c>
      <c r="N1048" t="s">
        <v>102</v>
      </c>
      <c r="O1048" t="s">
        <v>102</v>
      </c>
      <c r="P1048" t="s">
        <v>102</v>
      </c>
      <c r="Q1048" t="s">
        <v>102</v>
      </c>
      <c r="R1048" s="26">
        <v>1.1140000000000001</v>
      </c>
      <c r="S1048" t="s">
        <v>102</v>
      </c>
      <c r="T1048" s="26">
        <v>-1.3860000000000001E-4</v>
      </c>
      <c r="U1048" s="26">
        <v>6.0569999999999999E-2</v>
      </c>
      <c r="V1048" t="s">
        <v>102</v>
      </c>
      <c r="W1048" t="s">
        <v>102</v>
      </c>
      <c r="X1048">
        <v>1.1744314</v>
      </c>
    </row>
    <row r="1049" spans="1:24" x14ac:dyDescent="0.35">
      <c r="A1049" t="s">
        <v>681</v>
      </c>
      <c r="B1049" t="s">
        <v>394</v>
      </c>
      <c r="C1049" t="s">
        <v>21</v>
      </c>
      <c r="D1049" t="s">
        <v>23</v>
      </c>
      <c r="E1049" t="s">
        <v>431</v>
      </c>
      <c r="J1049" t="s">
        <v>102</v>
      </c>
      <c r="K1049" t="s">
        <v>102</v>
      </c>
      <c r="L1049" t="s">
        <v>102</v>
      </c>
      <c r="M1049" t="s">
        <v>102</v>
      </c>
      <c r="N1049" t="s">
        <v>102</v>
      </c>
      <c r="O1049" t="s">
        <v>102</v>
      </c>
      <c r="P1049" t="s">
        <v>102</v>
      </c>
      <c r="Q1049" t="s">
        <v>102</v>
      </c>
      <c r="R1049" s="26">
        <v>1.6429999999999999E-3</v>
      </c>
      <c r="S1049" t="s">
        <v>102</v>
      </c>
      <c r="T1049" s="26">
        <v>2.3699999999999999E-7</v>
      </c>
      <c r="U1049" s="26">
        <v>2.2529999999999998E-3</v>
      </c>
      <c r="V1049" t="s">
        <v>102</v>
      </c>
      <c r="W1049" t="s">
        <v>102</v>
      </c>
      <c r="X1049">
        <v>3.8962369999999999E-3</v>
      </c>
    </row>
    <row r="1050" spans="1:24" x14ac:dyDescent="0.35">
      <c r="A1050" t="s">
        <v>681</v>
      </c>
      <c r="B1050" t="s">
        <v>394</v>
      </c>
      <c r="C1050" t="s">
        <v>21</v>
      </c>
      <c r="D1050" t="s">
        <v>23</v>
      </c>
      <c r="E1050" t="s">
        <v>432</v>
      </c>
      <c r="J1050" t="s">
        <v>102</v>
      </c>
      <c r="K1050" t="s">
        <v>102</v>
      </c>
      <c r="L1050" t="s">
        <v>102</v>
      </c>
      <c r="M1050" t="s">
        <v>102</v>
      </c>
      <c r="N1050" t="s">
        <v>102</v>
      </c>
      <c r="O1050" t="s">
        <v>102</v>
      </c>
      <c r="P1050" t="s">
        <v>102</v>
      </c>
      <c r="Q1050" t="s">
        <v>102</v>
      </c>
      <c r="R1050" s="26">
        <v>1.6490000000000001E-3</v>
      </c>
      <c r="S1050" t="s">
        <v>102</v>
      </c>
      <c r="T1050" s="26">
        <v>2.389E-7</v>
      </c>
      <c r="U1050" s="26">
        <v>2.2520000000000001E-3</v>
      </c>
      <c r="V1050" t="s">
        <v>102</v>
      </c>
      <c r="W1050" t="s">
        <v>102</v>
      </c>
      <c r="X1050">
        <v>3.9012388999999999E-3</v>
      </c>
    </row>
    <row r="1051" spans="1:24" x14ac:dyDescent="0.35">
      <c r="A1051" t="s">
        <v>681</v>
      </c>
      <c r="B1051" t="s">
        <v>394</v>
      </c>
      <c r="C1051" t="s">
        <v>21</v>
      </c>
      <c r="D1051" t="s">
        <v>23</v>
      </c>
      <c r="E1051" t="s">
        <v>433</v>
      </c>
      <c r="J1051" t="s">
        <v>102</v>
      </c>
      <c r="K1051" t="s">
        <v>102</v>
      </c>
      <c r="L1051" t="s">
        <v>102</v>
      </c>
      <c r="M1051" t="s">
        <v>102</v>
      </c>
      <c r="N1051" t="s">
        <v>102</v>
      </c>
      <c r="O1051" t="s">
        <v>102</v>
      </c>
      <c r="P1051" t="s">
        <v>102</v>
      </c>
      <c r="Q1051" t="s">
        <v>102</v>
      </c>
      <c r="R1051" s="26">
        <v>1.6800000000000001E-3</v>
      </c>
      <c r="S1051" t="s">
        <v>102</v>
      </c>
      <c r="T1051" s="26">
        <v>2.5549999999999998E-7</v>
      </c>
      <c r="U1051" s="26">
        <v>2.2520000000000001E-3</v>
      </c>
      <c r="V1051" t="s">
        <v>102</v>
      </c>
      <c r="W1051" t="s">
        <v>102</v>
      </c>
      <c r="X1051">
        <v>3.9322554999999997E-3</v>
      </c>
    </row>
    <row r="1052" spans="1:24" x14ac:dyDescent="0.35">
      <c r="A1052" t="s">
        <v>681</v>
      </c>
      <c r="B1052" t="s">
        <v>394</v>
      </c>
      <c r="C1052" t="s">
        <v>21</v>
      </c>
      <c r="D1052" t="s">
        <v>23</v>
      </c>
      <c r="E1052" t="s">
        <v>434</v>
      </c>
      <c r="J1052" t="s">
        <v>102</v>
      </c>
      <c r="K1052" t="s">
        <v>102</v>
      </c>
      <c r="L1052" t="s">
        <v>102</v>
      </c>
      <c r="M1052" t="s">
        <v>102</v>
      </c>
      <c r="N1052" t="s">
        <v>102</v>
      </c>
      <c r="O1052" t="s">
        <v>102</v>
      </c>
      <c r="P1052" t="s">
        <v>102</v>
      </c>
      <c r="Q1052" t="s">
        <v>102</v>
      </c>
      <c r="R1052" s="26">
        <v>0.59240000000000004</v>
      </c>
      <c r="S1052" t="s">
        <v>102</v>
      </c>
      <c r="T1052" s="26">
        <v>-4.9370000000000003E-5</v>
      </c>
      <c r="U1052" s="26">
        <v>2.7349999999999999E-2</v>
      </c>
      <c r="V1052" t="s">
        <v>102</v>
      </c>
      <c r="W1052" t="s">
        <v>102</v>
      </c>
      <c r="X1052">
        <v>0.61970062999999997</v>
      </c>
    </row>
    <row r="1053" spans="1:24" x14ac:dyDescent="0.35">
      <c r="A1053" t="s">
        <v>681</v>
      </c>
      <c r="B1053" t="s">
        <v>394</v>
      </c>
      <c r="C1053" t="s">
        <v>21</v>
      </c>
      <c r="D1053" t="s">
        <v>23</v>
      </c>
      <c r="E1053" t="s">
        <v>435</v>
      </c>
      <c r="J1053" t="s">
        <v>102</v>
      </c>
      <c r="K1053" t="s">
        <v>102</v>
      </c>
      <c r="L1053" t="s">
        <v>102</v>
      </c>
      <c r="M1053" t="s">
        <v>102</v>
      </c>
      <c r="N1053" t="s">
        <v>102</v>
      </c>
      <c r="O1053" t="s">
        <v>102</v>
      </c>
      <c r="P1053" t="s">
        <v>102</v>
      </c>
      <c r="Q1053" t="s">
        <v>102</v>
      </c>
      <c r="R1053" s="26">
        <v>1.652E-3</v>
      </c>
      <c r="S1053" t="s">
        <v>102</v>
      </c>
      <c r="T1053" s="26">
        <v>3.4989999999999998E-8</v>
      </c>
      <c r="U1053" s="26">
        <v>2.372E-3</v>
      </c>
      <c r="V1053" t="s">
        <v>102</v>
      </c>
      <c r="W1053" t="s">
        <v>102</v>
      </c>
      <c r="X1053">
        <v>4.0240349899999996E-3</v>
      </c>
    </row>
    <row r="1054" spans="1:24" x14ac:dyDescent="0.35">
      <c r="A1054" t="s">
        <v>681</v>
      </c>
      <c r="B1054" t="s">
        <v>394</v>
      </c>
      <c r="C1054" t="s">
        <v>21</v>
      </c>
      <c r="D1054" t="s">
        <v>23</v>
      </c>
      <c r="E1054" t="s">
        <v>436</v>
      </c>
      <c r="J1054" t="s">
        <v>102</v>
      </c>
      <c r="K1054" t="s">
        <v>102</v>
      </c>
      <c r="L1054" t="s">
        <v>102</v>
      </c>
      <c r="M1054" t="s">
        <v>102</v>
      </c>
      <c r="N1054" t="s">
        <v>102</v>
      </c>
      <c r="O1054" t="s">
        <v>102</v>
      </c>
      <c r="P1054" t="s">
        <v>102</v>
      </c>
      <c r="Q1054" t="s">
        <v>102</v>
      </c>
      <c r="R1054" s="26">
        <v>2.121</v>
      </c>
      <c r="S1054" t="s">
        <v>102</v>
      </c>
      <c r="T1054" s="26">
        <v>1.2539999999999999E-3</v>
      </c>
      <c r="U1054" s="26">
        <v>0.2097</v>
      </c>
      <c r="V1054" t="s">
        <v>102</v>
      </c>
      <c r="W1054" s="26">
        <v>8.5679999999999992E-3</v>
      </c>
      <c r="X1054">
        <v>2.340522</v>
      </c>
    </row>
    <row r="1055" spans="1:24" x14ac:dyDescent="0.35">
      <c r="A1055" t="s">
        <v>681</v>
      </c>
      <c r="B1055" t="s">
        <v>394</v>
      </c>
      <c r="C1055" t="s">
        <v>21</v>
      </c>
      <c r="D1055" t="s">
        <v>23</v>
      </c>
      <c r="E1055" t="s">
        <v>436</v>
      </c>
      <c r="F1055" t="s">
        <v>323</v>
      </c>
      <c r="J1055" t="s">
        <v>102</v>
      </c>
      <c r="K1055" t="s">
        <v>102</v>
      </c>
      <c r="L1055" t="s">
        <v>102</v>
      </c>
      <c r="M1055" t="s">
        <v>102</v>
      </c>
      <c r="N1055" t="s">
        <v>102</v>
      </c>
      <c r="O1055" t="s">
        <v>102</v>
      </c>
      <c r="P1055" t="s">
        <v>102</v>
      </c>
      <c r="Q1055" t="s">
        <v>102</v>
      </c>
      <c r="R1055" t="s">
        <v>102</v>
      </c>
      <c r="S1055" t="s">
        <v>102</v>
      </c>
      <c r="T1055" t="s">
        <v>102</v>
      </c>
      <c r="U1055" s="26">
        <v>2.7400000000000001E-2</v>
      </c>
      <c r="V1055" t="s">
        <v>102</v>
      </c>
      <c r="W1055" t="s">
        <v>102</v>
      </c>
      <c r="X1055">
        <v>2.7400000000000001E-2</v>
      </c>
    </row>
    <row r="1056" spans="1:24" x14ac:dyDescent="0.35">
      <c r="A1056" t="s">
        <v>681</v>
      </c>
      <c r="B1056" t="s">
        <v>394</v>
      </c>
      <c r="C1056" t="s">
        <v>21</v>
      </c>
      <c r="D1056" t="s">
        <v>23</v>
      </c>
      <c r="E1056" t="s">
        <v>436</v>
      </c>
      <c r="F1056" t="s">
        <v>103</v>
      </c>
      <c r="J1056" t="s">
        <v>102</v>
      </c>
      <c r="K1056" t="s">
        <v>102</v>
      </c>
      <c r="L1056" t="s">
        <v>102</v>
      </c>
      <c r="M1056" t="s">
        <v>102</v>
      </c>
      <c r="N1056" t="s">
        <v>102</v>
      </c>
      <c r="O1056" t="s">
        <v>102</v>
      </c>
      <c r="P1056" t="s">
        <v>102</v>
      </c>
      <c r="Q1056" t="s">
        <v>102</v>
      </c>
      <c r="R1056" s="26">
        <v>-1.6250000000000001E-2</v>
      </c>
      <c r="S1056" t="s">
        <v>102</v>
      </c>
      <c r="T1056" t="s">
        <v>102</v>
      </c>
      <c r="U1056" t="s">
        <v>102</v>
      </c>
      <c r="V1056" t="s">
        <v>102</v>
      </c>
      <c r="W1056" t="s">
        <v>102</v>
      </c>
      <c r="X1056">
        <v>-1.6250000000000001E-2</v>
      </c>
    </row>
    <row r="1057" spans="1:24" x14ac:dyDescent="0.35">
      <c r="A1057" t="s">
        <v>681</v>
      </c>
      <c r="B1057" t="s">
        <v>394</v>
      </c>
      <c r="C1057" t="s">
        <v>21</v>
      </c>
      <c r="D1057" t="s">
        <v>23</v>
      </c>
      <c r="E1057" t="s">
        <v>436</v>
      </c>
      <c r="F1057" t="s">
        <v>437</v>
      </c>
      <c r="J1057" t="s">
        <v>102</v>
      </c>
      <c r="K1057" t="s">
        <v>102</v>
      </c>
      <c r="L1057" t="s">
        <v>102</v>
      </c>
      <c r="M1057" t="s">
        <v>102</v>
      </c>
      <c r="N1057" t="s">
        <v>102</v>
      </c>
      <c r="O1057" t="s">
        <v>102</v>
      </c>
      <c r="P1057" t="s">
        <v>102</v>
      </c>
      <c r="Q1057" t="s">
        <v>102</v>
      </c>
      <c r="R1057" t="s">
        <v>102</v>
      </c>
      <c r="S1057" t="s">
        <v>102</v>
      </c>
      <c r="T1057" s="26">
        <v>1.5449999999999999E-5</v>
      </c>
      <c r="U1057" s="26">
        <v>1.559E-2</v>
      </c>
      <c r="V1057" t="s">
        <v>102</v>
      </c>
      <c r="W1057" t="s">
        <v>102</v>
      </c>
      <c r="X1057">
        <v>1.560545E-2</v>
      </c>
    </row>
    <row r="1058" spans="1:24" x14ac:dyDescent="0.35">
      <c r="A1058" t="s">
        <v>681</v>
      </c>
      <c r="B1058" t="s">
        <v>394</v>
      </c>
      <c r="C1058" t="s">
        <v>21</v>
      </c>
      <c r="D1058" t="s">
        <v>23</v>
      </c>
      <c r="E1058" t="s">
        <v>436</v>
      </c>
      <c r="F1058" t="s">
        <v>438</v>
      </c>
      <c r="J1058" t="s">
        <v>102</v>
      </c>
      <c r="K1058" t="s">
        <v>102</v>
      </c>
      <c r="L1058" t="s">
        <v>102</v>
      </c>
      <c r="M1058" t="s">
        <v>102</v>
      </c>
      <c r="N1058" t="s">
        <v>102</v>
      </c>
      <c r="O1058" t="s">
        <v>102</v>
      </c>
      <c r="P1058" t="s">
        <v>102</v>
      </c>
      <c r="Q1058" t="s">
        <v>102</v>
      </c>
      <c r="R1058" s="26" t="s">
        <v>102</v>
      </c>
      <c r="S1058" t="s">
        <v>102</v>
      </c>
      <c r="T1058" s="26">
        <v>6.1090000000000003E-6</v>
      </c>
      <c r="U1058" s="26">
        <v>1.061E-2</v>
      </c>
      <c r="V1058" t="s">
        <v>102</v>
      </c>
      <c r="W1058" t="s">
        <v>102</v>
      </c>
      <c r="X1058">
        <v>1.0616109E-2</v>
      </c>
    </row>
    <row r="1059" spans="1:24" x14ac:dyDescent="0.35">
      <c r="A1059" t="s">
        <v>681</v>
      </c>
      <c r="B1059" t="s">
        <v>394</v>
      </c>
      <c r="C1059" t="s">
        <v>21</v>
      </c>
      <c r="D1059" t="s">
        <v>34</v>
      </c>
      <c r="J1059" t="s">
        <v>102</v>
      </c>
      <c r="K1059" t="s">
        <v>102</v>
      </c>
      <c r="L1059" t="s">
        <v>102</v>
      </c>
      <c r="M1059" t="s">
        <v>102</v>
      </c>
      <c r="N1059" t="s">
        <v>102</v>
      </c>
      <c r="O1059" t="s">
        <v>102</v>
      </c>
      <c r="P1059" t="s">
        <v>102</v>
      </c>
      <c r="Q1059" t="s">
        <v>102</v>
      </c>
      <c r="R1059" s="26" t="s">
        <v>102</v>
      </c>
      <c r="S1059" t="s">
        <v>102</v>
      </c>
      <c r="T1059" s="26">
        <v>6.1670000000000004E-6</v>
      </c>
      <c r="U1059" s="26">
        <v>0.34139999999999998</v>
      </c>
      <c r="V1059" t="s">
        <v>102</v>
      </c>
      <c r="W1059" t="s">
        <v>102</v>
      </c>
      <c r="X1059">
        <v>0.34140616699999998</v>
      </c>
    </row>
    <row r="1060" spans="1:24" x14ac:dyDescent="0.35">
      <c r="A1060" t="s">
        <v>681</v>
      </c>
      <c r="B1060" t="s">
        <v>394</v>
      </c>
      <c r="C1060" t="s">
        <v>21</v>
      </c>
      <c r="D1060" t="s">
        <v>34</v>
      </c>
      <c r="E1060" t="s">
        <v>439</v>
      </c>
      <c r="J1060" t="s">
        <v>102</v>
      </c>
      <c r="K1060" t="s">
        <v>102</v>
      </c>
      <c r="L1060" t="s">
        <v>102</v>
      </c>
      <c r="M1060" t="s">
        <v>102</v>
      </c>
      <c r="N1060" t="s">
        <v>102</v>
      </c>
      <c r="O1060" t="s">
        <v>102</v>
      </c>
      <c r="P1060" t="s">
        <v>102</v>
      </c>
      <c r="Q1060" t="s">
        <v>102</v>
      </c>
      <c r="R1060" s="26" t="s">
        <v>102</v>
      </c>
      <c r="S1060" t="s">
        <v>102</v>
      </c>
      <c r="T1060" s="26">
        <v>2.4579999999999999E-7</v>
      </c>
      <c r="U1060" s="26">
        <v>7.3350000000000004E-3</v>
      </c>
      <c r="V1060" t="s">
        <v>102</v>
      </c>
      <c r="W1060" t="s">
        <v>102</v>
      </c>
      <c r="X1060">
        <v>7.3352458000000001E-3</v>
      </c>
    </row>
    <row r="1061" spans="1:24" x14ac:dyDescent="0.35">
      <c r="A1061" t="s">
        <v>681</v>
      </c>
      <c r="B1061" t="s">
        <v>394</v>
      </c>
      <c r="C1061" t="s">
        <v>21</v>
      </c>
      <c r="D1061" t="s">
        <v>34</v>
      </c>
      <c r="E1061" t="s">
        <v>440</v>
      </c>
      <c r="J1061" t="s">
        <v>102</v>
      </c>
      <c r="K1061" t="s">
        <v>102</v>
      </c>
      <c r="L1061" t="s">
        <v>102</v>
      </c>
      <c r="M1061" t="s">
        <v>102</v>
      </c>
      <c r="N1061" t="s">
        <v>102</v>
      </c>
      <c r="O1061" t="s">
        <v>102</v>
      </c>
      <c r="P1061" t="s">
        <v>102</v>
      </c>
      <c r="Q1061" t="s">
        <v>102</v>
      </c>
      <c r="R1061" s="26" t="s">
        <v>102</v>
      </c>
      <c r="S1061" t="s">
        <v>102</v>
      </c>
      <c r="T1061" s="26">
        <v>9.8859999999999995E-7</v>
      </c>
      <c r="U1061" s="26">
        <v>0.15160000000000001</v>
      </c>
      <c r="V1061" t="s">
        <v>102</v>
      </c>
      <c r="W1061" t="s">
        <v>102</v>
      </c>
      <c r="X1061">
        <v>0.15160098859999999</v>
      </c>
    </row>
    <row r="1062" spans="1:24" x14ac:dyDescent="0.35">
      <c r="A1062" t="s">
        <v>681</v>
      </c>
      <c r="B1062" t="s">
        <v>394</v>
      </c>
      <c r="C1062" t="s">
        <v>21</v>
      </c>
      <c r="D1062" t="s">
        <v>34</v>
      </c>
      <c r="E1062" t="s">
        <v>441</v>
      </c>
      <c r="J1062" t="s">
        <v>102</v>
      </c>
      <c r="K1062" t="s">
        <v>102</v>
      </c>
      <c r="L1062" t="s">
        <v>102</v>
      </c>
      <c r="M1062" t="s">
        <v>102</v>
      </c>
      <c r="N1062" t="s">
        <v>102</v>
      </c>
      <c r="O1062" t="s">
        <v>102</v>
      </c>
      <c r="P1062" t="s">
        <v>102</v>
      </c>
      <c r="Q1062" t="s">
        <v>102</v>
      </c>
      <c r="R1062" t="s">
        <v>102</v>
      </c>
      <c r="S1062" t="s">
        <v>102</v>
      </c>
      <c r="T1062" s="26">
        <v>9.9290000000000006E-7</v>
      </c>
      <c r="U1062" s="26">
        <v>0.15160000000000001</v>
      </c>
      <c r="V1062" t="s">
        <v>102</v>
      </c>
      <c r="W1062" t="s">
        <v>102</v>
      </c>
      <c r="X1062">
        <v>0.15160099290000001</v>
      </c>
    </row>
    <row r="1063" spans="1:24" x14ac:dyDescent="0.35">
      <c r="A1063" t="s">
        <v>681</v>
      </c>
      <c r="B1063" t="s">
        <v>394</v>
      </c>
      <c r="C1063" t="s">
        <v>21</v>
      </c>
      <c r="D1063" t="s">
        <v>34</v>
      </c>
      <c r="E1063" t="s">
        <v>442</v>
      </c>
      <c r="J1063" t="s">
        <v>102</v>
      </c>
      <c r="K1063" t="s">
        <v>102</v>
      </c>
      <c r="L1063" t="s">
        <v>102</v>
      </c>
      <c r="M1063" t="s">
        <v>102</v>
      </c>
      <c r="N1063" t="s">
        <v>102</v>
      </c>
      <c r="O1063" t="s">
        <v>102</v>
      </c>
      <c r="P1063" t="s">
        <v>102</v>
      </c>
      <c r="Q1063" t="s">
        <v>102</v>
      </c>
      <c r="R1063" s="26" t="s">
        <v>102</v>
      </c>
      <c r="S1063" t="s">
        <v>102</v>
      </c>
      <c r="T1063" s="26" t="s">
        <v>102</v>
      </c>
      <c r="U1063" s="26">
        <v>1.5350000000000001E-2</v>
      </c>
      <c r="V1063" t="s">
        <v>102</v>
      </c>
      <c r="W1063" t="s">
        <v>102</v>
      </c>
      <c r="X1063">
        <v>1.5350000000000001E-2</v>
      </c>
    </row>
    <row r="1064" spans="1:24" x14ac:dyDescent="0.35">
      <c r="A1064" t="s">
        <v>681</v>
      </c>
      <c r="B1064" t="s">
        <v>394</v>
      </c>
      <c r="C1064" t="s">
        <v>21</v>
      </c>
      <c r="D1064" t="s">
        <v>26</v>
      </c>
      <c r="J1064" t="s">
        <v>102</v>
      </c>
      <c r="K1064" t="s">
        <v>102</v>
      </c>
      <c r="L1064" t="s">
        <v>102</v>
      </c>
      <c r="M1064" t="s">
        <v>102</v>
      </c>
      <c r="N1064" t="s">
        <v>102</v>
      </c>
      <c r="O1064" s="26">
        <v>12.14</v>
      </c>
      <c r="P1064" s="26">
        <v>3.1030000000000002</v>
      </c>
      <c r="Q1064" s="26">
        <v>7.173</v>
      </c>
      <c r="R1064" s="26" t="s">
        <v>102</v>
      </c>
      <c r="S1064" t="s">
        <v>102</v>
      </c>
      <c r="T1064" s="26">
        <v>0.2271</v>
      </c>
      <c r="U1064" s="26">
        <v>0.56010000000000004</v>
      </c>
      <c r="V1064" t="s">
        <v>102</v>
      </c>
      <c r="W1064" s="26">
        <v>5.8599999999999998E-3</v>
      </c>
      <c r="X1064">
        <v>23.209060000000001</v>
      </c>
    </row>
    <row r="1065" spans="1:24" x14ac:dyDescent="0.35">
      <c r="A1065" t="s">
        <v>681</v>
      </c>
      <c r="B1065" t="s">
        <v>394</v>
      </c>
      <c r="C1065" t="s">
        <v>21</v>
      </c>
      <c r="D1065" t="s">
        <v>26</v>
      </c>
      <c r="E1065" t="s">
        <v>443</v>
      </c>
      <c r="J1065" t="s">
        <v>102</v>
      </c>
      <c r="K1065" t="s">
        <v>102</v>
      </c>
      <c r="L1065" t="s">
        <v>102</v>
      </c>
      <c r="M1065" t="s">
        <v>102</v>
      </c>
      <c r="N1065" t="s">
        <v>102</v>
      </c>
      <c r="O1065" t="s">
        <v>102</v>
      </c>
      <c r="P1065" t="s">
        <v>102</v>
      </c>
      <c r="Q1065" s="26">
        <v>-7.5809999999999994E-5</v>
      </c>
      <c r="R1065" s="26" t="s">
        <v>102</v>
      </c>
      <c r="S1065" t="s">
        <v>102</v>
      </c>
      <c r="T1065" s="26" t="s">
        <v>102</v>
      </c>
      <c r="U1065" s="26" t="s">
        <v>102</v>
      </c>
      <c r="V1065" t="s">
        <v>102</v>
      </c>
      <c r="W1065" s="26">
        <v>2.0349999999999999E-7</v>
      </c>
      <c r="X1065" s="26">
        <v>-7.5606500000000002E-5</v>
      </c>
    </row>
    <row r="1066" spans="1:24" x14ac:dyDescent="0.35">
      <c r="A1066" t="s">
        <v>681</v>
      </c>
      <c r="B1066" t="s">
        <v>394</v>
      </c>
      <c r="C1066" t="s">
        <v>21</v>
      </c>
      <c r="D1066" t="s">
        <v>26</v>
      </c>
      <c r="E1066" t="s">
        <v>444</v>
      </c>
      <c r="J1066" t="s">
        <v>102</v>
      </c>
      <c r="K1066" t="s">
        <v>102</v>
      </c>
      <c r="L1066" t="s">
        <v>102</v>
      </c>
      <c r="M1066" t="s">
        <v>102</v>
      </c>
      <c r="N1066" t="s">
        <v>102</v>
      </c>
      <c r="O1066" t="s">
        <v>102</v>
      </c>
      <c r="P1066" t="s">
        <v>102</v>
      </c>
      <c r="Q1066" t="s">
        <v>102</v>
      </c>
      <c r="R1066" s="26" t="s">
        <v>102</v>
      </c>
      <c r="S1066" t="s">
        <v>102</v>
      </c>
      <c r="T1066" s="26" t="s">
        <v>102</v>
      </c>
      <c r="U1066" s="26" t="s">
        <v>170</v>
      </c>
      <c r="V1066" t="s">
        <v>102</v>
      </c>
      <c r="W1066" t="s">
        <v>102</v>
      </c>
      <c r="X1066">
        <v>0</v>
      </c>
    </row>
    <row r="1067" spans="1:24" x14ac:dyDescent="0.35">
      <c r="A1067" t="s">
        <v>681</v>
      </c>
      <c r="B1067" t="s">
        <v>394</v>
      </c>
      <c r="C1067" t="s">
        <v>21</v>
      </c>
      <c r="D1067" t="s">
        <v>26</v>
      </c>
      <c r="E1067" t="s">
        <v>445</v>
      </c>
      <c r="J1067" t="s">
        <v>102</v>
      </c>
      <c r="K1067" t="s">
        <v>102</v>
      </c>
      <c r="L1067" t="s">
        <v>102</v>
      </c>
      <c r="M1067" t="s">
        <v>102</v>
      </c>
      <c r="N1067" t="s">
        <v>102</v>
      </c>
      <c r="O1067" t="s">
        <v>102</v>
      </c>
      <c r="P1067" t="s">
        <v>102</v>
      </c>
      <c r="Q1067" t="s">
        <v>102</v>
      </c>
      <c r="R1067" s="26" t="s">
        <v>102</v>
      </c>
      <c r="S1067" t="s">
        <v>102</v>
      </c>
      <c r="T1067" s="26" t="s">
        <v>102</v>
      </c>
      <c r="U1067" s="26" t="s">
        <v>170</v>
      </c>
      <c r="V1067" t="s">
        <v>102</v>
      </c>
      <c r="W1067" t="s">
        <v>102</v>
      </c>
      <c r="X1067">
        <v>0</v>
      </c>
    </row>
    <row r="1068" spans="1:24" x14ac:dyDescent="0.35">
      <c r="A1068" t="s">
        <v>681</v>
      </c>
      <c r="B1068" t="s">
        <v>394</v>
      </c>
      <c r="C1068" t="s">
        <v>21</v>
      </c>
      <c r="D1068" t="s">
        <v>26</v>
      </c>
      <c r="E1068" t="s">
        <v>446</v>
      </c>
      <c r="J1068" t="s">
        <v>102</v>
      </c>
      <c r="K1068" t="s">
        <v>102</v>
      </c>
      <c r="L1068" t="s">
        <v>102</v>
      </c>
      <c r="M1068" t="s">
        <v>102</v>
      </c>
      <c r="N1068" t="s">
        <v>102</v>
      </c>
      <c r="O1068" t="s">
        <v>102</v>
      </c>
      <c r="P1068" t="s">
        <v>102</v>
      </c>
      <c r="Q1068" t="s">
        <v>102</v>
      </c>
      <c r="R1068" s="26" t="s">
        <v>102</v>
      </c>
      <c r="S1068" t="s">
        <v>102</v>
      </c>
      <c r="T1068" s="26" t="s">
        <v>102</v>
      </c>
      <c r="U1068" s="26" t="s">
        <v>170</v>
      </c>
      <c r="V1068" t="s">
        <v>102</v>
      </c>
      <c r="W1068" t="s">
        <v>102</v>
      </c>
      <c r="X1068">
        <v>0</v>
      </c>
    </row>
    <row r="1069" spans="1:24" x14ac:dyDescent="0.35">
      <c r="A1069" t="s">
        <v>681</v>
      </c>
      <c r="B1069" t="s">
        <v>394</v>
      </c>
      <c r="C1069" t="s">
        <v>21</v>
      </c>
      <c r="D1069" t="s">
        <v>26</v>
      </c>
      <c r="E1069" t="s">
        <v>447</v>
      </c>
      <c r="J1069" t="s">
        <v>102</v>
      </c>
      <c r="K1069" t="s">
        <v>102</v>
      </c>
      <c r="L1069" t="s">
        <v>102</v>
      </c>
      <c r="M1069" t="s">
        <v>102</v>
      </c>
      <c r="N1069" t="s">
        <v>102</v>
      </c>
      <c r="O1069" t="s">
        <v>102</v>
      </c>
      <c r="P1069" s="26">
        <v>0.62060000000000004</v>
      </c>
      <c r="Q1069" s="26">
        <v>1.284E-4</v>
      </c>
      <c r="R1069" s="26" t="s">
        <v>102</v>
      </c>
      <c r="S1069" t="s">
        <v>102</v>
      </c>
      <c r="T1069" s="26" t="s">
        <v>102</v>
      </c>
      <c r="U1069" s="26" t="s">
        <v>102</v>
      </c>
      <c r="V1069" t="s">
        <v>102</v>
      </c>
      <c r="W1069" s="26">
        <v>4.3679999999999999E-7</v>
      </c>
      <c r="X1069">
        <v>0.62072883680000002</v>
      </c>
    </row>
    <row r="1070" spans="1:24" x14ac:dyDescent="0.35">
      <c r="A1070" t="s">
        <v>681</v>
      </c>
      <c r="B1070" t="s">
        <v>394</v>
      </c>
      <c r="C1070" t="s">
        <v>21</v>
      </c>
      <c r="D1070" t="s">
        <v>26</v>
      </c>
      <c r="E1070" t="s">
        <v>448</v>
      </c>
      <c r="J1070" t="s">
        <v>102</v>
      </c>
      <c r="K1070" t="s">
        <v>102</v>
      </c>
      <c r="L1070" t="s">
        <v>102</v>
      </c>
      <c r="M1070" t="s">
        <v>102</v>
      </c>
      <c r="N1070" t="s">
        <v>102</v>
      </c>
      <c r="O1070" t="s">
        <v>102</v>
      </c>
      <c r="P1070" s="26">
        <v>0.62090000000000001</v>
      </c>
      <c r="Q1070" s="26">
        <v>8.365E-5</v>
      </c>
      <c r="R1070" s="26" t="s">
        <v>102</v>
      </c>
      <c r="S1070" t="s">
        <v>102</v>
      </c>
      <c r="T1070" s="26" t="s">
        <v>102</v>
      </c>
      <c r="U1070" s="26" t="s">
        <v>102</v>
      </c>
      <c r="V1070" t="s">
        <v>102</v>
      </c>
      <c r="W1070" s="26">
        <v>4.3679999999999999E-7</v>
      </c>
      <c r="X1070">
        <v>0.62098408679999995</v>
      </c>
    </row>
    <row r="1071" spans="1:24" x14ac:dyDescent="0.35">
      <c r="A1071" t="s">
        <v>681</v>
      </c>
      <c r="B1071" t="s">
        <v>394</v>
      </c>
      <c r="C1071" t="s">
        <v>21</v>
      </c>
      <c r="D1071" t="s">
        <v>26</v>
      </c>
      <c r="E1071" t="s">
        <v>449</v>
      </c>
      <c r="J1071" t="s">
        <v>102</v>
      </c>
      <c r="K1071" t="s">
        <v>102</v>
      </c>
      <c r="L1071" t="s">
        <v>102</v>
      </c>
      <c r="M1071" t="s">
        <v>102</v>
      </c>
      <c r="N1071" t="s">
        <v>102</v>
      </c>
      <c r="O1071" t="s">
        <v>102</v>
      </c>
      <c r="P1071" s="26">
        <v>0.62070000000000003</v>
      </c>
      <c r="Q1071" s="26">
        <v>1.328E-4</v>
      </c>
      <c r="R1071" s="26" t="s">
        <v>102</v>
      </c>
      <c r="S1071" t="s">
        <v>102</v>
      </c>
      <c r="T1071" s="26" t="s">
        <v>102</v>
      </c>
      <c r="U1071" s="26" t="s">
        <v>102</v>
      </c>
      <c r="V1071" t="s">
        <v>102</v>
      </c>
      <c r="W1071" s="26">
        <v>4.3679999999999999E-7</v>
      </c>
      <c r="X1071">
        <v>0.62083323680000002</v>
      </c>
    </row>
    <row r="1072" spans="1:24" x14ac:dyDescent="0.35">
      <c r="A1072" t="s">
        <v>681</v>
      </c>
      <c r="B1072" t="s">
        <v>394</v>
      </c>
      <c r="C1072" t="s">
        <v>21</v>
      </c>
      <c r="D1072" t="s">
        <v>26</v>
      </c>
      <c r="E1072" t="s">
        <v>450</v>
      </c>
      <c r="J1072" t="s">
        <v>102</v>
      </c>
      <c r="K1072" t="s">
        <v>102</v>
      </c>
      <c r="L1072" t="s">
        <v>102</v>
      </c>
      <c r="M1072" t="s">
        <v>102</v>
      </c>
      <c r="N1072" t="s">
        <v>102</v>
      </c>
      <c r="O1072" t="s">
        <v>102</v>
      </c>
      <c r="P1072" s="26">
        <v>0.62070000000000003</v>
      </c>
      <c r="Q1072" s="26">
        <v>1.34E-4</v>
      </c>
      <c r="R1072" s="26" t="s">
        <v>102</v>
      </c>
      <c r="S1072" t="s">
        <v>102</v>
      </c>
      <c r="T1072" s="26" t="s">
        <v>102</v>
      </c>
      <c r="U1072" s="26" t="s">
        <v>102</v>
      </c>
      <c r="V1072" t="s">
        <v>102</v>
      </c>
      <c r="W1072" s="26">
        <v>4.3679999999999999E-7</v>
      </c>
      <c r="X1072">
        <v>0.62083443679999994</v>
      </c>
    </row>
    <row r="1073" spans="1:24" x14ac:dyDescent="0.35">
      <c r="A1073" t="s">
        <v>681</v>
      </c>
      <c r="B1073" t="s">
        <v>394</v>
      </c>
      <c r="C1073" t="s">
        <v>21</v>
      </c>
      <c r="D1073" t="s">
        <v>26</v>
      </c>
      <c r="E1073" t="s">
        <v>451</v>
      </c>
      <c r="J1073" t="s">
        <v>102</v>
      </c>
      <c r="K1073" t="s">
        <v>102</v>
      </c>
      <c r="L1073" t="s">
        <v>102</v>
      </c>
      <c r="M1073" t="s">
        <v>102</v>
      </c>
      <c r="N1073" t="s">
        <v>102</v>
      </c>
      <c r="O1073" t="s">
        <v>102</v>
      </c>
      <c r="P1073" t="s">
        <v>102</v>
      </c>
      <c r="Q1073" t="s">
        <v>102</v>
      </c>
      <c r="R1073" t="s">
        <v>102</v>
      </c>
      <c r="S1073" t="s">
        <v>102</v>
      </c>
      <c r="T1073" t="s">
        <v>102</v>
      </c>
      <c r="U1073" s="26" t="s">
        <v>170</v>
      </c>
      <c r="V1073" t="s">
        <v>102</v>
      </c>
      <c r="W1073" t="s">
        <v>102</v>
      </c>
      <c r="X1073">
        <v>0</v>
      </c>
    </row>
    <row r="1074" spans="1:24" x14ac:dyDescent="0.35">
      <c r="A1074" t="s">
        <v>681</v>
      </c>
      <c r="B1074" t="s">
        <v>394</v>
      </c>
      <c r="C1074" t="s">
        <v>21</v>
      </c>
      <c r="D1074" t="s">
        <v>26</v>
      </c>
      <c r="E1074" t="s">
        <v>452</v>
      </c>
      <c r="J1074" t="s">
        <v>102</v>
      </c>
      <c r="K1074" t="s">
        <v>102</v>
      </c>
      <c r="L1074" t="s">
        <v>102</v>
      </c>
      <c r="M1074" t="s">
        <v>102</v>
      </c>
      <c r="N1074" t="s">
        <v>102</v>
      </c>
      <c r="O1074" t="s">
        <v>102</v>
      </c>
      <c r="P1074" t="s">
        <v>102</v>
      </c>
      <c r="Q1074" s="26">
        <v>-1.3619999999999999E-3</v>
      </c>
      <c r="R1074" s="26" t="s">
        <v>102</v>
      </c>
      <c r="S1074" t="s">
        <v>102</v>
      </c>
      <c r="T1074" s="26">
        <v>-1.4779999999999999E-4</v>
      </c>
      <c r="U1074" s="26">
        <v>1.8370000000000001E-3</v>
      </c>
      <c r="V1074" t="s">
        <v>102</v>
      </c>
      <c r="W1074" s="26">
        <v>9.781E-5</v>
      </c>
      <c r="X1074">
        <v>4.2501000000000003E-4</v>
      </c>
    </row>
    <row r="1075" spans="1:24" x14ac:dyDescent="0.35">
      <c r="A1075" t="s">
        <v>681</v>
      </c>
      <c r="B1075" t="s">
        <v>394</v>
      </c>
      <c r="C1075" t="s">
        <v>21</v>
      </c>
      <c r="D1075" t="s">
        <v>26</v>
      </c>
      <c r="E1075" t="s">
        <v>453</v>
      </c>
      <c r="J1075" t="s">
        <v>102</v>
      </c>
      <c r="K1075" t="s">
        <v>102</v>
      </c>
      <c r="L1075" t="s">
        <v>102</v>
      </c>
      <c r="M1075" t="s">
        <v>102</v>
      </c>
      <c r="N1075" t="s">
        <v>102</v>
      </c>
      <c r="O1075" t="s">
        <v>102</v>
      </c>
      <c r="P1075" t="s">
        <v>102</v>
      </c>
      <c r="Q1075" s="26">
        <v>0.72160000000000002</v>
      </c>
      <c r="R1075" t="s">
        <v>102</v>
      </c>
      <c r="S1075" t="s">
        <v>102</v>
      </c>
      <c r="T1075" s="26">
        <v>5.722E-2</v>
      </c>
      <c r="U1075" s="26">
        <v>0.1094</v>
      </c>
      <c r="V1075" t="s">
        <v>102</v>
      </c>
      <c r="W1075" s="26">
        <v>9.209E-4</v>
      </c>
      <c r="X1075">
        <v>0.88914090000000001</v>
      </c>
    </row>
    <row r="1076" spans="1:24" x14ac:dyDescent="0.35">
      <c r="A1076" t="s">
        <v>681</v>
      </c>
      <c r="B1076" t="s">
        <v>394</v>
      </c>
      <c r="C1076" t="s">
        <v>21</v>
      </c>
      <c r="D1076" t="s">
        <v>26</v>
      </c>
      <c r="E1076" t="s">
        <v>454</v>
      </c>
      <c r="J1076" t="s">
        <v>102</v>
      </c>
      <c r="K1076" t="s">
        <v>102</v>
      </c>
      <c r="L1076" t="s">
        <v>102</v>
      </c>
      <c r="M1076" t="s">
        <v>102</v>
      </c>
      <c r="N1076" t="s">
        <v>102</v>
      </c>
      <c r="O1076" t="s">
        <v>102</v>
      </c>
      <c r="P1076" t="s">
        <v>102</v>
      </c>
      <c r="Q1076" s="26">
        <v>0.74570000000000003</v>
      </c>
      <c r="R1076" t="s">
        <v>102</v>
      </c>
      <c r="S1076" t="s">
        <v>102</v>
      </c>
      <c r="T1076" s="26">
        <v>5.731E-2</v>
      </c>
      <c r="U1076" s="26">
        <v>0.1094</v>
      </c>
      <c r="V1076" t="s">
        <v>102</v>
      </c>
      <c r="W1076" s="26">
        <v>7.2499999999999995E-4</v>
      </c>
      <c r="X1076">
        <v>0.91313500000000003</v>
      </c>
    </row>
    <row r="1077" spans="1:24" x14ac:dyDescent="0.35">
      <c r="A1077" t="s">
        <v>681</v>
      </c>
      <c r="B1077" t="s">
        <v>394</v>
      </c>
      <c r="C1077" t="s">
        <v>21</v>
      </c>
      <c r="D1077" t="s">
        <v>26</v>
      </c>
      <c r="E1077" t="s">
        <v>455</v>
      </c>
      <c r="J1077" t="s">
        <v>102</v>
      </c>
      <c r="K1077" t="s">
        <v>102</v>
      </c>
      <c r="L1077" t="s">
        <v>102</v>
      </c>
      <c r="M1077" t="s">
        <v>102</v>
      </c>
      <c r="N1077" t="s">
        <v>102</v>
      </c>
      <c r="O1077" t="s">
        <v>102</v>
      </c>
      <c r="P1077" t="s">
        <v>102</v>
      </c>
      <c r="Q1077" s="26">
        <v>-1.3359999999999999E-4</v>
      </c>
      <c r="R1077" t="s">
        <v>102</v>
      </c>
      <c r="S1077" t="s">
        <v>102</v>
      </c>
      <c r="T1077" s="26">
        <v>-2.397E-4</v>
      </c>
      <c r="U1077" s="26">
        <v>1.951E-3</v>
      </c>
      <c r="V1077" t="s">
        <v>102</v>
      </c>
      <c r="W1077" s="26">
        <v>8.5909999999999996E-5</v>
      </c>
      <c r="X1077">
        <v>1.66361E-3</v>
      </c>
    </row>
    <row r="1078" spans="1:24" x14ac:dyDescent="0.35">
      <c r="A1078" t="s">
        <v>681</v>
      </c>
      <c r="B1078" t="s">
        <v>394</v>
      </c>
      <c r="C1078" t="s">
        <v>21</v>
      </c>
      <c r="D1078" t="s">
        <v>26</v>
      </c>
      <c r="E1078" t="s">
        <v>456</v>
      </c>
      <c r="J1078" t="s">
        <v>102</v>
      </c>
      <c r="K1078" t="s">
        <v>102</v>
      </c>
      <c r="L1078" t="s">
        <v>102</v>
      </c>
      <c r="M1078" t="s">
        <v>102</v>
      </c>
      <c r="N1078" t="s">
        <v>102</v>
      </c>
      <c r="O1078" t="s">
        <v>102</v>
      </c>
      <c r="P1078" t="s">
        <v>102</v>
      </c>
      <c r="Q1078" s="26">
        <v>0.88719999999999999</v>
      </c>
      <c r="R1078" t="s">
        <v>102</v>
      </c>
      <c r="S1078" t="s">
        <v>102</v>
      </c>
      <c r="T1078" s="26">
        <v>8.8669999999999999E-2</v>
      </c>
      <c r="U1078" s="26">
        <v>0.1618</v>
      </c>
      <c r="V1078" t="s">
        <v>102</v>
      </c>
      <c r="W1078" s="26">
        <v>1.1820000000000001E-3</v>
      </c>
      <c r="X1078">
        <v>1.138852</v>
      </c>
    </row>
    <row r="1079" spans="1:24" x14ac:dyDescent="0.35">
      <c r="A1079" t="s">
        <v>681</v>
      </c>
      <c r="B1079" t="s">
        <v>394</v>
      </c>
      <c r="C1079" t="s">
        <v>21</v>
      </c>
      <c r="D1079" t="s">
        <v>26</v>
      </c>
      <c r="E1079" t="s">
        <v>457</v>
      </c>
      <c r="J1079" t="s">
        <v>102</v>
      </c>
      <c r="K1079" t="s">
        <v>102</v>
      </c>
      <c r="L1079" t="s">
        <v>102</v>
      </c>
      <c r="M1079" t="s">
        <v>102</v>
      </c>
      <c r="N1079" t="s">
        <v>102</v>
      </c>
      <c r="O1079" t="s">
        <v>102</v>
      </c>
      <c r="P1079" t="s">
        <v>102</v>
      </c>
      <c r="Q1079" t="s">
        <v>170</v>
      </c>
      <c r="R1079" t="s">
        <v>102</v>
      </c>
      <c r="S1079" t="s">
        <v>102</v>
      </c>
      <c r="T1079" s="26" t="s">
        <v>170</v>
      </c>
      <c r="U1079" s="26" t="s">
        <v>170</v>
      </c>
      <c r="V1079" t="s">
        <v>102</v>
      </c>
      <c r="W1079" t="s">
        <v>170</v>
      </c>
      <c r="X1079">
        <v>0</v>
      </c>
    </row>
    <row r="1080" spans="1:24" x14ac:dyDescent="0.35">
      <c r="A1080" t="s">
        <v>681</v>
      </c>
      <c r="B1080" t="s">
        <v>394</v>
      </c>
      <c r="C1080" t="s">
        <v>21</v>
      </c>
      <c r="D1080" t="s">
        <v>26</v>
      </c>
      <c r="E1080" t="s">
        <v>458</v>
      </c>
      <c r="J1080" t="s">
        <v>102</v>
      </c>
      <c r="K1080" t="s">
        <v>102</v>
      </c>
      <c r="L1080" t="s">
        <v>102</v>
      </c>
      <c r="M1080" t="s">
        <v>102</v>
      </c>
      <c r="N1080" t="s">
        <v>102</v>
      </c>
      <c r="O1080" t="s">
        <v>102</v>
      </c>
      <c r="P1080" t="s">
        <v>102</v>
      </c>
      <c r="Q1080" t="s">
        <v>170</v>
      </c>
      <c r="R1080" t="s">
        <v>102</v>
      </c>
      <c r="S1080" t="s">
        <v>102</v>
      </c>
      <c r="T1080" s="26" t="s">
        <v>170</v>
      </c>
      <c r="U1080" s="26" t="s">
        <v>170</v>
      </c>
      <c r="V1080" t="s">
        <v>102</v>
      </c>
      <c r="W1080" t="s">
        <v>170</v>
      </c>
      <c r="X1080">
        <v>0</v>
      </c>
    </row>
    <row r="1081" spans="1:24" x14ac:dyDescent="0.35">
      <c r="A1081" t="s">
        <v>681</v>
      </c>
      <c r="B1081" t="s">
        <v>394</v>
      </c>
      <c r="C1081" t="s">
        <v>21</v>
      </c>
      <c r="D1081" t="s">
        <v>26</v>
      </c>
      <c r="E1081" t="s">
        <v>459</v>
      </c>
      <c r="J1081" t="s">
        <v>102</v>
      </c>
      <c r="K1081" t="s">
        <v>102</v>
      </c>
      <c r="L1081" t="s">
        <v>102</v>
      </c>
      <c r="M1081" t="s">
        <v>102</v>
      </c>
      <c r="N1081" t="s">
        <v>102</v>
      </c>
      <c r="O1081" t="s">
        <v>102</v>
      </c>
      <c r="P1081" t="s">
        <v>102</v>
      </c>
      <c r="Q1081" t="s">
        <v>170</v>
      </c>
      <c r="R1081" t="s">
        <v>102</v>
      </c>
      <c r="S1081" t="s">
        <v>102</v>
      </c>
      <c r="T1081" t="s">
        <v>170</v>
      </c>
      <c r="U1081" s="26" t="s">
        <v>170</v>
      </c>
      <c r="V1081" t="s">
        <v>102</v>
      </c>
      <c r="W1081" t="s">
        <v>170</v>
      </c>
      <c r="X1081">
        <v>0</v>
      </c>
    </row>
    <row r="1082" spans="1:24" x14ac:dyDescent="0.35">
      <c r="A1082" t="s">
        <v>681</v>
      </c>
      <c r="B1082" t="s">
        <v>394</v>
      </c>
      <c r="C1082" t="s">
        <v>21</v>
      </c>
      <c r="D1082" t="s">
        <v>26</v>
      </c>
      <c r="E1082" t="s">
        <v>460</v>
      </c>
      <c r="J1082" t="s">
        <v>102</v>
      </c>
      <c r="K1082" t="s">
        <v>102</v>
      </c>
      <c r="L1082" t="s">
        <v>102</v>
      </c>
      <c r="M1082" t="s">
        <v>102</v>
      </c>
      <c r="N1082" t="s">
        <v>102</v>
      </c>
      <c r="O1082" s="26" t="s">
        <v>102</v>
      </c>
      <c r="P1082" s="26" t="s">
        <v>102</v>
      </c>
      <c r="Q1082" s="26">
        <v>-1.394E-4</v>
      </c>
      <c r="R1082" t="s">
        <v>102</v>
      </c>
      <c r="S1082" t="s">
        <v>102</v>
      </c>
      <c r="T1082" s="26">
        <v>-2.2890000000000001E-4</v>
      </c>
      <c r="U1082" s="26">
        <v>2.7699999999999999E-3</v>
      </c>
      <c r="V1082" t="s">
        <v>102</v>
      </c>
      <c r="W1082" s="26">
        <v>8.5069999999999997E-5</v>
      </c>
      <c r="X1082">
        <v>2.4867700000000001E-3</v>
      </c>
    </row>
    <row r="1083" spans="1:24" x14ac:dyDescent="0.35">
      <c r="A1083" t="s">
        <v>681</v>
      </c>
      <c r="B1083" t="s">
        <v>394</v>
      </c>
      <c r="C1083" t="s">
        <v>21</v>
      </c>
      <c r="D1083" t="s">
        <v>26</v>
      </c>
      <c r="E1083" t="s">
        <v>104</v>
      </c>
      <c r="J1083" t="s">
        <v>102</v>
      </c>
      <c r="K1083" t="s">
        <v>102</v>
      </c>
      <c r="L1083" t="s">
        <v>102</v>
      </c>
      <c r="M1083" t="s">
        <v>102</v>
      </c>
      <c r="N1083" t="s">
        <v>102</v>
      </c>
      <c r="O1083" s="26">
        <v>2.9140000000000001</v>
      </c>
      <c r="P1083" t="s">
        <v>102</v>
      </c>
      <c r="Q1083" s="26" t="s">
        <v>102</v>
      </c>
      <c r="R1083" t="s">
        <v>102</v>
      </c>
      <c r="S1083" t="s">
        <v>102</v>
      </c>
      <c r="T1083" t="s">
        <v>102</v>
      </c>
      <c r="U1083" t="s">
        <v>102</v>
      </c>
      <c r="V1083" t="s">
        <v>102</v>
      </c>
      <c r="W1083" s="26">
        <v>2.7920000000000001E-7</v>
      </c>
      <c r="X1083">
        <v>2.9140002792000002</v>
      </c>
    </row>
    <row r="1084" spans="1:24" x14ac:dyDescent="0.35">
      <c r="A1084" t="s">
        <v>681</v>
      </c>
      <c r="B1084" t="s">
        <v>394</v>
      </c>
      <c r="C1084" t="s">
        <v>21</v>
      </c>
      <c r="D1084" t="s">
        <v>26</v>
      </c>
      <c r="E1084" t="s">
        <v>105</v>
      </c>
      <c r="J1084" t="s">
        <v>102</v>
      </c>
      <c r="K1084" t="s">
        <v>102</v>
      </c>
      <c r="L1084" t="s">
        <v>102</v>
      </c>
      <c r="M1084" t="s">
        <v>102</v>
      </c>
      <c r="N1084" t="s">
        <v>102</v>
      </c>
      <c r="O1084" s="26">
        <v>2.9140000000000001</v>
      </c>
      <c r="P1084" t="s">
        <v>102</v>
      </c>
      <c r="Q1084" t="s">
        <v>102</v>
      </c>
      <c r="R1084" t="s">
        <v>102</v>
      </c>
      <c r="S1084" t="s">
        <v>102</v>
      </c>
      <c r="T1084" t="s">
        <v>102</v>
      </c>
      <c r="U1084" t="s">
        <v>102</v>
      </c>
      <c r="V1084" t="s">
        <v>102</v>
      </c>
      <c r="W1084" s="26">
        <v>2.7920000000000001E-7</v>
      </c>
      <c r="X1084">
        <v>2.9140002792000002</v>
      </c>
    </row>
    <row r="1085" spans="1:24" x14ac:dyDescent="0.35">
      <c r="A1085" t="s">
        <v>681</v>
      </c>
      <c r="B1085" t="s">
        <v>394</v>
      </c>
      <c r="C1085" t="s">
        <v>21</v>
      </c>
      <c r="D1085" t="s">
        <v>26</v>
      </c>
      <c r="E1085" t="s">
        <v>106</v>
      </c>
      <c r="J1085" t="s">
        <v>102</v>
      </c>
      <c r="K1085" t="s">
        <v>102</v>
      </c>
      <c r="L1085" t="s">
        <v>102</v>
      </c>
      <c r="M1085" t="s">
        <v>102</v>
      </c>
      <c r="N1085" t="s">
        <v>102</v>
      </c>
      <c r="O1085" s="26">
        <v>2.9140000000000001</v>
      </c>
      <c r="P1085" t="s">
        <v>102</v>
      </c>
      <c r="Q1085" t="s">
        <v>102</v>
      </c>
      <c r="R1085" t="s">
        <v>102</v>
      </c>
      <c r="S1085" t="s">
        <v>102</v>
      </c>
      <c r="T1085" t="s">
        <v>102</v>
      </c>
      <c r="U1085" t="s">
        <v>102</v>
      </c>
      <c r="V1085" t="s">
        <v>102</v>
      </c>
      <c r="W1085" s="26">
        <v>2.7920000000000001E-7</v>
      </c>
      <c r="X1085">
        <v>2.9140002792000002</v>
      </c>
    </row>
    <row r="1086" spans="1:24" x14ac:dyDescent="0.35">
      <c r="A1086" t="s">
        <v>681</v>
      </c>
      <c r="B1086" t="s">
        <v>394</v>
      </c>
      <c r="C1086" t="s">
        <v>21</v>
      </c>
      <c r="D1086" t="s">
        <v>26</v>
      </c>
      <c r="E1086" t="s">
        <v>107</v>
      </c>
      <c r="J1086" t="s">
        <v>102</v>
      </c>
      <c r="K1086" t="s">
        <v>102</v>
      </c>
      <c r="L1086" t="s">
        <v>102</v>
      </c>
      <c r="M1086" t="s">
        <v>102</v>
      </c>
      <c r="N1086" t="s">
        <v>102</v>
      </c>
      <c r="O1086" s="26">
        <v>3.1719999999999998E-2</v>
      </c>
      <c r="P1086" t="s">
        <v>102</v>
      </c>
      <c r="Q1086" t="s">
        <v>102</v>
      </c>
      <c r="R1086" t="s">
        <v>102</v>
      </c>
      <c r="S1086" t="s">
        <v>102</v>
      </c>
      <c r="T1086" t="s">
        <v>102</v>
      </c>
      <c r="U1086" t="s">
        <v>102</v>
      </c>
      <c r="V1086" t="s">
        <v>102</v>
      </c>
      <c r="W1086" s="26">
        <v>2.7920000000000001E-7</v>
      </c>
      <c r="X1086">
        <v>3.17202792E-2</v>
      </c>
    </row>
    <row r="1087" spans="1:24" x14ac:dyDescent="0.35">
      <c r="A1087" t="s">
        <v>681</v>
      </c>
      <c r="B1087" t="s">
        <v>394</v>
      </c>
      <c r="C1087" t="s">
        <v>21</v>
      </c>
      <c r="D1087" t="s">
        <v>26</v>
      </c>
      <c r="E1087" t="s">
        <v>461</v>
      </c>
      <c r="J1087" t="s">
        <v>102</v>
      </c>
      <c r="K1087" t="s">
        <v>102</v>
      </c>
      <c r="L1087" t="s">
        <v>102</v>
      </c>
      <c r="M1087" t="s">
        <v>102</v>
      </c>
      <c r="N1087" t="s">
        <v>102</v>
      </c>
      <c r="O1087" s="26">
        <v>1.929E-4</v>
      </c>
      <c r="P1087" s="26" t="s">
        <v>102</v>
      </c>
      <c r="Q1087" s="26" t="s">
        <v>102</v>
      </c>
      <c r="R1087" t="s">
        <v>102</v>
      </c>
      <c r="S1087" t="s">
        <v>102</v>
      </c>
      <c r="T1087" t="s">
        <v>102</v>
      </c>
      <c r="U1087" t="s">
        <v>102</v>
      </c>
      <c r="V1087" t="s">
        <v>102</v>
      </c>
      <c r="W1087" s="26">
        <v>3.0629999999999998E-7</v>
      </c>
      <c r="X1087">
        <v>1.9320629999999999E-4</v>
      </c>
    </row>
    <row r="1088" spans="1:24" x14ac:dyDescent="0.35">
      <c r="A1088" t="s">
        <v>681</v>
      </c>
      <c r="B1088" t="s">
        <v>394</v>
      </c>
      <c r="C1088" t="s">
        <v>21</v>
      </c>
      <c r="D1088" t="s">
        <v>26</v>
      </c>
      <c r="E1088" t="s">
        <v>108</v>
      </c>
      <c r="J1088" t="s">
        <v>102</v>
      </c>
      <c r="K1088" t="s">
        <v>102</v>
      </c>
      <c r="L1088" t="s">
        <v>102</v>
      </c>
      <c r="M1088" t="s">
        <v>102</v>
      </c>
      <c r="N1088" t="s">
        <v>102</v>
      </c>
      <c r="O1088" s="26">
        <v>-5.947E-3</v>
      </c>
      <c r="P1088" s="26" t="s">
        <v>102</v>
      </c>
      <c r="Q1088" s="26" t="s">
        <v>102</v>
      </c>
      <c r="R1088" t="s">
        <v>102</v>
      </c>
      <c r="S1088" t="s">
        <v>102</v>
      </c>
      <c r="T1088" t="s">
        <v>102</v>
      </c>
      <c r="U1088" t="s">
        <v>102</v>
      </c>
      <c r="V1088" t="s">
        <v>102</v>
      </c>
      <c r="W1088" s="26">
        <v>5.4710000000000002E-7</v>
      </c>
      <c r="X1088">
        <v>-5.9464529000000004E-3</v>
      </c>
    </row>
    <row r="1089" spans="1:24" x14ac:dyDescent="0.35">
      <c r="A1089" t="s">
        <v>681</v>
      </c>
      <c r="B1089" t="s">
        <v>394</v>
      </c>
      <c r="C1089" t="s">
        <v>21</v>
      </c>
      <c r="D1089" t="s">
        <v>26</v>
      </c>
      <c r="E1089" t="s">
        <v>462</v>
      </c>
      <c r="J1089" t="s">
        <v>102</v>
      </c>
      <c r="K1089" t="s">
        <v>102</v>
      </c>
      <c r="L1089" t="s">
        <v>102</v>
      </c>
      <c r="M1089" t="s">
        <v>102</v>
      </c>
      <c r="N1089" t="s">
        <v>102</v>
      </c>
      <c r="O1089" s="26">
        <v>1.206</v>
      </c>
      <c r="P1089" s="26" t="s">
        <v>102</v>
      </c>
      <c r="Q1089" s="26" t="s">
        <v>102</v>
      </c>
      <c r="R1089" t="s">
        <v>102</v>
      </c>
      <c r="S1089" t="s">
        <v>102</v>
      </c>
      <c r="T1089" t="s">
        <v>102</v>
      </c>
      <c r="U1089" t="s">
        <v>102</v>
      </c>
      <c r="V1089" t="s">
        <v>102</v>
      </c>
      <c r="W1089" s="26">
        <v>5.144E-7</v>
      </c>
      <c r="X1089">
        <v>1.2060005143999999</v>
      </c>
    </row>
    <row r="1090" spans="1:24" x14ac:dyDescent="0.35">
      <c r="A1090" t="s">
        <v>681</v>
      </c>
      <c r="B1090" t="s">
        <v>394</v>
      </c>
      <c r="C1090" t="s">
        <v>21</v>
      </c>
      <c r="D1090" t="s">
        <v>26</v>
      </c>
      <c r="E1090" t="s">
        <v>463</v>
      </c>
      <c r="J1090" t="s">
        <v>102</v>
      </c>
      <c r="K1090" t="s">
        <v>102</v>
      </c>
      <c r="L1090" t="s">
        <v>102</v>
      </c>
      <c r="M1090" t="s">
        <v>102</v>
      </c>
      <c r="N1090" t="s">
        <v>102</v>
      </c>
      <c r="O1090" s="26">
        <v>2.165</v>
      </c>
      <c r="P1090" s="26" t="s">
        <v>102</v>
      </c>
      <c r="Q1090" s="26" t="s">
        <v>102</v>
      </c>
      <c r="R1090" t="s">
        <v>102</v>
      </c>
      <c r="S1090" t="s">
        <v>102</v>
      </c>
      <c r="T1090" t="s">
        <v>102</v>
      </c>
      <c r="U1090" t="s">
        <v>102</v>
      </c>
      <c r="V1090" t="s">
        <v>102</v>
      </c>
      <c r="W1090" s="26">
        <v>6.4600000000000004E-7</v>
      </c>
      <c r="X1090">
        <v>2.1650006460000002</v>
      </c>
    </row>
    <row r="1091" spans="1:24" x14ac:dyDescent="0.35">
      <c r="A1091" t="s">
        <v>681</v>
      </c>
      <c r="B1091" t="s">
        <v>394</v>
      </c>
      <c r="C1091" t="s">
        <v>21</v>
      </c>
      <c r="D1091" t="s">
        <v>35</v>
      </c>
      <c r="J1091" t="s">
        <v>102</v>
      </c>
      <c r="K1091" t="s">
        <v>102</v>
      </c>
      <c r="L1091" t="s">
        <v>102</v>
      </c>
      <c r="M1091" t="s">
        <v>102</v>
      </c>
      <c r="N1091" t="s">
        <v>102</v>
      </c>
      <c r="O1091" t="s">
        <v>102</v>
      </c>
      <c r="P1091" t="s">
        <v>102</v>
      </c>
      <c r="Q1091" t="s">
        <v>102</v>
      </c>
      <c r="R1091" s="26">
        <v>2.8800000000000001E-4</v>
      </c>
      <c r="S1091" s="26">
        <v>2.1240000000000001</v>
      </c>
      <c r="T1091" t="s">
        <v>102</v>
      </c>
      <c r="U1091" t="s">
        <v>102</v>
      </c>
      <c r="V1091" t="s">
        <v>102</v>
      </c>
      <c r="W1091" t="s">
        <v>102</v>
      </c>
      <c r="X1091">
        <v>2.124288</v>
      </c>
    </row>
    <row r="1092" spans="1:24" x14ac:dyDescent="0.35">
      <c r="A1092" t="s">
        <v>681</v>
      </c>
      <c r="B1092" t="s">
        <v>394</v>
      </c>
      <c r="C1092" t="s">
        <v>21</v>
      </c>
      <c r="D1092" t="s">
        <v>37</v>
      </c>
      <c r="J1092" t="s">
        <v>102</v>
      </c>
      <c r="K1092" t="s">
        <v>102</v>
      </c>
      <c r="L1092" s="26">
        <v>0.873</v>
      </c>
      <c r="M1092" t="s">
        <v>102</v>
      </c>
      <c r="N1092" t="s">
        <v>102</v>
      </c>
      <c r="O1092" t="s">
        <v>102</v>
      </c>
      <c r="P1092" t="s">
        <v>102</v>
      </c>
      <c r="Q1092" s="26">
        <v>2.6520000000000001</v>
      </c>
      <c r="R1092" t="s">
        <v>102</v>
      </c>
      <c r="S1092" t="s">
        <v>102</v>
      </c>
      <c r="T1092" s="26" t="s">
        <v>102</v>
      </c>
      <c r="U1092" s="26" t="s">
        <v>102</v>
      </c>
      <c r="V1092" t="s">
        <v>102</v>
      </c>
      <c r="W1092" s="26">
        <v>4.014E-6</v>
      </c>
      <c r="X1092">
        <v>3.5250040139999999</v>
      </c>
    </row>
    <row r="1093" spans="1:24" x14ac:dyDescent="0.35">
      <c r="A1093" t="s">
        <v>681</v>
      </c>
      <c r="B1093" t="s">
        <v>394</v>
      </c>
      <c r="C1093" t="s">
        <v>21</v>
      </c>
      <c r="D1093" t="s">
        <v>37</v>
      </c>
      <c r="E1093" t="s">
        <v>443</v>
      </c>
      <c r="J1093" t="s">
        <v>102</v>
      </c>
      <c r="K1093" t="s">
        <v>102</v>
      </c>
      <c r="L1093" t="s">
        <v>102</v>
      </c>
      <c r="M1093" t="s">
        <v>102</v>
      </c>
      <c r="N1093" t="s">
        <v>102</v>
      </c>
      <c r="O1093" t="s">
        <v>102</v>
      </c>
      <c r="P1093" t="s">
        <v>102</v>
      </c>
      <c r="Q1093" s="26">
        <v>-9.8030000000000008E-6</v>
      </c>
      <c r="R1093" t="s">
        <v>102</v>
      </c>
      <c r="S1093" t="s">
        <v>102</v>
      </c>
      <c r="T1093" s="26" t="s">
        <v>102</v>
      </c>
      <c r="U1093" s="26" t="s">
        <v>102</v>
      </c>
      <c r="V1093" t="s">
        <v>102</v>
      </c>
      <c r="W1093" s="26">
        <v>2.0349999999999999E-7</v>
      </c>
      <c r="X1093" s="26">
        <v>-9.5995000000000002E-6</v>
      </c>
    </row>
    <row r="1094" spans="1:24" x14ac:dyDescent="0.35">
      <c r="A1094" t="s">
        <v>681</v>
      </c>
      <c r="B1094" t="s">
        <v>394</v>
      </c>
      <c r="C1094" t="s">
        <v>21</v>
      </c>
      <c r="D1094" t="s">
        <v>37</v>
      </c>
      <c r="E1094" t="s">
        <v>464</v>
      </c>
      <c r="J1094" t="s">
        <v>102</v>
      </c>
      <c r="K1094" t="s">
        <v>102</v>
      </c>
      <c r="L1094" t="s">
        <v>102</v>
      </c>
      <c r="M1094" t="s">
        <v>102</v>
      </c>
      <c r="N1094" t="s">
        <v>102</v>
      </c>
      <c r="O1094" t="s">
        <v>102</v>
      </c>
      <c r="P1094" t="s">
        <v>102</v>
      </c>
      <c r="Q1094" s="26">
        <v>-1.592E-5</v>
      </c>
      <c r="R1094" t="s">
        <v>102</v>
      </c>
      <c r="S1094" t="s">
        <v>102</v>
      </c>
      <c r="T1094" s="26" t="s">
        <v>102</v>
      </c>
      <c r="U1094" s="26" t="s">
        <v>102</v>
      </c>
      <c r="V1094" t="s">
        <v>102</v>
      </c>
      <c r="W1094" s="26">
        <v>2.0349999999999999E-7</v>
      </c>
      <c r="X1094" s="26">
        <v>-1.5716500000000001E-5</v>
      </c>
    </row>
    <row r="1095" spans="1:24" x14ac:dyDescent="0.35">
      <c r="A1095" t="s">
        <v>681</v>
      </c>
      <c r="B1095" t="s">
        <v>394</v>
      </c>
      <c r="C1095" t="s">
        <v>21</v>
      </c>
      <c r="D1095" t="s">
        <v>36</v>
      </c>
      <c r="J1095" t="s">
        <v>102</v>
      </c>
      <c r="K1095" t="s">
        <v>102</v>
      </c>
      <c r="L1095" t="s">
        <v>102</v>
      </c>
      <c r="M1095" s="26">
        <v>0.11849999999999999</v>
      </c>
      <c r="N1095" s="26">
        <v>4.3200000000000001E-6</v>
      </c>
      <c r="O1095" t="s">
        <v>102</v>
      </c>
      <c r="P1095" t="s">
        <v>102</v>
      </c>
      <c r="Q1095" s="26">
        <v>1.536</v>
      </c>
      <c r="R1095" t="s">
        <v>102</v>
      </c>
      <c r="S1095" t="s">
        <v>102</v>
      </c>
      <c r="T1095" s="26">
        <v>9.5019999999999993E-2</v>
      </c>
      <c r="U1095" s="26">
        <v>0.20300000000000001</v>
      </c>
      <c r="V1095" t="s">
        <v>102</v>
      </c>
      <c r="W1095" s="26">
        <v>2.0609999999999999E-3</v>
      </c>
      <c r="X1095">
        <v>1.9545853200000001</v>
      </c>
    </row>
    <row r="1096" spans="1:24" x14ac:dyDescent="0.35">
      <c r="A1096" t="s">
        <v>681</v>
      </c>
      <c r="B1096" t="s">
        <v>394</v>
      </c>
      <c r="C1096" t="s">
        <v>21</v>
      </c>
      <c r="D1096" t="s">
        <v>36</v>
      </c>
      <c r="E1096" t="s">
        <v>397</v>
      </c>
      <c r="J1096" t="s">
        <v>102</v>
      </c>
      <c r="K1096" t="s">
        <v>102</v>
      </c>
      <c r="L1096" t="s">
        <v>102</v>
      </c>
      <c r="M1096" t="s">
        <v>102</v>
      </c>
      <c r="N1096" t="s">
        <v>102</v>
      </c>
      <c r="O1096" t="s">
        <v>102</v>
      </c>
      <c r="P1096" t="s">
        <v>102</v>
      </c>
      <c r="Q1096" s="26">
        <v>0.90920000000000001</v>
      </c>
      <c r="R1096" t="s">
        <v>102</v>
      </c>
      <c r="S1096" t="s">
        <v>102</v>
      </c>
      <c r="T1096" s="26">
        <v>9.393E-2</v>
      </c>
      <c r="U1096" s="26">
        <v>0.15229999999999999</v>
      </c>
      <c r="V1096" t="s">
        <v>102</v>
      </c>
      <c r="W1096" s="26">
        <v>2.297E-3</v>
      </c>
      <c r="X1096">
        <v>1.157727</v>
      </c>
    </row>
    <row r="1097" spans="1:24" x14ac:dyDescent="0.35">
      <c r="A1097" t="s">
        <v>681</v>
      </c>
      <c r="B1097" t="s">
        <v>394</v>
      </c>
      <c r="C1097" t="s">
        <v>21</v>
      </c>
      <c r="D1097" t="s">
        <v>36</v>
      </c>
      <c r="E1097" t="s">
        <v>398</v>
      </c>
      <c r="J1097" t="s">
        <v>102</v>
      </c>
      <c r="K1097" t="s">
        <v>102</v>
      </c>
      <c r="L1097" t="s">
        <v>102</v>
      </c>
      <c r="M1097" t="s">
        <v>102</v>
      </c>
      <c r="N1097" t="s">
        <v>102</v>
      </c>
      <c r="O1097" t="s">
        <v>102</v>
      </c>
      <c r="P1097" t="s">
        <v>102</v>
      </c>
      <c r="Q1097" s="26">
        <v>-2.431E-4</v>
      </c>
      <c r="R1097" t="s">
        <v>102</v>
      </c>
      <c r="S1097" t="s">
        <v>102</v>
      </c>
      <c r="T1097" s="26">
        <v>-3.9619999999999998E-4</v>
      </c>
      <c r="U1097" s="26">
        <v>1.3190000000000001E-3</v>
      </c>
      <c r="V1097" t="s">
        <v>102</v>
      </c>
      <c r="W1097" s="26">
        <v>1.159E-4</v>
      </c>
      <c r="X1097">
        <v>7.9560000000000004E-4</v>
      </c>
    </row>
    <row r="1098" spans="1:24" x14ac:dyDescent="0.35">
      <c r="A1098" t="s">
        <v>681</v>
      </c>
      <c r="B1098" t="s">
        <v>394</v>
      </c>
      <c r="C1098" t="s">
        <v>21</v>
      </c>
      <c r="D1098" t="s">
        <v>28</v>
      </c>
      <c r="J1098" t="s">
        <v>102</v>
      </c>
      <c r="K1098" t="s">
        <v>102</v>
      </c>
      <c r="L1098" t="s">
        <v>102</v>
      </c>
      <c r="M1098" t="s">
        <v>102</v>
      </c>
      <c r="N1098" t="s">
        <v>102</v>
      </c>
      <c r="O1098" t="s">
        <v>102</v>
      </c>
      <c r="P1098" t="s">
        <v>102</v>
      </c>
      <c r="Q1098" t="s">
        <v>102</v>
      </c>
      <c r="R1098" t="s">
        <v>102</v>
      </c>
      <c r="S1098" t="s">
        <v>102</v>
      </c>
      <c r="T1098" s="26">
        <v>2.478E-5</v>
      </c>
      <c r="U1098" s="26">
        <v>0.84960000000000002</v>
      </c>
      <c r="V1098" t="s">
        <v>102</v>
      </c>
      <c r="W1098" t="s">
        <v>102</v>
      </c>
      <c r="X1098">
        <v>0.84962477999999997</v>
      </c>
    </row>
    <row r="1099" spans="1:24" x14ac:dyDescent="0.35">
      <c r="A1099" t="s">
        <v>681</v>
      </c>
      <c r="B1099" t="s">
        <v>394</v>
      </c>
      <c r="C1099" t="s">
        <v>21</v>
      </c>
      <c r="D1099" t="s">
        <v>28</v>
      </c>
      <c r="E1099" t="s">
        <v>465</v>
      </c>
      <c r="J1099" t="s">
        <v>102</v>
      </c>
      <c r="K1099" t="s">
        <v>102</v>
      </c>
      <c r="L1099" t="s">
        <v>102</v>
      </c>
      <c r="M1099" t="s">
        <v>102</v>
      </c>
      <c r="N1099" t="s">
        <v>102</v>
      </c>
      <c r="O1099" t="s">
        <v>102</v>
      </c>
      <c r="P1099" t="s">
        <v>102</v>
      </c>
      <c r="Q1099" t="s">
        <v>102</v>
      </c>
      <c r="R1099" t="s">
        <v>102</v>
      </c>
      <c r="S1099" t="s">
        <v>102</v>
      </c>
      <c r="T1099" t="s">
        <v>102</v>
      </c>
      <c r="U1099" s="26">
        <v>4.274E-2</v>
      </c>
      <c r="V1099" t="s">
        <v>102</v>
      </c>
      <c r="W1099" t="s">
        <v>102</v>
      </c>
      <c r="X1099">
        <v>4.274E-2</v>
      </c>
    </row>
    <row r="1100" spans="1:24" x14ac:dyDescent="0.35">
      <c r="A1100" t="s">
        <v>681</v>
      </c>
      <c r="B1100" t="s">
        <v>394</v>
      </c>
      <c r="C1100" t="s">
        <v>21</v>
      </c>
      <c r="D1100" t="s">
        <v>28</v>
      </c>
      <c r="E1100" t="s">
        <v>410</v>
      </c>
      <c r="J1100" t="s">
        <v>102</v>
      </c>
      <c r="K1100" t="s">
        <v>102</v>
      </c>
      <c r="L1100" t="s">
        <v>102</v>
      </c>
      <c r="M1100" t="s">
        <v>102</v>
      </c>
      <c r="N1100" t="s">
        <v>102</v>
      </c>
      <c r="O1100" t="s">
        <v>102</v>
      </c>
      <c r="P1100" t="s">
        <v>102</v>
      </c>
      <c r="Q1100" s="26" t="s">
        <v>102</v>
      </c>
      <c r="R1100" t="s">
        <v>102</v>
      </c>
      <c r="S1100" t="s">
        <v>102</v>
      </c>
      <c r="T1100" s="26" t="s">
        <v>102</v>
      </c>
      <c r="U1100" s="26">
        <v>9.1089999999999997E-4</v>
      </c>
      <c r="V1100" t="s">
        <v>102</v>
      </c>
      <c r="W1100" s="26" t="s">
        <v>102</v>
      </c>
      <c r="X1100">
        <v>9.1089999999999997E-4</v>
      </c>
    </row>
    <row r="1101" spans="1:24" x14ac:dyDescent="0.35">
      <c r="A1101" t="s">
        <v>681</v>
      </c>
      <c r="B1101" t="s">
        <v>394</v>
      </c>
      <c r="C1101" t="s">
        <v>21</v>
      </c>
      <c r="D1101" t="s">
        <v>28</v>
      </c>
      <c r="E1101" t="s">
        <v>466</v>
      </c>
      <c r="J1101" t="s">
        <v>102</v>
      </c>
      <c r="K1101" t="s">
        <v>102</v>
      </c>
      <c r="L1101" t="s">
        <v>102</v>
      </c>
      <c r="M1101" t="s">
        <v>102</v>
      </c>
      <c r="N1101" t="s">
        <v>102</v>
      </c>
      <c r="O1101" s="26" t="s">
        <v>102</v>
      </c>
      <c r="P1101" t="s">
        <v>102</v>
      </c>
      <c r="Q1101" t="s">
        <v>102</v>
      </c>
      <c r="R1101" t="s">
        <v>102</v>
      </c>
      <c r="S1101" t="s">
        <v>102</v>
      </c>
      <c r="T1101" t="s">
        <v>102</v>
      </c>
      <c r="U1101" s="26">
        <v>4.299E-2</v>
      </c>
      <c r="V1101" t="s">
        <v>102</v>
      </c>
      <c r="W1101" s="26" t="s">
        <v>102</v>
      </c>
      <c r="X1101">
        <v>4.299E-2</v>
      </c>
    </row>
    <row r="1102" spans="1:24" x14ac:dyDescent="0.35">
      <c r="A1102" t="s">
        <v>681</v>
      </c>
      <c r="B1102" t="s">
        <v>394</v>
      </c>
      <c r="C1102" t="s">
        <v>21</v>
      </c>
      <c r="D1102" t="s">
        <v>28</v>
      </c>
      <c r="E1102" t="s">
        <v>467</v>
      </c>
      <c r="J1102" t="s">
        <v>102</v>
      </c>
      <c r="K1102" t="s">
        <v>102</v>
      </c>
      <c r="L1102" t="s">
        <v>102</v>
      </c>
      <c r="M1102" t="s">
        <v>102</v>
      </c>
      <c r="N1102" t="s">
        <v>102</v>
      </c>
      <c r="O1102" s="26" t="s">
        <v>102</v>
      </c>
      <c r="P1102" t="s">
        <v>102</v>
      </c>
      <c r="Q1102" t="s">
        <v>102</v>
      </c>
      <c r="R1102" t="s">
        <v>102</v>
      </c>
      <c r="S1102" t="s">
        <v>102</v>
      </c>
      <c r="T1102" t="s">
        <v>102</v>
      </c>
      <c r="U1102" s="26">
        <v>1.521E-3</v>
      </c>
      <c r="V1102" t="s">
        <v>102</v>
      </c>
      <c r="W1102" s="26" t="s">
        <v>102</v>
      </c>
      <c r="X1102">
        <v>1.521E-3</v>
      </c>
    </row>
    <row r="1103" spans="1:24" x14ac:dyDescent="0.35">
      <c r="A1103" t="s">
        <v>681</v>
      </c>
      <c r="B1103" t="s">
        <v>394</v>
      </c>
      <c r="C1103" t="s">
        <v>21</v>
      </c>
      <c r="D1103" t="s">
        <v>28</v>
      </c>
      <c r="E1103" t="s">
        <v>468</v>
      </c>
      <c r="J1103" t="s">
        <v>102</v>
      </c>
      <c r="K1103" t="s">
        <v>102</v>
      </c>
      <c r="L1103" t="s">
        <v>102</v>
      </c>
      <c r="M1103" t="s">
        <v>102</v>
      </c>
      <c r="N1103" t="s">
        <v>102</v>
      </c>
      <c r="O1103" s="26" t="s">
        <v>102</v>
      </c>
      <c r="P1103" t="s">
        <v>102</v>
      </c>
      <c r="Q1103" t="s">
        <v>102</v>
      </c>
      <c r="R1103" t="s">
        <v>102</v>
      </c>
      <c r="S1103" t="s">
        <v>102</v>
      </c>
      <c r="T1103" t="s">
        <v>102</v>
      </c>
      <c r="U1103" s="26">
        <v>2.6319999999999998E-3</v>
      </c>
      <c r="V1103" t="s">
        <v>102</v>
      </c>
      <c r="W1103" s="26" t="s">
        <v>102</v>
      </c>
      <c r="X1103">
        <v>2.6319999999999998E-3</v>
      </c>
    </row>
    <row r="1104" spans="1:24" x14ac:dyDescent="0.35">
      <c r="A1104" t="s">
        <v>681</v>
      </c>
      <c r="B1104" t="s">
        <v>394</v>
      </c>
      <c r="C1104" t="s">
        <v>21</v>
      </c>
      <c r="D1104" t="s">
        <v>28</v>
      </c>
      <c r="E1104" t="s">
        <v>469</v>
      </c>
      <c r="J1104" t="s">
        <v>102</v>
      </c>
      <c r="K1104" t="s">
        <v>102</v>
      </c>
      <c r="L1104" t="s">
        <v>102</v>
      </c>
      <c r="M1104" t="s">
        <v>102</v>
      </c>
      <c r="N1104" t="s">
        <v>102</v>
      </c>
      <c r="O1104" s="26" t="s">
        <v>102</v>
      </c>
      <c r="P1104" t="s">
        <v>102</v>
      </c>
      <c r="Q1104" t="s">
        <v>102</v>
      </c>
      <c r="R1104" t="s">
        <v>102</v>
      </c>
      <c r="S1104" t="s">
        <v>102</v>
      </c>
      <c r="T1104" t="s">
        <v>102</v>
      </c>
      <c r="U1104" s="26">
        <v>1.6280000000000001E-3</v>
      </c>
      <c r="V1104" t="s">
        <v>102</v>
      </c>
      <c r="W1104" s="26" t="s">
        <v>102</v>
      </c>
      <c r="X1104">
        <v>1.6280000000000001E-3</v>
      </c>
    </row>
    <row r="1105" spans="1:24" x14ac:dyDescent="0.35">
      <c r="A1105" t="s">
        <v>681</v>
      </c>
      <c r="B1105" t="s">
        <v>394</v>
      </c>
      <c r="C1105" t="s">
        <v>21</v>
      </c>
      <c r="D1105" t="s">
        <v>28</v>
      </c>
      <c r="E1105" t="s">
        <v>470</v>
      </c>
      <c r="J1105" t="s">
        <v>102</v>
      </c>
      <c r="K1105" t="s">
        <v>102</v>
      </c>
      <c r="L1105" t="s">
        <v>102</v>
      </c>
      <c r="M1105" t="s">
        <v>102</v>
      </c>
      <c r="N1105" t="s">
        <v>102</v>
      </c>
      <c r="O1105" s="26" t="s">
        <v>102</v>
      </c>
      <c r="P1105" t="s">
        <v>102</v>
      </c>
      <c r="Q1105" t="s">
        <v>102</v>
      </c>
      <c r="R1105" t="s">
        <v>102</v>
      </c>
      <c r="S1105" t="s">
        <v>102</v>
      </c>
      <c r="T1105" s="26">
        <v>-1.0050000000000001E-8</v>
      </c>
      <c r="U1105" s="26">
        <v>1.5479999999999999E-3</v>
      </c>
      <c r="V1105" t="s">
        <v>102</v>
      </c>
      <c r="W1105" s="26" t="s">
        <v>102</v>
      </c>
      <c r="X1105">
        <v>1.5479899499999999E-3</v>
      </c>
    </row>
    <row r="1106" spans="1:24" x14ac:dyDescent="0.35">
      <c r="A1106" t="s">
        <v>681</v>
      </c>
      <c r="B1106" t="s">
        <v>394</v>
      </c>
      <c r="C1106" t="s">
        <v>21</v>
      </c>
      <c r="D1106" t="s">
        <v>31</v>
      </c>
      <c r="J1106" t="s">
        <v>102</v>
      </c>
      <c r="K1106" t="s">
        <v>102</v>
      </c>
      <c r="L1106" t="s">
        <v>102</v>
      </c>
      <c r="M1106" t="s">
        <v>102</v>
      </c>
      <c r="N1106" t="s">
        <v>102</v>
      </c>
      <c r="O1106" s="26" t="s">
        <v>102</v>
      </c>
      <c r="P1106" t="s">
        <v>102</v>
      </c>
      <c r="Q1106" t="s">
        <v>102</v>
      </c>
      <c r="R1106" t="s">
        <v>102</v>
      </c>
      <c r="S1106" t="s">
        <v>102</v>
      </c>
      <c r="T1106" s="26">
        <v>-1.1120000000000001E-4</v>
      </c>
      <c r="U1106" s="26">
        <v>0.2054</v>
      </c>
      <c r="V1106" t="s">
        <v>102</v>
      </c>
      <c r="W1106" s="26" t="s">
        <v>102</v>
      </c>
      <c r="X1106">
        <v>0.20528879999999999</v>
      </c>
    </row>
    <row r="1107" spans="1:24" x14ac:dyDescent="0.35">
      <c r="A1107" t="s">
        <v>681</v>
      </c>
      <c r="B1107" t="s">
        <v>394</v>
      </c>
      <c r="C1107" t="s">
        <v>21</v>
      </c>
      <c r="D1107" t="s">
        <v>31</v>
      </c>
      <c r="E1107" t="s">
        <v>465</v>
      </c>
      <c r="J1107" t="s">
        <v>102</v>
      </c>
      <c r="K1107" t="s">
        <v>102</v>
      </c>
      <c r="L1107" t="s">
        <v>102</v>
      </c>
      <c r="M1107" t="s">
        <v>102</v>
      </c>
      <c r="N1107" t="s">
        <v>102</v>
      </c>
      <c r="O1107" s="26" t="s">
        <v>102</v>
      </c>
      <c r="P1107" t="s">
        <v>102</v>
      </c>
      <c r="Q1107" t="s">
        <v>102</v>
      </c>
      <c r="R1107" t="s">
        <v>102</v>
      </c>
      <c r="S1107" t="s">
        <v>102</v>
      </c>
      <c r="T1107" t="s">
        <v>102</v>
      </c>
      <c r="U1107" s="26">
        <v>3.2289999999999999E-2</v>
      </c>
      <c r="V1107" t="s">
        <v>102</v>
      </c>
      <c r="W1107" s="26" t="s">
        <v>102</v>
      </c>
      <c r="X1107">
        <v>3.2289999999999999E-2</v>
      </c>
    </row>
    <row r="1108" spans="1:24" x14ac:dyDescent="0.35">
      <c r="A1108" t="s">
        <v>681</v>
      </c>
      <c r="B1108" t="s">
        <v>394</v>
      </c>
      <c r="C1108" t="s">
        <v>21</v>
      </c>
      <c r="D1108" t="s">
        <v>31</v>
      </c>
      <c r="E1108" t="s">
        <v>410</v>
      </c>
      <c r="J1108" t="s">
        <v>102</v>
      </c>
      <c r="K1108" t="s">
        <v>102</v>
      </c>
      <c r="L1108" t="s">
        <v>102</v>
      </c>
      <c r="M1108" t="s">
        <v>102</v>
      </c>
      <c r="N1108" t="s">
        <v>102</v>
      </c>
      <c r="O1108" s="26" t="s">
        <v>102</v>
      </c>
      <c r="P1108" t="s">
        <v>102</v>
      </c>
      <c r="Q1108" t="s">
        <v>102</v>
      </c>
      <c r="R1108" t="s">
        <v>102</v>
      </c>
      <c r="S1108" t="s">
        <v>102</v>
      </c>
      <c r="T1108" t="s">
        <v>102</v>
      </c>
      <c r="U1108" s="26">
        <v>9.1089999999999997E-4</v>
      </c>
      <c r="V1108" t="s">
        <v>102</v>
      </c>
      <c r="W1108" s="26" t="s">
        <v>102</v>
      </c>
      <c r="X1108">
        <v>9.1089999999999997E-4</v>
      </c>
    </row>
    <row r="1109" spans="1:24" x14ac:dyDescent="0.35">
      <c r="A1109" t="s">
        <v>681</v>
      </c>
      <c r="B1109" t="s">
        <v>394</v>
      </c>
      <c r="C1109" t="s">
        <v>21</v>
      </c>
      <c r="D1109" t="s">
        <v>31</v>
      </c>
      <c r="E1109" t="s">
        <v>466</v>
      </c>
      <c r="J1109" t="s">
        <v>102</v>
      </c>
      <c r="K1109" t="s">
        <v>102</v>
      </c>
      <c r="L1109" t="s">
        <v>102</v>
      </c>
      <c r="M1109" t="s">
        <v>102</v>
      </c>
      <c r="N1109" t="s">
        <v>102</v>
      </c>
      <c r="O1109" t="s">
        <v>102</v>
      </c>
      <c r="P1109" t="s">
        <v>102</v>
      </c>
      <c r="Q1109" t="s">
        <v>102</v>
      </c>
      <c r="R1109" s="26" t="s">
        <v>102</v>
      </c>
      <c r="S1109" s="26" t="s">
        <v>102</v>
      </c>
      <c r="T1109" t="s">
        <v>102</v>
      </c>
      <c r="U1109" s="26">
        <v>3.7810000000000003E-2</v>
      </c>
      <c r="V1109" t="s">
        <v>102</v>
      </c>
      <c r="W1109" t="s">
        <v>102</v>
      </c>
      <c r="X1109">
        <v>3.7810000000000003E-2</v>
      </c>
    </row>
    <row r="1110" spans="1:24" x14ac:dyDescent="0.35">
      <c r="A1110" t="s">
        <v>681</v>
      </c>
      <c r="B1110" t="s">
        <v>394</v>
      </c>
      <c r="C1110" t="s">
        <v>21</v>
      </c>
      <c r="D1110" t="s">
        <v>31</v>
      </c>
      <c r="E1110" t="s">
        <v>467</v>
      </c>
      <c r="J1110" t="s">
        <v>102</v>
      </c>
      <c r="K1110" t="s">
        <v>102</v>
      </c>
      <c r="L1110" s="26" t="s">
        <v>102</v>
      </c>
      <c r="M1110" t="s">
        <v>102</v>
      </c>
      <c r="N1110" t="s">
        <v>102</v>
      </c>
      <c r="O1110" t="s">
        <v>102</v>
      </c>
      <c r="P1110" t="s">
        <v>102</v>
      </c>
      <c r="Q1110" s="26" t="s">
        <v>102</v>
      </c>
      <c r="R1110" t="s">
        <v>102</v>
      </c>
      <c r="S1110" t="s">
        <v>102</v>
      </c>
      <c r="T1110" t="s">
        <v>102</v>
      </c>
      <c r="U1110" s="26">
        <v>1.622E-3</v>
      </c>
      <c r="V1110" t="s">
        <v>102</v>
      </c>
      <c r="W1110" s="26" t="s">
        <v>102</v>
      </c>
      <c r="X1110">
        <v>1.622E-3</v>
      </c>
    </row>
    <row r="1111" spans="1:24" x14ac:dyDescent="0.35">
      <c r="A1111" t="s">
        <v>681</v>
      </c>
      <c r="B1111" t="s">
        <v>394</v>
      </c>
      <c r="C1111" t="s">
        <v>21</v>
      </c>
      <c r="D1111" t="s">
        <v>31</v>
      </c>
      <c r="E1111" t="s">
        <v>468</v>
      </c>
      <c r="J1111" t="s">
        <v>102</v>
      </c>
      <c r="K1111" t="s">
        <v>102</v>
      </c>
      <c r="L1111" t="s">
        <v>102</v>
      </c>
      <c r="M1111" t="s">
        <v>102</v>
      </c>
      <c r="N1111" t="s">
        <v>102</v>
      </c>
      <c r="O1111" t="s">
        <v>102</v>
      </c>
      <c r="P1111" t="s">
        <v>102</v>
      </c>
      <c r="Q1111" s="26" t="s">
        <v>102</v>
      </c>
      <c r="R1111" t="s">
        <v>102</v>
      </c>
      <c r="S1111" t="s">
        <v>102</v>
      </c>
      <c r="T1111" t="s">
        <v>102</v>
      </c>
      <c r="U1111" s="26">
        <v>2.6090000000000002E-3</v>
      </c>
      <c r="V1111" t="s">
        <v>102</v>
      </c>
      <c r="W1111" s="26" t="s">
        <v>102</v>
      </c>
      <c r="X1111">
        <v>2.6090000000000002E-3</v>
      </c>
    </row>
    <row r="1112" spans="1:24" x14ac:dyDescent="0.35">
      <c r="A1112" t="s">
        <v>681</v>
      </c>
      <c r="B1112" t="s">
        <v>394</v>
      </c>
      <c r="C1112" t="s">
        <v>21</v>
      </c>
      <c r="D1112" t="s">
        <v>31</v>
      </c>
      <c r="E1112" t="s">
        <v>469</v>
      </c>
      <c r="J1112" t="s">
        <v>102</v>
      </c>
      <c r="K1112" t="s">
        <v>102</v>
      </c>
      <c r="L1112" t="s">
        <v>102</v>
      </c>
      <c r="M1112" t="s">
        <v>102</v>
      </c>
      <c r="N1112" t="s">
        <v>102</v>
      </c>
      <c r="O1112" t="s">
        <v>102</v>
      </c>
      <c r="P1112" t="s">
        <v>102</v>
      </c>
      <c r="Q1112" s="26" t="s">
        <v>102</v>
      </c>
      <c r="R1112" t="s">
        <v>102</v>
      </c>
      <c r="S1112" t="s">
        <v>102</v>
      </c>
      <c r="T1112" t="s">
        <v>102</v>
      </c>
      <c r="U1112" s="26">
        <v>1.6230000000000001E-3</v>
      </c>
      <c r="V1112" t="s">
        <v>102</v>
      </c>
      <c r="W1112" s="26" t="s">
        <v>102</v>
      </c>
      <c r="X1112">
        <v>1.6230000000000001E-3</v>
      </c>
    </row>
    <row r="1113" spans="1:24" x14ac:dyDescent="0.35">
      <c r="A1113" t="s">
        <v>681</v>
      </c>
      <c r="B1113" t="s">
        <v>394</v>
      </c>
      <c r="C1113" t="s">
        <v>21</v>
      </c>
      <c r="D1113" t="s">
        <v>31</v>
      </c>
      <c r="E1113" t="s">
        <v>470</v>
      </c>
      <c r="J1113" t="s">
        <v>102</v>
      </c>
      <c r="K1113" t="s">
        <v>102</v>
      </c>
      <c r="L1113" t="s">
        <v>102</v>
      </c>
      <c r="M1113" s="26" t="s">
        <v>102</v>
      </c>
      <c r="N1113" s="26" t="s">
        <v>102</v>
      </c>
      <c r="O1113" t="s">
        <v>102</v>
      </c>
      <c r="P1113" t="s">
        <v>102</v>
      </c>
      <c r="Q1113" s="26" t="s">
        <v>102</v>
      </c>
      <c r="R1113" t="s">
        <v>102</v>
      </c>
      <c r="S1113" t="s">
        <v>102</v>
      </c>
      <c r="T1113" s="26">
        <v>2.4279999999999998E-10</v>
      </c>
      <c r="U1113" s="26">
        <v>1.4790000000000001E-3</v>
      </c>
      <c r="V1113" t="s">
        <v>102</v>
      </c>
      <c r="W1113" s="26" t="s">
        <v>102</v>
      </c>
      <c r="X1113">
        <v>1.4790002428E-3</v>
      </c>
    </row>
    <row r="1114" spans="1:24" x14ac:dyDescent="0.35">
      <c r="A1114" t="s">
        <v>681</v>
      </c>
      <c r="B1114" t="s">
        <v>394</v>
      </c>
      <c r="C1114" t="s">
        <v>21</v>
      </c>
      <c r="D1114" t="s">
        <v>30</v>
      </c>
      <c r="J1114" t="s">
        <v>102</v>
      </c>
      <c r="K1114" t="s">
        <v>102</v>
      </c>
      <c r="L1114" t="s">
        <v>102</v>
      </c>
      <c r="M1114" t="s">
        <v>102</v>
      </c>
      <c r="N1114" t="s">
        <v>102</v>
      </c>
      <c r="O1114" t="s">
        <v>102</v>
      </c>
      <c r="P1114" t="s">
        <v>102</v>
      </c>
      <c r="Q1114" s="26" t="s">
        <v>102</v>
      </c>
      <c r="R1114" s="26">
        <v>2.5010000000000001E-4</v>
      </c>
      <c r="S1114" t="s">
        <v>102</v>
      </c>
      <c r="T1114" s="26">
        <v>3.7390000000000001E-3</v>
      </c>
      <c r="U1114" s="26">
        <v>2.3389999999999999E-3</v>
      </c>
      <c r="V1114" t="s">
        <v>102</v>
      </c>
      <c r="W1114" s="26" t="s">
        <v>102</v>
      </c>
      <c r="X1114">
        <v>6.3280999999999997E-3</v>
      </c>
    </row>
    <row r="1115" spans="1:24" x14ac:dyDescent="0.35">
      <c r="A1115" t="s">
        <v>681</v>
      </c>
      <c r="B1115" t="s">
        <v>394</v>
      </c>
      <c r="C1115" t="s">
        <v>21</v>
      </c>
      <c r="D1115" t="s">
        <v>30</v>
      </c>
      <c r="E1115" t="s">
        <v>471</v>
      </c>
      <c r="J1115" t="s">
        <v>102</v>
      </c>
      <c r="K1115" t="s">
        <v>102</v>
      </c>
      <c r="L1115" t="s">
        <v>102</v>
      </c>
      <c r="M1115" t="s">
        <v>102</v>
      </c>
      <c r="N1115" t="s">
        <v>102</v>
      </c>
      <c r="O1115" t="s">
        <v>102</v>
      </c>
      <c r="P1115" t="s">
        <v>102</v>
      </c>
      <c r="Q1115" s="26" t="s">
        <v>102</v>
      </c>
      <c r="R1115" t="s">
        <v>102</v>
      </c>
      <c r="S1115" t="s">
        <v>102</v>
      </c>
      <c r="T1115" s="26">
        <v>2.5739999999999999E-3</v>
      </c>
      <c r="U1115" s="26">
        <v>2.3389999999999999E-3</v>
      </c>
      <c r="V1115" t="s">
        <v>102</v>
      </c>
      <c r="W1115" s="26" t="s">
        <v>102</v>
      </c>
      <c r="X1115">
        <v>4.9129999999999998E-3</v>
      </c>
    </row>
    <row r="1116" spans="1:24" x14ac:dyDescent="0.35">
      <c r="A1116" t="s">
        <v>681</v>
      </c>
      <c r="B1116" t="s">
        <v>394</v>
      </c>
      <c r="C1116" t="s">
        <v>21</v>
      </c>
      <c r="D1116" t="s">
        <v>30</v>
      </c>
      <c r="E1116" t="s">
        <v>472</v>
      </c>
      <c r="J1116" t="s">
        <v>102</v>
      </c>
      <c r="K1116" t="s">
        <v>102</v>
      </c>
      <c r="L1116" t="s">
        <v>102</v>
      </c>
      <c r="M1116" t="s">
        <v>102</v>
      </c>
      <c r="N1116" t="s">
        <v>102</v>
      </c>
      <c r="O1116" t="s">
        <v>102</v>
      </c>
      <c r="P1116" t="s">
        <v>102</v>
      </c>
      <c r="Q1116" t="s">
        <v>102</v>
      </c>
      <c r="R1116" s="26">
        <v>2.1680000000000001E-4</v>
      </c>
      <c r="S1116" t="s">
        <v>102</v>
      </c>
      <c r="T1116" s="26">
        <v>1.165E-3</v>
      </c>
      <c r="U1116" s="26" t="s">
        <v>102</v>
      </c>
      <c r="V1116" t="s">
        <v>102</v>
      </c>
      <c r="W1116" t="s">
        <v>102</v>
      </c>
      <c r="X1116">
        <v>1.3818000000000001E-3</v>
      </c>
    </row>
    <row r="1117" spans="1:24" x14ac:dyDescent="0.35">
      <c r="A1117" t="s">
        <v>681</v>
      </c>
      <c r="B1117" t="s">
        <v>394</v>
      </c>
      <c r="C1117" t="s">
        <v>21</v>
      </c>
      <c r="D1117" t="s">
        <v>33</v>
      </c>
      <c r="J1117" t="s">
        <v>102</v>
      </c>
      <c r="K1117" t="s">
        <v>102</v>
      </c>
      <c r="L1117" t="s">
        <v>102</v>
      </c>
      <c r="M1117" t="s">
        <v>102</v>
      </c>
      <c r="N1117" t="s">
        <v>102</v>
      </c>
      <c r="O1117" t="s">
        <v>102</v>
      </c>
      <c r="P1117" t="s">
        <v>102</v>
      </c>
      <c r="Q1117" s="26">
        <v>5.7569999999999999E-5</v>
      </c>
      <c r="R1117" t="s">
        <v>102</v>
      </c>
      <c r="S1117" t="s">
        <v>102</v>
      </c>
      <c r="T1117" s="26">
        <v>3.1340000000000001E-3</v>
      </c>
      <c r="U1117" s="26">
        <v>0.2898</v>
      </c>
      <c r="V1117" t="s">
        <v>102</v>
      </c>
      <c r="W1117" s="26">
        <v>2.8759999999999999E-5</v>
      </c>
      <c r="X1117">
        <v>0.29302033</v>
      </c>
    </row>
    <row r="1118" spans="1:24" x14ac:dyDescent="0.35">
      <c r="A1118" t="s">
        <v>681</v>
      </c>
      <c r="B1118" t="s">
        <v>394</v>
      </c>
      <c r="C1118" t="s">
        <v>21</v>
      </c>
      <c r="D1118" t="s">
        <v>33</v>
      </c>
      <c r="E1118" t="s">
        <v>471</v>
      </c>
      <c r="J1118" t="s">
        <v>102</v>
      </c>
      <c r="K1118" t="s">
        <v>102</v>
      </c>
      <c r="L1118" t="s">
        <v>102</v>
      </c>
      <c r="M1118" t="s">
        <v>102</v>
      </c>
      <c r="N1118" t="s">
        <v>102</v>
      </c>
      <c r="O1118" t="s">
        <v>102</v>
      </c>
      <c r="P1118" t="s">
        <v>102</v>
      </c>
      <c r="Q1118" t="s">
        <v>102</v>
      </c>
      <c r="R1118" t="s">
        <v>102</v>
      </c>
      <c r="S1118" t="s">
        <v>102</v>
      </c>
      <c r="T1118" s="26">
        <v>1.4369999999999999E-3</v>
      </c>
      <c r="U1118" s="26">
        <v>2.3389999999999999E-3</v>
      </c>
      <c r="V1118" t="s">
        <v>102</v>
      </c>
      <c r="W1118" t="s">
        <v>102</v>
      </c>
      <c r="X1118">
        <v>3.7759999999999998E-3</v>
      </c>
    </row>
    <row r="1119" spans="1:24" x14ac:dyDescent="0.35">
      <c r="A1119" t="s">
        <v>681</v>
      </c>
      <c r="B1119" t="s">
        <v>394</v>
      </c>
      <c r="C1119" t="s">
        <v>21</v>
      </c>
      <c r="D1119" t="s">
        <v>33</v>
      </c>
      <c r="E1119" t="s">
        <v>473</v>
      </c>
      <c r="J1119" t="s">
        <v>102</v>
      </c>
      <c r="K1119" t="s">
        <v>102</v>
      </c>
      <c r="L1119" t="s">
        <v>102</v>
      </c>
      <c r="M1119" t="s">
        <v>102</v>
      </c>
      <c r="N1119" t="s">
        <v>102</v>
      </c>
      <c r="O1119" t="s">
        <v>102</v>
      </c>
      <c r="P1119" t="s">
        <v>102</v>
      </c>
      <c r="Q1119" s="26">
        <v>5.7569999999999999E-5</v>
      </c>
      <c r="R1119" t="s">
        <v>102</v>
      </c>
      <c r="S1119" t="s">
        <v>102</v>
      </c>
      <c r="T1119" s="26">
        <v>1.6770000000000001E-3</v>
      </c>
      <c r="U1119" s="26" t="s">
        <v>102</v>
      </c>
      <c r="V1119" t="s">
        <v>102</v>
      </c>
      <c r="W1119" s="26">
        <v>2.8759999999999999E-5</v>
      </c>
      <c r="X1119">
        <v>1.76333E-3</v>
      </c>
    </row>
    <row r="1120" spans="1:24" x14ac:dyDescent="0.35">
      <c r="A1120" t="s">
        <v>681</v>
      </c>
      <c r="B1120" t="s">
        <v>394</v>
      </c>
      <c r="C1120" t="s">
        <v>21</v>
      </c>
      <c r="D1120" t="s">
        <v>32</v>
      </c>
      <c r="J1120" t="s">
        <v>102</v>
      </c>
      <c r="K1120" t="s">
        <v>102</v>
      </c>
      <c r="L1120" t="s">
        <v>102</v>
      </c>
      <c r="M1120" t="s">
        <v>102</v>
      </c>
      <c r="N1120" t="s">
        <v>102</v>
      </c>
      <c r="O1120" t="s">
        <v>102</v>
      </c>
      <c r="P1120" t="s">
        <v>102</v>
      </c>
      <c r="Q1120" t="s">
        <v>102</v>
      </c>
      <c r="R1120" t="s">
        <v>102</v>
      </c>
      <c r="S1120" t="s">
        <v>102</v>
      </c>
      <c r="T1120" s="26">
        <v>1.189E-3</v>
      </c>
      <c r="U1120" s="26">
        <v>0.65710000000000002</v>
      </c>
      <c r="V1120" t="s">
        <v>102</v>
      </c>
      <c r="W1120" t="s">
        <v>102</v>
      </c>
      <c r="X1120">
        <v>0.65828900000000001</v>
      </c>
    </row>
    <row r="1121" spans="1:24" x14ac:dyDescent="0.35">
      <c r="A1121" t="s">
        <v>681</v>
      </c>
      <c r="B1121" t="s">
        <v>394</v>
      </c>
      <c r="C1121" t="s">
        <v>21</v>
      </c>
      <c r="D1121" t="s">
        <v>32</v>
      </c>
      <c r="E1121" t="s">
        <v>474</v>
      </c>
      <c r="J1121" t="s">
        <v>102</v>
      </c>
      <c r="K1121" t="s">
        <v>102</v>
      </c>
      <c r="L1121" t="s">
        <v>102</v>
      </c>
      <c r="M1121" t="s">
        <v>102</v>
      </c>
      <c r="N1121" t="s">
        <v>102</v>
      </c>
      <c r="O1121" t="s">
        <v>102</v>
      </c>
      <c r="P1121" t="s">
        <v>102</v>
      </c>
      <c r="Q1121" t="s">
        <v>102</v>
      </c>
      <c r="R1121" t="s">
        <v>102</v>
      </c>
      <c r="S1121" t="s">
        <v>102</v>
      </c>
      <c r="T1121" t="s">
        <v>102</v>
      </c>
      <c r="U1121" s="26" t="s">
        <v>170</v>
      </c>
      <c r="V1121" t="s">
        <v>102</v>
      </c>
      <c r="W1121" t="s">
        <v>102</v>
      </c>
      <c r="X1121">
        <v>0</v>
      </c>
    </row>
    <row r="1122" spans="1:24" x14ac:dyDescent="0.35">
      <c r="A1122" t="s">
        <v>681</v>
      </c>
      <c r="B1122" t="s">
        <v>394</v>
      </c>
      <c r="C1122" t="s">
        <v>21</v>
      </c>
      <c r="D1122" t="s">
        <v>32</v>
      </c>
      <c r="E1122" t="s">
        <v>475</v>
      </c>
      <c r="J1122" t="s">
        <v>102</v>
      </c>
      <c r="K1122" t="s">
        <v>102</v>
      </c>
      <c r="L1122" t="s">
        <v>102</v>
      </c>
      <c r="M1122" t="s">
        <v>102</v>
      </c>
      <c r="N1122" t="s">
        <v>102</v>
      </c>
      <c r="O1122" t="s">
        <v>102</v>
      </c>
      <c r="P1122" t="s">
        <v>102</v>
      </c>
      <c r="Q1122" t="s">
        <v>102</v>
      </c>
      <c r="R1122" t="s">
        <v>102</v>
      </c>
      <c r="S1122" t="s">
        <v>102</v>
      </c>
      <c r="T1122" t="s">
        <v>102</v>
      </c>
      <c r="U1122" s="26">
        <v>2.9530000000000001E-2</v>
      </c>
      <c r="V1122" t="s">
        <v>102</v>
      </c>
      <c r="W1122" t="s">
        <v>102</v>
      </c>
      <c r="X1122">
        <v>2.9530000000000001E-2</v>
      </c>
    </row>
    <row r="1123" spans="1:24" x14ac:dyDescent="0.35">
      <c r="A1123" t="s">
        <v>681</v>
      </c>
      <c r="B1123" t="s">
        <v>394</v>
      </c>
      <c r="C1123" t="s">
        <v>21</v>
      </c>
      <c r="D1123" t="s">
        <v>32</v>
      </c>
      <c r="E1123" t="s">
        <v>411</v>
      </c>
      <c r="J1123" t="s">
        <v>102</v>
      </c>
      <c r="K1123" t="s">
        <v>102</v>
      </c>
      <c r="L1123" t="s">
        <v>102</v>
      </c>
      <c r="M1123" t="s">
        <v>102</v>
      </c>
      <c r="N1123" t="s">
        <v>102</v>
      </c>
      <c r="O1123" t="s">
        <v>102</v>
      </c>
      <c r="P1123" t="s">
        <v>102</v>
      </c>
      <c r="Q1123" t="s">
        <v>102</v>
      </c>
      <c r="R1123" t="s">
        <v>102</v>
      </c>
      <c r="S1123" t="s">
        <v>102</v>
      </c>
      <c r="T1123" s="26" t="s">
        <v>102</v>
      </c>
      <c r="U1123" s="26" t="s">
        <v>170</v>
      </c>
      <c r="V1123" t="s">
        <v>102</v>
      </c>
      <c r="W1123" t="s">
        <v>102</v>
      </c>
      <c r="X1123">
        <v>0</v>
      </c>
    </row>
    <row r="1124" spans="1:24" x14ac:dyDescent="0.35">
      <c r="A1124" t="s">
        <v>681</v>
      </c>
      <c r="B1124" t="s">
        <v>394</v>
      </c>
      <c r="C1124" t="s">
        <v>21</v>
      </c>
      <c r="D1124" t="s">
        <v>25</v>
      </c>
      <c r="J1124" t="s">
        <v>102</v>
      </c>
      <c r="K1124" t="s">
        <v>102</v>
      </c>
      <c r="L1124" t="s">
        <v>102</v>
      </c>
      <c r="M1124" t="s">
        <v>102</v>
      </c>
      <c r="N1124" s="26">
        <v>-0.37480000000000002</v>
      </c>
      <c r="O1124" t="s">
        <v>102</v>
      </c>
      <c r="P1124" t="s">
        <v>102</v>
      </c>
      <c r="Q1124" s="26">
        <v>1.2929999999999999</v>
      </c>
      <c r="R1124" t="s">
        <v>102</v>
      </c>
      <c r="S1124" t="s">
        <v>102</v>
      </c>
      <c r="T1124" s="26">
        <v>8.5580000000000003E-2</v>
      </c>
      <c r="U1124" s="26">
        <v>0.15559999999999999</v>
      </c>
      <c r="V1124" t="s">
        <v>102</v>
      </c>
      <c r="W1124" s="26">
        <v>1.245E-3</v>
      </c>
      <c r="X1124">
        <v>1.160625</v>
      </c>
    </row>
    <row r="1125" spans="1:24" x14ac:dyDescent="0.35">
      <c r="A1125" t="s">
        <v>681</v>
      </c>
      <c r="B1125" t="s">
        <v>394</v>
      </c>
      <c r="C1125" t="s">
        <v>21</v>
      </c>
      <c r="D1125" t="s">
        <v>25</v>
      </c>
      <c r="E1125" t="s">
        <v>476</v>
      </c>
      <c r="J1125" t="s">
        <v>102</v>
      </c>
      <c r="K1125" t="s">
        <v>102</v>
      </c>
      <c r="L1125" t="s">
        <v>102</v>
      </c>
      <c r="M1125" t="s">
        <v>102</v>
      </c>
      <c r="N1125" t="s">
        <v>102</v>
      </c>
      <c r="O1125" t="s">
        <v>102</v>
      </c>
      <c r="P1125" t="s">
        <v>102</v>
      </c>
      <c r="Q1125" s="26">
        <v>0.9194</v>
      </c>
      <c r="R1125" t="s">
        <v>102</v>
      </c>
      <c r="S1125" t="s">
        <v>102</v>
      </c>
      <c r="T1125" s="26">
        <v>8.5580000000000003E-2</v>
      </c>
      <c r="U1125" s="26">
        <v>0.15559999999999999</v>
      </c>
      <c r="V1125" t="s">
        <v>102</v>
      </c>
      <c r="W1125" s="26">
        <v>1.214E-3</v>
      </c>
      <c r="X1125">
        <v>1.161794</v>
      </c>
    </row>
    <row r="1126" spans="1:24" x14ac:dyDescent="0.35">
      <c r="A1126" t="s">
        <v>681</v>
      </c>
      <c r="B1126" t="s">
        <v>477</v>
      </c>
      <c r="J1126" s="26">
        <v>0.40739999999999998</v>
      </c>
      <c r="K1126" t="s">
        <v>102</v>
      </c>
      <c r="L1126" s="26">
        <v>0.85850000000000004</v>
      </c>
      <c r="M1126" s="26">
        <v>0.11890000000000001</v>
      </c>
      <c r="N1126" s="26">
        <v>-0.373</v>
      </c>
      <c r="O1126" s="26">
        <v>12.06</v>
      </c>
      <c r="P1126" s="26">
        <v>3.1789999999999998</v>
      </c>
      <c r="Q1126" s="26">
        <v>16.11</v>
      </c>
      <c r="R1126" s="26">
        <v>32.020000000000003</v>
      </c>
      <c r="S1126" s="26">
        <v>2.0739999999999998</v>
      </c>
      <c r="T1126" s="26">
        <v>0.17449999999999999</v>
      </c>
      <c r="U1126" s="26">
        <v>5.3040000000000003</v>
      </c>
      <c r="V1126" s="26">
        <v>1.559E-2</v>
      </c>
      <c r="W1126" s="26">
        <v>-0.38450000000000001</v>
      </c>
      <c r="X1126">
        <v>71.564390000000003</v>
      </c>
    </row>
    <row r="1127" spans="1:24" x14ac:dyDescent="0.35">
      <c r="A1127" t="s">
        <v>681</v>
      </c>
      <c r="B1127" t="s">
        <v>477</v>
      </c>
      <c r="C1127" t="s">
        <v>46</v>
      </c>
      <c r="J1127" t="s">
        <v>102</v>
      </c>
      <c r="K1127" t="s">
        <v>102</v>
      </c>
      <c r="L1127" t="s">
        <v>102</v>
      </c>
      <c r="M1127" t="s">
        <v>102</v>
      </c>
      <c r="N1127" t="s">
        <v>102</v>
      </c>
      <c r="O1127" t="s">
        <v>102</v>
      </c>
      <c r="P1127" t="s">
        <v>102</v>
      </c>
      <c r="Q1127" t="s">
        <v>102</v>
      </c>
      <c r="R1127" t="s">
        <v>102</v>
      </c>
      <c r="S1127" t="s">
        <v>102</v>
      </c>
      <c r="T1127" s="26">
        <v>-3.1059999999999997E-5</v>
      </c>
      <c r="U1127" s="26">
        <v>-5.6260000000000001E-4</v>
      </c>
      <c r="V1127" t="s">
        <v>102</v>
      </c>
      <c r="W1127" t="s">
        <v>102</v>
      </c>
      <c r="X1127">
        <v>-5.9365999999999998E-4</v>
      </c>
    </row>
    <row r="1128" spans="1:24" x14ac:dyDescent="0.35">
      <c r="A1128" t="s">
        <v>681</v>
      </c>
      <c r="B1128" t="s">
        <v>477</v>
      </c>
      <c r="C1128" t="s">
        <v>45</v>
      </c>
      <c r="J1128" t="s">
        <v>102</v>
      </c>
      <c r="K1128" t="s">
        <v>102</v>
      </c>
      <c r="L1128" t="s">
        <v>102</v>
      </c>
      <c r="M1128" t="s">
        <v>102</v>
      </c>
      <c r="N1128" t="s">
        <v>102</v>
      </c>
      <c r="O1128" t="s">
        <v>102</v>
      </c>
      <c r="P1128" t="s">
        <v>102</v>
      </c>
      <c r="Q1128" s="26">
        <v>2.7159999999999999E-4</v>
      </c>
      <c r="R1128" t="s">
        <v>102</v>
      </c>
      <c r="S1128" t="s">
        <v>102</v>
      </c>
      <c r="T1128" t="s">
        <v>102</v>
      </c>
      <c r="U1128" s="26" t="s">
        <v>102</v>
      </c>
      <c r="V1128" t="s">
        <v>102</v>
      </c>
      <c r="W1128" t="s">
        <v>102</v>
      </c>
      <c r="X1128">
        <v>2.7159999999999999E-4</v>
      </c>
    </row>
    <row r="1129" spans="1:24" x14ac:dyDescent="0.35">
      <c r="A1129" t="s">
        <v>681</v>
      </c>
      <c r="B1129" t="s">
        <v>477</v>
      </c>
      <c r="C1129" t="s">
        <v>44</v>
      </c>
      <c r="J1129" t="s">
        <v>102</v>
      </c>
      <c r="K1129" t="s">
        <v>102</v>
      </c>
      <c r="L1129" t="s">
        <v>102</v>
      </c>
      <c r="M1129" t="s">
        <v>102</v>
      </c>
      <c r="N1129" t="s">
        <v>102</v>
      </c>
      <c r="O1129" t="s">
        <v>102</v>
      </c>
      <c r="P1129" t="s">
        <v>102</v>
      </c>
      <c r="Q1129" t="s">
        <v>102</v>
      </c>
      <c r="R1129" t="s">
        <v>102</v>
      </c>
      <c r="S1129" t="s">
        <v>102</v>
      </c>
      <c r="T1129" t="s">
        <v>102</v>
      </c>
      <c r="U1129" s="26">
        <v>6.8360000000000001E-3</v>
      </c>
      <c r="V1129" s="26">
        <v>1.5820000000000001E-2</v>
      </c>
      <c r="W1129" t="s">
        <v>102</v>
      </c>
      <c r="X1129">
        <v>2.2655999999999999E-2</v>
      </c>
    </row>
    <row r="1130" spans="1:24" x14ac:dyDescent="0.35">
      <c r="A1130" t="s">
        <v>681</v>
      </c>
      <c r="B1130" t="s">
        <v>477</v>
      </c>
      <c r="C1130" t="s">
        <v>38</v>
      </c>
      <c r="J1130" t="s">
        <v>102</v>
      </c>
      <c r="K1130" t="s">
        <v>102</v>
      </c>
      <c r="L1130" t="s">
        <v>102</v>
      </c>
      <c r="M1130" t="s">
        <v>102</v>
      </c>
      <c r="N1130" t="s">
        <v>102</v>
      </c>
      <c r="O1130" t="s">
        <v>102</v>
      </c>
      <c r="P1130" t="s">
        <v>102</v>
      </c>
      <c r="Q1130" t="s">
        <v>102</v>
      </c>
      <c r="R1130" s="26">
        <v>0.4052</v>
      </c>
      <c r="S1130" t="s">
        <v>102</v>
      </c>
      <c r="T1130" t="s">
        <v>102</v>
      </c>
      <c r="U1130" s="26" t="s">
        <v>102</v>
      </c>
      <c r="V1130" t="s">
        <v>102</v>
      </c>
      <c r="W1130" t="s">
        <v>102</v>
      </c>
      <c r="X1130">
        <v>0.4052</v>
      </c>
    </row>
    <row r="1131" spans="1:24" x14ac:dyDescent="0.35">
      <c r="A1131" t="s">
        <v>681</v>
      </c>
      <c r="B1131" t="s">
        <v>477</v>
      </c>
      <c r="C1131" t="s">
        <v>40</v>
      </c>
      <c r="J1131" t="s">
        <v>102</v>
      </c>
      <c r="K1131" t="s">
        <v>102</v>
      </c>
      <c r="L1131" t="s">
        <v>102</v>
      </c>
      <c r="M1131" t="s">
        <v>102</v>
      </c>
      <c r="N1131" t="s">
        <v>102</v>
      </c>
      <c r="O1131" t="s">
        <v>102</v>
      </c>
      <c r="P1131" t="s">
        <v>102</v>
      </c>
      <c r="Q1131" t="s">
        <v>102</v>
      </c>
      <c r="R1131" s="26">
        <v>-1.4640000000000001E-10</v>
      </c>
      <c r="S1131" t="s">
        <v>102</v>
      </c>
      <c r="T1131" s="26">
        <v>-3.3259999999999997E-5</v>
      </c>
      <c r="U1131" s="26">
        <v>0.151</v>
      </c>
      <c r="V1131" t="s">
        <v>102</v>
      </c>
      <c r="W1131" s="26">
        <v>1.041E-5</v>
      </c>
      <c r="X1131">
        <v>0.1509771498536</v>
      </c>
    </row>
    <row r="1132" spans="1:24" x14ac:dyDescent="0.35">
      <c r="A1132" t="s">
        <v>681</v>
      </c>
      <c r="B1132" t="s">
        <v>477</v>
      </c>
      <c r="C1132" t="s">
        <v>40</v>
      </c>
      <c r="D1132" t="s">
        <v>395</v>
      </c>
      <c r="J1132" t="s">
        <v>102</v>
      </c>
      <c r="K1132" t="s">
        <v>102</v>
      </c>
      <c r="L1132" t="s">
        <v>102</v>
      </c>
      <c r="M1132" t="s">
        <v>102</v>
      </c>
      <c r="N1132" t="s">
        <v>102</v>
      </c>
      <c r="O1132" t="s">
        <v>102</v>
      </c>
      <c r="P1132" t="s">
        <v>102</v>
      </c>
      <c r="Q1132" t="s">
        <v>102</v>
      </c>
      <c r="R1132" s="26" t="s">
        <v>102</v>
      </c>
      <c r="S1132" t="s">
        <v>102</v>
      </c>
      <c r="T1132" s="26">
        <v>-3.472E-5</v>
      </c>
      <c r="U1132" s="26">
        <v>8.4919999999999995E-3</v>
      </c>
      <c r="V1132" t="s">
        <v>102</v>
      </c>
      <c r="W1132" t="s">
        <v>102</v>
      </c>
      <c r="X1132">
        <v>8.4572799999999993E-3</v>
      </c>
    </row>
    <row r="1133" spans="1:24" x14ac:dyDescent="0.35">
      <c r="A1133" t="s">
        <v>681</v>
      </c>
      <c r="B1133" t="s">
        <v>477</v>
      </c>
      <c r="C1133" t="s">
        <v>41</v>
      </c>
      <c r="J1133" t="s">
        <v>102</v>
      </c>
      <c r="K1133" t="s">
        <v>102</v>
      </c>
      <c r="L1133" t="s">
        <v>102</v>
      </c>
      <c r="M1133" t="s">
        <v>102</v>
      </c>
      <c r="N1133" t="s">
        <v>102</v>
      </c>
      <c r="O1133" t="s">
        <v>102</v>
      </c>
      <c r="P1133" t="s">
        <v>102</v>
      </c>
      <c r="Q1133" t="s">
        <v>102</v>
      </c>
      <c r="R1133" s="26">
        <v>-1.4700000000000001E-10</v>
      </c>
      <c r="S1133" t="s">
        <v>102</v>
      </c>
      <c r="T1133" s="26">
        <v>-3.358E-5</v>
      </c>
      <c r="U1133" s="26">
        <v>0.1479</v>
      </c>
      <c r="V1133" t="s">
        <v>102</v>
      </c>
      <c r="W1133" s="26">
        <v>1.024E-5</v>
      </c>
      <c r="X1133">
        <v>0.147876659853</v>
      </c>
    </row>
    <row r="1134" spans="1:24" x14ac:dyDescent="0.35">
      <c r="A1134" t="s">
        <v>681</v>
      </c>
      <c r="B1134" t="s">
        <v>477</v>
      </c>
      <c r="C1134" t="s">
        <v>41</v>
      </c>
      <c r="D1134" t="s">
        <v>395</v>
      </c>
      <c r="J1134" t="s">
        <v>102</v>
      </c>
      <c r="K1134" t="s">
        <v>102</v>
      </c>
      <c r="L1134" t="s">
        <v>102</v>
      </c>
      <c r="M1134" t="s">
        <v>102</v>
      </c>
      <c r="N1134" t="s">
        <v>102</v>
      </c>
      <c r="O1134" t="s">
        <v>102</v>
      </c>
      <c r="P1134" t="s">
        <v>102</v>
      </c>
      <c r="Q1134" t="s">
        <v>102</v>
      </c>
      <c r="R1134" s="26" t="s">
        <v>102</v>
      </c>
      <c r="S1134" t="s">
        <v>102</v>
      </c>
      <c r="T1134" s="26">
        <v>-3.472E-5</v>
      </c>
      <c r="U1134" s="26">
        <v>8.4919999999999995E-3</v>
      </c>
      <c r="V1134" t="s">
        <v>102</v>
      </c>
      <c r="W1134" t="s">
        <v>102</v>
      </c>
      <c r="X1134">
        <v>8.4572799999999993E-3</v>
      </c>
    </row>
    <row r="1135" spans="1:24" x14ac:dyDescent="0.35">
      <c r="A1135" t="s">
        <v>681</v>
      </c>
      <c r="B1135" t="s">
        <v>477</v>
      </c>
      <c r="C1135" t="s">
        <v>22</v>
      </c>
      <c r="J1135" t="s">
        <v>102</v>
      </c>
      <c r="K1135" t="s">
        <v>102</v>
      </c>
      <c r="L1135" t="s">
        <v>102</v>
      </c>
      <c r="M1135" t="s">
        <v>102</v>
      </c>
      <c r="N1135" t="s">
        <v>102</v>
      </c>
      <c r="O1135" t="s">
        <v>102</v>
      </c>
      <c r="P1135" t="s">
        <v>102</v>
      </c>
      <c r="Q1135" s="26">
        <v>1.9</v>
      </c>
      <c r="R1135" t="s">
        <v>102</v>
      </c>
      <c r="S1135" t="s">
        <v>102</v>
      </c>
      <c r="T1135" s="26">
        <v>0.2021</v>
      </c>
      <c r="U1135" s="26">
        <v>0.34329999999999999</v>
      </c>
      <c r="V1135" t="s">
        <v>102</v>
      </c>
      <c r="W1135" s="26">
        <v>2.7899999999999999E-3</v>
      </c>
      <c r="X1135">
        <v>2.4481899999999999</v>
      </c>
    </row>
    <row r="1136" spans="1:24" x14ac:dyDescent="0.35">
      <c r="A1136" t="s">
        <v>681</v>
      </c>
      <c r="B1136" t="s">
        <v>477</v>
      </c>
      <c r="C1136" t="s">
        <v>22</v>
      </c>
      <c r="D1136" t="s">
        <v>396</v>
      </c>
      <c r="J1136" t="s">
        <v>102</v>
      </c>
      <c r="K1136" t="s">
        <v>102</v>
      </c>
      <c r="L1136" t="s">
        <v>102</v>
      </c>
      <c r="M1136" t="s">
        <v>102</v>
      </c>
      <c r="N1136" t="s">
        <v>102</v>
      </c>
      <c r="O1136" t="s">
        <v>102</v>
      </c>
      <c r="P1136" t="s">
        <v>102</v>
      </c>
      <c r="Q1136" t="s">
        <v>102</v>
      </c>
      <c r="R1136" t="s">
        <v>102</v>
      </c>
      <c r="S1136" t="s">
        <v>102</v>
      </c>
      <c r="T1136" s="26">
        <v>4.3140000000000002E-4</v>
      </c>
      <c r="U1136" s="26">
        <v>7.8720000000000005E-3</v>
      </c>
      <c r="V1136" t="s">
        <v>102</v>
      </c>
      <c r="W1136" t="s">
        <v>102</v>
      </c>
      <c r="X1136">
        <v>8.3034000000000007E-3</v>
      </c>
    </row>
    <row r="1137" spans="1:24" x14ac:dyDescent="0.35">
      <c r="A1137" t="s">
        <v>681</v>
      </c>
      <c r="B1137" t="s">
        <v>477</v>
      </c>
      <c r="C1137" t="s">
        <v>22</v>
      </c>
      <c r="D1137" t="s">
        <v>397</v>
      </c>
      <c r="J1137" t="s">
        <v>102</v>
      </c>
      <c r="K1137" t="s">
        <v>102</v>
      </c>
      <c r="L1137" t="s">
        <v>102</v>
      </c>
      <c r="M1137" t="s">
        <v>102</v>
      </c>
      <c r="N1137" t="s">
        <v>102</v>
      </c>
      <c r="O1137" t="s">
        <v>102</v>
      </c>
      <c r="P1137" t="s">
        <v>102</v>
      </c>
      <c r="Q1137" s="26">
        <v>0.71289999999999998</v>
      </c>
      <c r="R1137" t="s">
        <v>102</v>
      </c>
      <c r="S1137" t="s">
        <v>102</v>
      </c>
      <c r="T1137" s="26">
        <v>9.5219999999999999E-2</v>
      </c>
      <c r="U1137" s="26">
        <v>0.16189999999999999</v>
      </c>
      <c r="V1137" t="s">
        <v>102</v>
      </c>
      <c r="W1137" s="26">
        <v>1.2979999999999999E-3</v>
      </c>
      <c r="X1137">
        <v>0.97131800000000001</v>
      </c>
    </row>
    <row r="1138" spans="1:24" x14ac:dyDescent="0.35">
      <c r="A1138" t="s">
        <v>681</v>
      </c>
      <c r="B1138" t="s">
        <v>477</v>
      </c>
      <c r="C1138" t="s">
        <v>22</v>
      </c>
      <c r="D1138" t="s">
        <v>398</v>
      </c>
      <c r="J1138" t="s">
        <v>102</v>
      </c>
      <c r="K1138" t="s">
        <v>102</v>
      </c>
      <c r="L1138" t="s">
        <v>102</v>
      </c>
      <c r="M1138" t="s">
        <v>102</v>
      </c>
      <c r="N1138" t="s">
        <v>102</v>
      </c>
      <c r="O1138" t="s">
        <v>102</v>
      </c>
      <c r="P1138" t="s">
        <v>102</v>
      </c>
      <c r="Q1138" s="26">
        <v>0.79249999999999998</v>
      </c>
      <c r="R1138" t="s">
        <v>102</v>
      </c>
      <c r="S1138" t="s">
        <v>102</v>
      </c>
      <c r="T1138" s="26">
        <v>0.1065</v>
      </c>
      <c r="U1138" s="26">
        <v>0.1736</v>
      </c>
      <c r="V1138" t="s">
        <v>102</v>
      </c>
      <c r="W1138" s="26">
        <v>1.487E-3</v>
      </c>
      <c r="X1138">
        <v>1.074087</v>
      </c>
    </row>
    <row r="1139" spans="1:24" x14ac:dyDescent="0.35">
      <c r="A1139" t="s">
        <v>681</v>
      </c>
      <c r="B1139" t="s">
        <v>477</v>
      </c>
      <c r="C1139" t="s">
        <v>47</v>
      </c>
      <c r="J1139" t="s">
        <v>102</v>
      </c>
      <c r="K1139" t="s">
        <v>102</v>
      </c>
      <c r="L1139" t="s">
        <v>102</v>
      </c>
      <c r="M1139" t="s">
        <v>102</v>
      </c>
      <c r="N1139" t="s">
        <v>102</v>
      </c>
      <c r="O1139" t="s">
        <v>102</v>
      </c>
      <c r="P1139" t="s">
        <v>102</v>
      </c>
      <c r="Q1139" t="s">
        <v>102</v>
      </c>
      <c r="R1139" t="s">
        <v>102</v>
      </c>
      <c r="S1139" t="s">
        <v>102</v>
      </c>
      <c r="T1139" t="s">
        <v>102</v>
      </c>
      <c r="U1139" t="s">
        <v>102</v>
      </c>
      <c r="V1139" t="s">
        <v>102</v>
      </c>
      <c r="W1139" t="s">
        <v>102</v>
      </c>
      <c r="X1139">
        <v>0</v>
      </c>
    </row>
    <row r="1140" spans="1:24" x14ac:dyDescent="0.35">
      <c r="A1140" t="s">
        <v>681</v>
      </c>
      <c r="B1140" t="s">
        <v>477</v>
      </c>
      <c r="C1140" t="s">
        <v>42</v>
      </c>
      <c r="J1140" t="s">
        <v>102</v>
      </c>
      <c r="K1140" t="s">
        <v>102</v>
      </c>
      <c r="L1140" t="s">
        <v>102</v>
      </c>
      <c r="M1140" t="s">
        <v>102</v>
      </c>
      <c r="N1140" t="s">
        <v>102</v>
      </c>
      <c r="O1140" t="s">
        <v>102</v>
      </c>
      <c r="P1140" t="s">
        <v>102</v>
      </c>
      <c r="Q1140" s="26">
        <v>1.446</v>
      </c>
      <c r="R1140" t="s">
        <v>102</v>
      </c>
      <c r="S1140" t="s">
        <v>102</v>
      </c>
      <c r="T1140" s="26">
        <v>0.30520000000000003</v>
      </c>
      <c r="U1140" s="26">
        <v>0.1226</v>
      </c>
      <c r="V1140" t="s">
        <v>102</v>
      </c>
      <c r="W1140" s="26">
        <v>2.9269999999999999E-3</v>
      </c>
      <c r="X1140">
        <v>1.876727</v>
      </c>
    </row>
    <row r="1141" spans="1:24" x14ac:dyDescent="0.35">
      <c r="A1141" t="s">
        <v>681</v>
      </c>
      <c r="B1141" t="s">
        <v>477</v>
      </c>
      <c r="C1141" t="s">
        <v>399</v>
      </c>
      <c r="J1141" s="26">
        <v>-0.11559999999999999</v>
      </c>
      <c r="K1141" t="s">
        <v>102</v>
      </c>
      <c r="L1141" t="s">
        <v>102</v>
      </c>
      <c r="M1141" t="s">
        <v>102</v>
      </c>
      <c r="N1141" t="s">
        <v>102</v>
      </c>
      <c r="O1141" t="s">
        <v>102</v>
      </c>
      <c r="P1141" t="s">
        <v>102</v>
      </c>
      <c r="Q1141" s="26">
        <v>0.1159</v>
      </c>
      <c r="R1141" t="s">
        <v>102</v>
      </c>
      <c r="S1141" t="s">
        <v>102</v>
      </c>
      <c r="T1141" t="s">
        <v>102</v>
      </c>
      <c r="U1141" t="s">
        <v>102</v>
      </c>
      <c r="V1141" t="s">
        <v>102</v>
      </c>
      <c r="W1141" s="26">
        <v>2.6730000000000001E-6</v>
      </c>
      <c r="X1141">
        <v>3.0267299999999501E-4</v>
      </c>
    </row>
    <row r="1142" spans="1:24" x14ac:dyDescent="0.35">
      <c r="A1142" t="s">
        <v>681</v>
      </c>
      <c r="B1142" t="s">
        <v>477</v>
      </c>
      <c r="C1142" t="s">
        <v>43</v>
      </c>
      <c r="J1142" t="s">
        <v>102</v>
      </c>
      <c r="K1142" t="s">
        <v>102</v>
      </c>
      <c r="L1142" t="s">
        <v>102</v>
      </c>
      <c r="M1142" t="s">
        <v>102</v>
      </c>
      <c r="N1142" s="26" t="s">
        <v>102</v>
      </c>
      <c r="O1142" t="s">
        <v>102</v>
      </c>
      <c r="P1142" t="s">
        <v>102</v>
      </c>
      <c r="Q1142" s="26">
        <v>2.712E-3</v>
      </c>
      <c r="R1142" s="26">
        <v>2.835E-2</v>
      </c>
      <c r="S1142" t="s">
        <v>102</v>
      </c>
      <c r="T1142" s="26">
        <v>5.2940000000000001E-3</v>
      </c>
      <c r="U1142" s="26" t="s">
        <v>102</v>
      </c>
      <c r="V1142" t="s">
        <v>102</v>
      </c>
      <c r="W1142" s="26">
        <v>6.8229999999999999E-2</v>
      </c>
      <c r="X1142">
        <v>0.104586</v>
      </c>
    </row>
    <row r="1143" spans="1:24" x14ac:dyDescent="0.35">
      <c r="A1143" t="s">
        <v>681</v>
      </c>
      <c r="B1143" t="s">
        <v>477</v>
      </c>
      <c r="C1143" t="s">
        <v>43</v>
      </c>
      <c r="D1143" t="s">
        <v>400</v>
      </c>
      <c r="J1143" t="s">
        <v>102</v>
      </c>
      <c r="K1143" t="s">
        <v>102</v>
      </c>
      <c r="L1143" t="s">
        <v>102</v>
      </c>
      <c r="M1143" t="s">
        <v>102</v>
      </c>
      <c r="N1143" t="s">
        <v>102</v>
      </c>
      <c r="O1143" t="s">
        <v>102</v>
      </c>
      <c r="P1143" t="s">
        <v>102</v>
      </c>
      <c r="Q1143" s="26">
        <v>-5.4099999999999999E-6</v>
      </c>
      <c r="R1143" t="s">
        <v>102</v>
      </c>
      <c r="S1143" t="s">
        <v>102</v>
      </c>
      <c r="T1143" s="26" t="s">
        <v>102</v>
      </c>
      <c r="U1143" s="26" t="s">
        <v>102</v>
      </c>
      <c r="V1143" t="s">
        <v>102</v>
      </c>
      <c r="W1143" s="26">
        <v>4.7419999999999997E-8</v>
      </c>
      <c r="X1143" s="26">
        <v>-5.3625800000000004E-6</v>
      </c>
    </row>
    <row r="1144" spans="1:24" x14ac:dyDescent="0.35">
      <c r="A1144" t="s">
        <v>681</v>
      </c>
      <c r="B1144" t="s">
        <v>477</v>
      </c>
      <c r="C1144" t="s">
        <v>43</v>
      </c>
      <c r="D1144" t="s">
        <v>401</v>
      </c>
      <c r="J1144" s="26" t="s">
        <v>102</v>
      </c>
      <c r="K1144" t="s">
        <v>102</v>
      </c>
      <c r="L1144" s="26" t="s">
        <v>102</v>
      </c>
      <c r="M1144" s="26" t="s">
        <v>102</v>
      </c>
      <c r="N1144" s="26" t="s">
        <v>102</v>
      </c>
      <c r="O1144" s="26" t="s">
        <v>102</v>
      </c>
      <c r="P1144" s="26" t="s">
        <v>102</v>
      </c>
      <c r="Q1144" s="26">
        <v>5.9869999999999998E-7</v>
      </c>
      <c r="R1144" s="26" t="s">
        <v>102</v>
      </c>
      <c r="S1144" s="26" t="s">
        <v>102</v>
      </c>
      <c r="T1144" s="26" t="s">
        <v>102</v>
      </c>
      <c r="U1144" s="26" t="s">
        <v>102</v>
      </c>
      <c r="V1144" s="26" t="s">
        <v>102</v>
      </c>
      <c r="W1144" s="26">
        <v>4.7419999999999997E-8</v>
      </c>
      <c r="X1144" s="26">
        <v>6.4611999999999996E-7</v>
      </c>
    </row>
    <row r="1145" spans="1:24" x14ac:dyDescent="0.35">
      <c r="A1145" t="s">
        <v>681</v>
      </c>
      <c r="B1145" t="s">
        <v>477</v>
      </c>
      <c r="C1145" t="s">
        <v>43</v>
      </c>
      <c r="D1145" t="s">
        <v>402</v>
      </c>
      <c r="J1145" t="s">
        <v>102</v>
      </c>
      <c r="K1145" t="s">
        <v>102</v>
      </c>
      <c r="L1145" t="s">
        <v>102</v>
      </c>
      <c r="M1145" t="s">
        <v>102</v>
      </c>
      <c r="N1145" t="s">
        <v>102</v>
      </c>
      <c r="O1145" t="s">
        <v>102</v>
      </c>
      <c r="P1145" t="s">
        <v>102</v>
      </c>
      <c r="Q1145" s="26">
        <v>2.5490000000000001E-3</v>
      </c>
      <c r="R1145" t="s">
        <v>102</v>
      </c>
      <c r="S1145" t="s">
        <v>102</v>
      </c>
      <c r="T1145" s="26">
        <v>7.5170000000000002E-3</v>
      </c>
      <c r="U1145" s="26" t="s">
        <v>102</v>
      </c>
      <c r="V1145" t="s">
        <v>102</v>
      </c>
      <c r="W1145" s="26">
        <v>6.8140000000000006E-2</v>
      </c>
      <c r="X1145">
        <v>7.8205999999999998E-2</v>
      </c>
    </row>
    <row r="1146" spans="1:24" x14ac:dyDescent="0.35">
      <c r="A1146" t="s">
        <v>681</v>
      </c>
      <c r="B1146" t="s">
        <v>477</v>
      </c>
      <c r="C1146" t="s">
        <v>43</v>
      </c>
      <c r="D1146" t="s">
        <v>403</v>
      </c>
      <c r="J1146" t="s">
        <v>102</v>
      </c>
      <c r="K1146" t="s">
        <v>102</v>
      </c>
      <c r="L1146" t="s">
        <v>102</v>
      </c>
      <c r="M1146" t="s">
        <v>102</v>
      </c>
      <c r="N1146" t="s">
        <v>102</v>
      </c>
      <c r="O1146" t="s">
        <v>102</v>
      </c>
      <c r="P1146" t="s">
        <v>102</v>
      </c>
      <c r="Q1146" s="26">
        <v>1.684E-4</v>
      </c>
      <c r="R1146" t="s">
        <v>102</v>
      </c>
      <c r="S1146" t="s">
        <v>102</v>
      </c>
      <c r="T1146" s="26">
        <v>5.2800000000000003E-6</v>
      </c>
      <c r="U1146" t="s">
        <v>102</v>
      </c>
      <c r="V1146" t="s">
        <v>102</v>
      </c>
      <c r="W1146" s="26">
        <v>8.8259999999999999E-5</v>
      </c>
      <c r="X1146">
        <v>2.6194E-4</v>
      </c>
    </row>
    <row r="1147" spans="1:24" x14ac:dyDescent="0.35">
      <c r="A1147" t="s">
        <v>681</v>
      </c>
      <c r="B1147" t="s">
        <v>477</v>
      </c>
      <c r="C1147" t="s">
        <v>43</v>
      </c>
      <c r="D1147" t="s">
        <v>404</v>
      </c>
      <c r="J1147" t="s">
        <v>102</v>
      </c>
      <c r="K1147" t="s">
        <v>102</v>
      </c>
      <c r="L1147" t="s">
        <v>102</v>
      </c>
      <c r="M1147" t="s">
        <v>102</v>
      </c>
      <c r="N1147" t="s">
        <v>102</v>
      </c>
      <c r="O1147" t="s">
        <v>102</v>
      </c>
      <c r="P1147" t="s">
        <v>102</v>
      </c>
      <c r="Q1147" t="s">
        <v>102</v>
      </c>
      <c r="R1147" s="26">
        <v>5.6870000000000002E-3</v>
      </c>
      <c r="S1147" t="s">
        <v>102</v>
      </c>
      <c r="T1147" s="26">
        <v>-2.2269999999999998E-3</v>
      </c>
      <c r="U1147" s="26" t="s">
        <v>102</v>
      </c>
      <c r="V1147" s="26" t="s">
        <v>102</v>
      </c>
      <c r="W1147" t="s">
        <v>102</v>
      </c>
      <c r="X1147">
        <v>3.46E-3</v>
      </c>
    </row>
    <row r="1148" spans="1:24" x14ac:dyDescent="0.35">
      <c r="A1148" t="s">
        <v>681</v>
      </c>
      <c r="B1148" t="s">
        <v>477</v>
      </c>
      <c r="C1148" t="s">
        <v>43</v>
      </c>
      <c r="D1148" t="s">
        <v>405</v>
      </c>
      <c r="J1148" t="s">
        <v>102</v>
      </c>
      <c r="K1148" t="s">
        <v>102</v>
      </c>
      <c r="L1148" t="s">
        <v>102</v>
      </c>
      <c r="M1148" t="s">
        <v>102</v>
      </c>
      <c r="N1148" t="s">
        <v>102</v>
      </c>
      <c r="O1148" t="s">
        <v>102</v>
      </c>
      <c r="P1148" t="s">
        <v>102</v>
      </c>
      <c r="Q1148" t="s">
        <v>102</v>
      </c>
      <c r="R1148" s="26">
        <v>3.5549999999999998E-6</v>
      </c>
      <c r="S1148" t="s">
        <v>102</v>
      </c>
      <c r="T1148" s="26">
        <v>-7.5410000000000001E-7</v>
      </c>
      <c r="U1148" t="s">
        <v>102</v>
      </c>
      <c r="V1148" t="s">
        <v>102</v>
      </c>
      <c r="W1148" t="s">
        <v>102</v>
      </c>
      <c r="X1148" s="26">
        <v>2.8009000000000002E-6</v>
      </c>
    </row>
    <row r="1149" spans="1:24" x14ac:dyDescent="0.35">
      <c r="A1149" t="s">
        <v>681</v>
      </c>
      <c r="B1149" t="s">
        <v>477</v>
      </c>
      <c r="C1149" t="s">
        <v>43</v>
      </c>
      <c r="D1149" t="s">
        <v>406</v>
      </c>
      <c r="J1149" t="s">
        <v>102</v>
      </c>
      <c r="K1149" t="s">
        <v>102</v>
      </c>
      <c r="L1149" t="s">
        <v>102</v>
      </c>
      <c r="M1149" t="s">
        <v>102</v>
      </c>
      <c r="N1149" t="s">
        <v>102</v>
      </c>
      <c r="O1149" t="s">
        <v>102</v>
      </c>
      <c r="P1149" t="s">
        <v>102</v>
      </c>
      <c r="Q1149" t="s">
        <v>102</v>
      </c>
      <c r="R1149" s="26">
        <v>2.247E-2</v>
      </c>
      <c r="S1149" t="s">
        <v>102</v>
      </c>
      <c r="T1149" s="26" t="s">
        <v>102</v>
      </c>
      <c r="U1149" s="26" t="s">
        <v>102</v>
      </c>
      <c r="V1149" t="s">
        <v>102</v>
      </c>
      <c r="W1149" s="26" t="s">
        <v>102</v>
      </c>
      <c r="X1149">
        <v>2.247E-2</v>
      </c>
    </row>
    <row r="1150" spans="1:24" x14ac:dyDescent="0.35">
      <c r="A1150" t="s">
        <v>681</v>
      </c>
      <c r="B1150" t="s">
        <v>477</v>
      </c>
      <c r="C1150" t="s">
        <v>43</v>
      </c>
      <c r="D1150" t="s">
        <v>407</v>
      </c>
      <c r="J1150" t="s">
        <v>102</v>
      </c>
      <c r="K1150" t="s">
        <v>102</v>
      </c>
      <c r="L1150" t="s">
        <v>102</v>
      </c>
      <c r="M1150" t="s">
        <v>102</v>
      </c>
      <c r="N1150" t="s">
        <v>102</v>
      </c>
      <c r="O1150" t="s">
        <v>102</v>
      </c>
      <c r="P1150" t="s">
        <v>102</v>
      </c>
      <c r="Q1150" t="s">
        <v>102</v>
      </c>
      <c r="R1150" s="26">
        <v>1.9349999999999999E-4</v>
      </c>
      <c r="S1150" t="s">
        <v>102</v>
      </c>
      <c r="T1150" s="26" t="s">
        <v>102</v>
      </c>
      <c r="U1150" s="26" t="s">
        <v>102</v>
      </c>
      <c r="V1150" t="s">
        <v>102</v>
      </c>
      <c r="W1150" t="s">
        <v>102</v>
      </c>
      <c r="X1150">
        <v>1.9349999999999999E-4</v>
      </c>
    </row>
    <row r="1151" spans="1:24" x14ac:dyDescent="0.35">
      <c r="A1151" t="s">
        <v>681</v>
      </c>
      <c r="B1151" t="s">
        <v>477</v>
      </c>
      <c r="C1151" t="s">
        <v>39</v>
      </c>
      <c r="J1151" s="26">
        <v>0.51549999999999996</v>
      </c>
      <c r="K1151" t="s">
        <v>102</v>
      </c>
      <c r="L1151" t="s">
        <v>102</v>
      </c>
      <c r="M1151" t="s">
        <v>102</v>
      </c>
      <c r="N1151" t="s">
        <v>102</v>
      </c>
      <c r="O1151" t="s">
        <v>102</v>
      </c>
      <c r="P1151" t="s">
        <v>102</v>
      </c>
      <c r="Q1151" s="26">
        <v>7.3399999999999995E-4</v>
      </c>
      <c r="R1151" s="26" t="s">
        <v>102</v>
      </c>
      <c r="S1151" t="s">
        <v>102</v>
      </c>
      <c r="T1151" s="26">
        <v>-1.0880000000000001E-2</v>
      </c>
      <c r="U1151" s="26" t="s">
        <v>102</v>
      </c>
      <c r="V1151" t="s">
        <v>102</v>
      </c>
      <c r="W1151" s="26">
        <v>-0.1237</v>
      </c>
      <c r="X1151">
        <v>0.38165399999999999</v>
      </c>
    </row>
    <row r="1152" spans="1:24" x14ac:dyDescent="0.35">
      <c r="A1152" t="s">
        <v>681</v>
      </c>
      <c r="B1152" t="s">
        <v>477</v>
      </c>
      <c r="C1152" t="s">
        <v>21</v>
      </c>
      <c r="J1152" t="s">
        <v>102</v>
      </c>
      <c r="K1152" t="s">
        <v>102</v>
      </c>
      <c r="L1152" s="26">
        <v>0.85850000000000004</v>
      </c>
      <c r="M1152" s="26">
        <v>0.11890000000000001</v>
      </c>
      <c r="N1152" s="26">
        <v>-0.375</v>
      </c>
      <c r="O1152" s="26">
        <v>12.06</v>
      </c>
      <c r="P1152" s="26">
        <v>3.1779999999999999</v>
      </c>
      <c r="Q1152" s="26">
        <v>12.64</v>
      </c>
      <c r="R1152" s="26">
        <v>31.5</v>
      </c>
      <c r="S1152" s="26">
        <v>2.0739999999999998</v>
      </c>
      <c r="T1152" s="26">
        <v>-0.32740000000000002</v>
      </c>
      <c r="U1152" s="26">
        <v>4.5049999999999999</v>
      </c>
      <c r="V1152" t="s">
        <v>102</v>
      </c>
      <c r="W1152" s="26">
        <v>-0.33229999999999998</v>
      </c>
      <c r="X1152">
        <v>65.899699999999996</v>
      </c>
    </row>
    <row r="1153" spans="1:24" x14ac:dyDescent="0.35">
      <c r="A1153" t="s">
        <v>681</v>
      </c>
      <c r="B1153" t="s">
        <v>477</v>
      </c>
      <c r="C1153" t="s">
        <v>21</v>
      </c>
      <c r="D1153" t="s">
        <v>24</v>
      </c>
      <c r="J1153" t="s">
        <v>102</v>
      </c>
      <c r="K1153" t="s">
        <v>102</v>
      </c>
      <c r="L1153" t="s">
        <v>102</v>
      </c>
      <c r="M1153" t="s">
        <v>102</v>
      </c>
      <c r="N1153" t="s">
        <v>102</v>
      </c>
      <c r="O1153" t="s">
        <v>102</v>
      </c>
      <c r="P1153" t="s">
        <v>102</v>
      </c>
      <c r="Q1153" s="26" t="s">
        <v>102</v>
      </c>
      <c r="R1153" s="26">
        <v>1.548</v>
      </c>
      <c r="S1153" t="s">
        <v>102</v>
      </c>
      <c r="T1153" s="26">
        <v>-0.62670000000000003</v>
      </c>
      <c r="U1153" s="26">
        <v>9.0740000000000001E-2</v>
      </c>
      <c r="V1153" t="s">
        <v>102</v>
      </c>
      <c r="W1153" s="26">
        <v>0.38940000000000002</v>
      </c>
      <c r="X1153">
        <v>1.40144</v>
      </c>
    </row>
    <row r="1154" spans="1:24" x14ac:dyDescent="0.35">
      <c r="A1154" t="s">
        <v>681</v>
      </c>
      <c r="B1154" t="s">
        <v>477</v>
      </c>
      <c r="C1154" t="s">
        <v>21</v>
      </c>
      <c r="D1154" t="s">
        <v>24</v>
      </c>
      <c r="E1154" t="s">
        <v>408</v>
      </c>
      <c r="J1154" t="s">
        <v>102</v>
      </c>
      <c r="K1154" t="s">
        <v>102</v>
      </c>
      <c r="L1154" t="s">
        <v>102</v>
      </c>
      <c r="M1154" t="s">
        <v>102</v>
      </c>
      <c r="N1154" t="s">
        <v>102</v>
      </c>
      <c r="O1154" t="s">
        <v>102</v>
      </c>
      <c r="P1154" t="s">
        <v>102</v>
      </c>
      <c r="Q1154" t="s">
        <v>102</v>
      </c>
      <c r="R1154" t="s">
        <v>102</v>
      </c>
      <c r="S1154" t="s">
        <v>102</v>
      </c>
      <c r="T1154" s="26">
        <v>-1.8349999999999999E-5</v>
      </c>
      <c r="U1154" s="26">
        <v>3.8629999999999998E-2</v>
      </c>
      <c r="V1154" t="s">
        <v>102</v>
      </c>
      <c r="W1154" s="26">
        <v>0.22539999999999999</v>
      </c>
      <c r="X1154">
        <v>0.26401164999999999</v>
      </c>
    </row>
    <row r="1155" spans="1:24" x14ac:dyDescent="0.35">
      <c r="A1155" t="s">
        <v>681</v>
      </c>
      <c r="B1155" t="s">
        <v>477</v>
      </c>
      <c r="C1155" t="s">
        <v>21</v>
      </c>
      <c r="D1155" t="s">
        <v>24</v>
      </c>
      <c r="E1155" t="s">
        <v>409</v>
      </c>
      <c r="J1155" t="s">
        <v>102</v>
      </c>
      <c r="K1155" t="s">
        <v>102</v>
      </c>
      <c r="L1155" t="s">
        <v>102</v>
      </c>
      <c r="M1155" t="s">
        <v>102</v>
      </c>
      <c r="N1155" t="s">
        <v>102</v>
      </c>
      <c r="O1155" t="s">
        <v>102</v>
      </c>
      <c r="P1155" t="s">
        <v>102</v>
      </c>
      <c r="Q1155" s="26" t="s">
        <v>102</v>
      </c>
      <c r="R1155" s="26">
        <v>0.81120000000000003</v>
      </c>
      <c r="S1155" t="s">
        <v>102</v>
      </c>
      <c r="T1155" s="26">
        <v>-1.6269999999999998E-5</v>
      </c>
      <c r="U1155" s="26">
        <v>3.4520000000000002E-2</v>
      </c>
      <c r="V1155" t="s">
        <v>102</v>
      </c>
      <c r="W1155" s="26" t="s">
        <v>102</v>
      </c>
      <c r="X1155">
        <v>0.84570372999999999</v>
      </c>
    </row>
    <row r="1156" spans="1:24" x14ac:dyDescent="0.35">
      <c r="A1156" t="s">
        <v>681</v>
      </c>
      <c r="B1156" t="s">
        <v>477</v>
      </c>
      <c r="C1156" t="s">
        <v>21</v>
      </c>
      <c r="D1156" t="s">
        <v>29</v>
      </c>
      <c r="J1156" t="s">
        <v>102</v>
      </c>
      <c r="K1156" t="s">
        <v>102</v>
      </c>
      <c r="L1156" t="s">
        <v>102</v>
      </c>
      <c r="M1156" t="s">
        <v>102</v>
      </c>
      <c r="N1156" t="s">
        <v>102</v>
      </c>
      <c r="O1156" t="s">
        <v>102</v>
      </c>
      <c r="P1156" t="s">
        <v>102</v>
      </c>
      <c r="Q1156" s="26" t="s">
        <v>102</v>
      </c>
      <c r="R1156" t="s">
        <v>102</v>
      </c>
      <c r="S1156" t="s">
        <v>102</v>
      </c>
      <c r="T1156" s="26">
        <v>7.1029999999999997E-4</v>
      </c>
      <c r="U1156" s="26">
        <v>0.72809999999999997</v>
      </c>
      <c r="V1156" t="s">
        <v>102</v>
      </c>
      <c r="W1156" s="26" t="s">
        <v>102</v>
      </c>
      <c r="X1156">
        <v>0.72881030000000002</v>
      </c>
    </row>
    <row r="1157" spans="1:24" x14ac:dyDescent="0.35">
      <c r="A1157" t="s">
        <v>681</v>
      </c>
      <c r="B1157" t="s">
        <v>477</v>
      </c>
      <c r="C1157" t="s">
        <v>21</v>
      </c>
      <c r="D1157" t="s">
        <v>29</v>
      </c>
      <c r="E1157" t="s">
        <v>319</v>
      </c>
      <c r="J1157" t="s">
        <v>102</v>
      </c>
      <c r="K1157" t="s">
        <v>102</v>
      </c>
      <c r="L1157" t="s">
        <v>102</v>
      </c>
      <c r="M1157" t="s">
        <v>102</v>
      </c>
      <c r="N1157" t="s">
        <v>102</v>
      </c>
      <c r="O1157" t="s">
        <v>102</v>
      </c>
      <c r="P1157" t="s">
        <v>102</v>
      </c>
      <c r="Q1157" t="s">
        <v>102</v>
      </c>
      <c r="R1157" t="s">
        <v>102</v>
      </c>
      <c r="S1157" t="s">
        <v>102</v>
      </c>
      <c r="T1157" t="s">
        <v>102</v>
      </c>
      <c r="U1157" s="26">
        <v>1.2840000000000001E-2</v>
      </c>
      <c r="V1157" t="s">
        <v>102</v>
      </c>
      <c r="W1157" t="s">
        <v>102</v>
      </c>
      <c r="X1157">
        <v>1.2840000000000001E-2</v>
      </c>
    </row>
    <row r="1158" spans="1:24" x14ac:dyDescent="0.35">
      <c r="A1158" t="s">
        <v>681</v>
      </c>
      <c r="B1158" t="s">
        <v>477</v>
      </c>
      <c r="C1158" t="s">
        <v>21</v>
      </c>
      <c r="D1158" t="s">
        <v>29</v>
      </c>
      <c r="E1158" t="s">
        <v>323</v>
      </c>
      <c r="J1158" t="s">
        <v>102</v>
      </c>
      <c r="K1158" t="s">
        <v>102</v>
      </c>
      <c r="L1158" t="s">
        <v>102</v>
      </c>
      <c r="M1158" t="s">
        <v>102</v>
      </c>
      <c r="N1158" t="s">
        <v>102</v>
      </c>
      <c r="O1158" t="s">
        <v>102</v>
      </c>
      <c r="P1158" t="s">
        <v>102</v>
      </c>
      <c r="Q1158" s="26" t="s">
        <v>102</v>
      </c>
      <c r="R1158" t="s">
        <v>102</v>
      </c>
      <c r="S1158" t="s">
        <v>102</v>
      </c>
      <c r="T1158" s="26" t="s">
        <v>102</v>
      </c>
      <c r="U1158" s="26">
        <v>3.0890000000000002E-3</v>
      </c>
      <c r="V1158" t="s">
        <v>102</v>
      </c>
      <c r="W1158" s="26" t="s">
        <v>102</v>
      </c>
      <c r="X1158">
        <v>3.0890000000000002E-3</v>
      </c>
    </row>
    <row r="1159" spans="1:24" x14ac:dyDescent="0.35">
      <c r="A1159" t="s">
        <v>681</v>
      </c>
      <c r="B1159" t="s">
        <v>477</v>
      </c>
      <c r="C1159" t="s">
        <v>21</v>
      </c>
      <c r="D1159" t="s">
        <v>29</v>
      </c>
      <c r="E1159" t="s">
        <v>410</v>
      </c>
      <c r="J1159" s="26" t="s">
        <v>102</v>
      </c>
      <c r="K1159" t="s">
        <v>102</v>
      </c>
      <c r="L1159" t="s">
        <v>102</v>
      </c>
      <c r="M1159" t="s">
        <v>102</v>
      </c>
      <c r="N1159" t="s">
        <v>102</v>
      </c>
      <c r="O1159" t="s">
        <v>102</v>
      </c>
      <c r="P1159" t="s">
        <v>102</v>
      </c>
      <c r="Q1159" s="26" t="s">
        <v>102</v>
      </c>
      <c r="R1159" t="s">
        <v>102</v>
      </c>
      <c r="S1159" t="s">
        <v>102</v>
      </c>
      <c r="T1159" t="s">
        <v>102</v>
      </c>
      <c r="U1159" s="26">
        <v>4.561E-3</v>
      </c>
      <c r="V1159" t="s">
        <v>102</v>
      </c>
      <c r="W1159" s="26" t="s">
        <v>102</v>
      </c>
      <c r="X1159">
        <v>4.561E-3</v>
      </c>
    </row>
    <row r="1160" spans="1:24" x14ac:dyDescent="0.35">
      <c r="A1160" t="s">
        <v>681</v>
      </c>
      <c r="B1160" t="s">
        <v>477</v>
      </c>
      <c r="C1160" t="s">
        <v>21</v>
      </c>
      <c r="D1160" t="s">
        <v>29</v>
      </c>
      <c r="E1160" t="s">
        <v>411</v>
      </c>
      <c r="J1160" t="s">
        <v>102</v>
      </c>
      <c r="K1160" t="s">
        <v>102</v>
      </c>
      <c r="L1160" t="s">
        <v>102</v>
      </c>
      <c r="M1160" t="s">
        <v>102</v>
      </c>
      <c r="N1160" t="s">
        <v>102</v>
      </c>
      <c r="O1160" t="s">
        <v>102</v>
      </c>
      <c r="P1160" t="s">
        <v>102</v>
      </c>
      <c r="Q1160" s="26" t="s">
        <v>102</v>
      </c>
      <c r="R1160" s="26" t="s">
        <v>102</v>
      </c>
      <c r="S1160" t="s">
        <v>102</v>
      </c>
      <c r="T1160" s="26" t="s">
        <v>102</v>
      </c>
      <c r="U1160" s="26">
        <v>1.6590000000000001E-2</v>
      </c>
      <c r="V1160" t="s">
        <v>102</v>
      </c>
      <c r="W1160" s="26" t="s">
        <v>102</v>
      </c>
      <c r="X1160">
        <v>1.6590000000000001E-2</v>
      </c>
    </row>
    <row r="1161" spans="1:24" x14ac:dyDescent="0.35">
      <c r="A1161" t="s">
        <v>681</v>
      </c>
      <c r="B1161" t="s">
        <v>477</v>
      </c>
      <c r="C1161" t="s">
        <v>21</v>
      </c>
      <c r="D1161" t="s">
        <v>27</v>
      </c>
      <c r="J1161" t="s">
        <v>102</v>
      </c>
      <c r="K1161" t="s">
        <v>102</v>
      </c>
      <c r="L1161" t="s">
        <v>102</v>
      </c>
      <c r="M1161" t="s">
        <v>102</v>
      </c>
      <c r="N1161" t="s">
        <v>102</v>
      </c>
      <c r="O1161" t="s">
        <v>102</v>
      </c>
      <c r="P1161" t="s">
        <v>102</v>
      </c>
      <c r="Q1161" s="26" t="s">
        <v>102</v>
      </c>
      <c r="R1161" s="26">
        <v>1.738E-3</v>
      </c>
      <c r="S1161" t="s">
        <v>102</v>
      </c>
      <c r="T1161" s="26">
        <v>2.9999999999999997E-8</v>
      </c>
      <c r="U1161" s="26">
        <v>2.5579999999999999E-3</v>
      </c>
      <c r="V1161" t="s">
        <v>102</v>
      </c>
      <c r="W1161" s="26" t="s">
        <v>102</v>
      </c>
      <c r="X1161">
        <v>4.2960300000000002E-3</v>
      </c>
    </row>
    <row r="1162" spans="1:24" x14ac:dyDescent="0.35">
      <c r="A1162" t="s">
        <v>681</v>
      </c>
      <c r="B1162" t="s">
        <v>477</v>
      </c>
      <c r="C1162" t="s">
        <v>21</v>
      </c>
      <c r="D1162" t="s">
        <v>27</v>
      </c>
      <c r="E1162" t="s">
        <v>412</v>
      </c>
      <c r="J1162" t="s">
        <v>102</v>
      </c>
      <c r="K1162" t="s">
        <v>102</v>
      </c>
      <c r="L1162" t="s">
        <v>102</v>
      </c>
      <c r="M1162" t="s">
        <v>102</v>
      </c>
      <c r="N1162" t="s">
        <v>102</v>
      </c>
      <c r="O1162" t="s">
        <v>102</v>
      </c>
      <c r="P1162" t="s">
        <v>102</v>
      </c>
      <c r="Q1162" s="26" t="s">
        <v>102</v>
      </c>
      <c r="R1162" s="26">
        <v>1.6540000000000001E-3</v>
      </c>
      <c r="S1162" t="s">
        <v>102</v>
      </c>
      <c r="T1162" s="26">
        <v>2.9999999999999997E-8</v>
      </c>
      <c r="U1162" s="26">
        <v>2.3739999999999998E-3</v>
      </c>
      <c r="V1162" t="s">
        <v>102</v>
      </c>
      <c r="W1162" s="26" t="s">
        <v>102</v>
      </c>
      <c r="X1162">
        <v>4.0280300000000002E-3</v>
      </c>
    </row>
    <row r="1163" spans="1:24" x14ac:dyDescent="0.35">
      <c r="A1163" t="s">
        <v>681</v>
      </c>
      <c r="B1163" t="s">
        <v>477</v>
      </c>
      <c r="C1163" t="s">
        <v>21</v>
      </c>
      <c r="D1163" t="s">
        <v>23</v>
      </c>
      <c r="J1163" t="s">
        <v>102</v>
      </c>
      <c r="K1163" t="s">
        <v>102</v>
      </c>
      <c r="L1163" t="s">
        <v>102</v>
      </c>
      <c r="M1163" t="s">
        <v>102</v>
      </c>
      <c r="N1163" t="s">
        <v>102</v>
      </c>
      <c r="O1163" t="s">
        <v>102</v>
      </c>
      <c r="P1163" t="s">
        <v>102</v>
      </c>
      <c r="Q1163" s="26" t="s">
        <v>102</v>
      </c>
      <c r="R1163" s="26">
        <v>29.95</v>
      </c>
      <c r="S1163" t="s">
        <v>102</v>
      </c>
      <c r="T1163" s="26">
        <v>-0.1166</v>
      </c>
      <c r="U1163" s="26">
        <v>0.51270000000000004</v>
      </c>
      <c r="V1163" t="s">
        <v>102</v>
      </c>
      <c r="W1163" s="26">
        <v>-0.73080000000000001</v>
      </c>
      <c r="X1163">
        <v>29.615300000000001</v>
      </c>
    </row>
    <row r="1164" spans="1:24" x14ac:dyDescent="0.35">
      <c r="A1164" t="s">
        <v>681</v>
      </c>
      <c r="B1164" t="s">
        <v>477</v>
      </c>
      <c r="C1164" t="s">
        <v>21</v>
      </c>
      <c r="D1164" t="s">
        <v>23</v>
      </c>
      <c r="E1164" t="s">
        <v>413</v>
      </c>
      <c r="J1164" t="s">
        <v>102</v>
      </c>
      <c r="K1164" t="s">
        <v>102</v>
      </c>
      <c r="L1164" t="s">
        <v>102</v>
      </c>
      <c r="M1164" t="s">
        <v>102</v>
      </c>
      <c r="N1164" t="s">
        <v>102</v>
      </c>
      <c r="O1164" t="s">
        <v>102</v>
      </c>
      <c r="P1164" t="s">
        <v>102</v>
      </c>
      <c r="Q1164" s="26" t="s">
        <v>102</v>
      </c>
      <c r="R1164" t="s">
        <v>170</v>
      </c>
      <c r="S1164" t="s">
        <v>102</v>
      </c>
      <c r="T1164" s="26" t="s">
        <v>102</v>
      </c>
      <c r="U1164" t="s">
        <v>102</v>
      </c>
      <c r="V1164" t="s">
        <v>102</v>
      </c>
      <c r="W1164" s="26" t="s">
        <v>102</v>
      </c>
      <c r="X1164">
        <v>0</v>
      </c>
    </row>
    <row r="1165" spans="1:24" x14ac:dyDescent="0.35">
      <c r="A1165" t="s">
        <v>681</v>
      </c>
      <c r="B1165" t="s">
        <v>477</v>
      </c>
      <c r="C1165" t="s">
        <v>21</v>
      </c>
      <c r="D1165" t="s">
        <v>23</v>
      </c>
      <c r="E1165" t="s">
        <v>414</v>
      </c>
      <c r="J1165" t="s">
        <v>102</v>
      </c>
      <c r="K1165" t="s">
        <v>102</v>
      </c>
      <c r="L1165" t="s">
        <v>102</v>
      </c>
      <c r="M1165" t="s">
        <v>102</v>
      </c>
      <c r="N1165" t="s">
        <v>102</v>
      </c>
      <c r="O1165" t="s">
        <v>102</v>
      </c>
      <c r="P1165" t="s">
        <v>102</v>
      </c>
      <c r="Q1165" t="s">
        <v>102</v>
      </c>
      <c r="R1165" s="26">
        <v>5.6490000000000004E-3</v>
      </c>
      <c r="S1165" t="s">
        <v>102</v>
      </c>
      <c r="T1165" s="26" t="s">
        <v>102</v>
      </c>
      <c r="U1165" t="s">
        <v>102</v>
      </c>
      <c r="V1165" t="s">
        <v>102</v>
      </c>
      <c r="W1165" t="s">
        <v>102</v>
      </c>
      <c r="X1165">
        <v>5.6490000000000004E-3</v>
      </c>
    </row>
    <row r="1166" spans="1:24" x14ac:dyDescent="0.35">
      <c r="A1166" t="s">
        <v>681</v>
      </c>
      <c r="B1166" t="s">
        <v>477</v>
      </c>
      <c r="C1166" t="s">
        <v>21</v>
      </c>
      <c r="D1166" t="s">
        <v>23</v>
      </c>
      <c r="E1166" t="s">
        <v>415</v>
      </c>
      <c r="J1166" t="s">
        <v>102</v>
      </c>
      <c r="K1166" t="s">
        <v>102</v>
      </c>
      <c r="L1166" t="s">
        <v>102</v>
      </c>
      <c r="M1166" t="s">
        <v>102</v>
      </c>
      <c r="N1166" t="s">
        <v>102</v>
      </c>
      <c r="O1166" t="s">
        <v>102</v>
      </c>
      <c r="P1166" t="s">
        <v>102</v>
      </c>
      <c r="Q1166" t="s">
        <v>102</v>
      </c>
      <c r="R1166" s="26">
        <v>5.6499999999999996E-3</v>
      </c>
      <c r="S1166" t="s">
        <v>102</v>
      </c>
      <c r="T1166" s="26" t="s">
        <v>102</v>
      </c>
      <c r="U1166" t="s">
        <v>102</v>
      </c>
      <c r="V1166" t="s">
        <v>102</v>
      </c>
      <c r="W1166" t="s">
        <v>102</v>
      </c>
      <c r="X1166">
        <v>5.6499999999999996E-3</v>
      </c>
    </row>
    <row r="1167" spans="1:24" x14ac:dyDescent="0.35">
      <c r="A1167" t="s">
        <v>681</v>
      </c>
      <c r="B1167" t="s">
        <v>477</v>
      </c>
      <c r="C1167" t="s">
        <v>21</v>
      </c>
      <c r="D1167" t="s">
        <v>23</v>
      </c>
      <c r="E1167" t="s">
        <v>416</v>
      </c>
      <c r="J1167" t="s">
        <v>102</v>
      </c>
      <c r="K1167" t="s">
        <v>102</v>
      </c>
      <c r="L1167" t="s">
        <v>102</v>
      </c>
      <c r="M1167" t="s">
        <v>102</v>
      </c>
      <c r="N1167" t="s">
        <v>102</v>
      </c>
      <c r="O1167" t="s">
        <v>102</v>
      </c>
      <c r="P1167" t="s">
        <v>102</v>
      </c>
      <c r="Q1167" t="s">
        <v>102</v>
      </c>
      <c r="R1167" s="26">
        <v>5.633E-3</v>
      </c>
      <c r="S1167" t="s">
        <v>102</v>
      </c>
      <c r="T1167" t="s">
        <v>102</v>
      </c>
      <c r="U1167" t="s">
        <v>102</v>
      </c>
      <c r="V1167" t="s">
        <v>102</v>
      </c>
      <c r="W1167" t="s">
        <v>102</v>
      </c>
      <c r="X1167">
        <v>5.633E-3</v>
      </c>
    </row>
    <row r="1168" spans="1:24" x14ac:dyDescent="0.35">
      <c r="A1168" t="s">
        <v>681</v>
      </c>
      <c r="B1168" t="s">
        <v>477</v>
      </c>
      <c r="C1168" t="s">
        <v>21</v>
      </c>
      <c r="D1168" t="s">
        <v>23</v>
      </c>
      <c r="E1168" t="s">
        <v>417</v>
      </c>
      <c r="J1168" t="s">
        <v>102</v>
      </c>
      <c r="K1168" t="s">
        <v>102</v>
      </c>
      <c r="L1168" t="s">
        <v>102</v>
      </c>
      <c r="M1168" t="s">
        <v>102</v>
      </c>
      <c r="N1168" t="s">
        <v>102</v>
      </c>
      <c r="O1168" t="s">
        <v>102</v>
      </c>
      <c r="P1168" t="s">
        <v>102</v>
      </c>
      <c r="Q1168" t="s">
        <v>102</v>
      </c>
      <c r="R1168" s="26">
        <v>7.1079999999999997</v>
      </c>
      <c r="S1168" t="s">
        <v>102</v>
      </c>
      <c r="T1168" t="s">
        <v>102</v>
      </c>
      <c r="U1168" t="s">
        <v>102</v>
      </c>
      <c r="V1168" t="s">
        <v>102</v>
      </c>
      <c r="W1168" t="s">
        <v>102</v>
      </c>
      <c r="X1168">
        <v>7.1079999999999997</v>
      </c>
    </row>
    <row r="1169" spans="1:24" x14ac:dyDescent="0.35">
      <c r="A1169" t="s">
        <v>681</v>
      </c>
      <c r="B1169" t="s">
        <v>477</v>
      </c>
      <c r="C1169" t="s">
        <v>21</v>
      </c>
      <c r="D1169" t="s">
        <v>23</v>
      </c>
      <c r="E1169" t="s">
        <v>418</v>
      </c>
      <c r="J1169" s="26" t="s">
        <v>102</v>
      </c>
      <c r="K1169" t="s">
        <v>102</v>
      </c>
      <c r="L1169" t="s">
        <v>102</v>
      </c>
      <c r="M1169" t="s">
        <v>102</v>
      </c>
      <c r="N1169" t="s">
        <v>102</v>
      </c>
      <c r="O1169" t="s">
        <v>102</v>
      </c>
      <c r="P1169" t="s">
        <v>102</v>
      </c>
      <c r="Q1169" s="26" t="s">
        <v>102</v>
      </c>
      <c r="R1169" t="s">
        <v>170</v>
      </c>
      <c r="S1169" t="s">
        <v>102</v>
      </c>
      <c r="T1169" s="26" t="s">
        <v>102</v>
      </c>
      <c r="U1169" t="s">
        <v>102</v>
      </c>
      <c r="V1169" t="s">
        <v>102</v>
      </c>
      <c r="W1169" s="26" t="s">
        <v>102</v>
      </c>
      <c r="X1169">
        <v>0</v>
      </c>
    </row>
    <row r="1170" spans="1:24" x14ac:dyDescent="0.35">
      <c r="A1170" t="s">
        <v>681</v>
      </c>
      <c r="B1170" t="s">
        <v>477</v>
      </c>
      <c r="C1170" t="s">
        <v>21</v>
      </c>
      <c r="D1170" t="s">
        <v>23</v>
      </c>
      <c r="E1170" t="s">
        <v>419</v>
      </c>
      <c r="J1170" t="s">
        <v>102</v>
      </c>
      <c r="K1170" t="s">
        <v>102</v>
      </c>
      <c r="L1170" s="26" t="s">
        <v>102</v>
      </c>
      <c r="M1170" s="26" t="s">
        <v>102</v>
      </c>
      <c r="N1170" s="26" t="s">
        <v>102</v>
      </c>
      <c r="O1170" s="26" t="s">
        <v>102</v>
      </c>
      <c r="P1170" s="26" t="s">
        <v>102</v>
      </c>
      <c r="Q1170" s="26" t="s">
        <v>102</v>
      </c>
      <c r="R1170" s="26" t="s">
        <v>170</v>
      </c>
      <c r="S1170" s="26" t="s">
        <v>102</v>
      </c>
      <c r="T1170" s="26" t="s">
        <v>102</v>
      </c>
      <c r="U1170" s="26" t="s">
        <v>102</v>
      </c>
      <c r="V1170" t="s">
        <v>102</v>
      </c>
      <c r="W1170" s="26" t="s">
        <v>102</v>
      </c>
      <c r="X1170">
        <v>0</v>
      </c>
    </row>
    <row r="1171" spans="1:24" x14ac:dyDescent="0.35">
      <c r="A1171" t="s">
        <v>681</v>
      </c>
      <c r="B1171" t="s">
        <v>477</v>
      </c>
      <c r="C1171" t="s">
        <v>21</v>
      </c>
      <c r="D1171" t="s">
        <v>23</v>
      </c>
      <c r="E1171" t="s">
        <v>420</v>
      </c>
      <c r="J1171" t="s">
        <v>102</v>
      </c>
      <c r="K1171" t="s">
        <v>102</v>
      </c>
      <c r="L1171" t="s">
        <v>102</v>
      </c>
      <c r="M1171" t="s">
        <v>102</v>
      </c>
      <c r="N1171" t="s">
        <v>102</v>
      </c>
      <c r="O1171" t="s">
        <v>102</v>
      </c>
      <c r="P1171" t="s">
        <v>102</v>
      </c>
      <c r="Q1171" t="s">
        <v>102</v>
      </c>
      <c r="R1171" s="26" t="s">
        <v>170</v>
      </c>
      <c r="S1171" t="s">
        <v>102</v>
      </c>
      <c r="T1171" s="26" t="s">
        <v>102</v>
      </c>
      <c r="U1171" s="26" t="s">
        <v>102</v>
      </c>
      <c r="V1171" t="s">
        <v>102</v>
      </c>
      <c r="W1171" s="26" t="s">
        <v>102</v>
      </c>
      <c r="X1171">
        <v>0</v>
      </c>
    </row>
    <row r="1172" spans="1:24" x14ac:dyDescent="0.35">
      <c r="A1172" t="s">
        <v>681</v>
      </c>
      <c r="B1172" t="s">
        <v>477</v>
      </c>
      <c r="C1172" t="s">
        <v>21</v>
      </c>
      <c r="D1172" t="s">
        <v>23</v>
      </c>
      <c r="E1172" t="s">
        <v>421</v>
      </c>
      <c r="J1172" t="s">
        <v>102</v>
      </c>
      <c r="K1172" t="s">
        <v>102</v>
      </c>
      <c r="L1172" t="s">
        <v>102</v>
      </c>
      <c r="M1172" t="s">
        <v>102</v>
      </c>
      <c r="N1172" t="s">
        <v>102</v>
      </c>
      <c r="O1172" t="s">
        <v>102</v>
      </c>
      <c r="P1172" t="s">
        <v>102</v>
      </c>
      <c r="Q1172" t="s">
        <v>102</v>
      </c>
      <c r="R1172" s="26">
        <v>8.7359999999999998E-4</v>
      </c>
      <c r="S1172" t="s">
        <v>102</v>
      </c>
      <c r="T1172" s="26" t="s">
        <v>102</v>
      </c>
      <c r="U1172" s="26" t="s">
        <v>102</v>
      </c>
      <c r="V1172" t="s">
        <v>102</v>
      </c>
      <c r="W1172" s="26" t="s">
        <v>102</v>
      </c>
      <c r="X1172">
        <v>8.7359999999999998E-4</v>
      </c>
    </row>
    <row r="1173" spans="1:24" x14ac:dyDescent="0.35">
      <c r="A1173" t="s">
        <v>681</v>
      </c>
      <c r="B1173" t="s">
        <v>477</v>
      </c>
      <c r="C1173" t="s">
        <v>21</v>
      </c>
      <c r="D1173" t="s">
        <v>23</v>
      </c>
      <c r="E1173" t="s">
        <v>422</v>
      </c>
      <c r="J1173" t="s">
        <v>102</v>
      </c>
      <c r="K1173" t="s">
        <v>102</v>
      </c>
      <c r="L1173" t="s">
        <v>102</v>
      </c>
      <c r="M1173" t="s">
        <v>102</v>
      </c>
      <c r="N1173" t="s">
        <v>102</v>
      </c>
      <c r="O1173" t="s">
        <v>102</v>
      </c>
      <c r="P1173" t="s">
        <v>102</v>
      </c>
      <c r="Q1173" t="s">
        <v>102</v>
      </c>
      <c r="R1173" s="26" t="s">
        <v>170</v>
      </c>
      <c r="S1173" t="s">
        <v>102</v>
      </c>
      <c r="T1173" s="26" t="s">
        <v>102</v>
      </c>
      <c r="U1173" s="26" t="s">
        <v>102</v>
      </c>
      <c r="V1173" t="s">
        <v>102</v>
      </c>
      <c r="W1173" t="s">
        <v>102</v>
      </c>
      <c r="X1173">
        <v>0</v>
      </c>
    </row>
    <row r="1174" spans="1:24" x14ac:dyDescent="0.35">
      <c r="A1174" t="s">
        <v>681</v>
      </c>
      <c r="B1174" t="s">
        <v>477</v>
      </c>
      <c r="C1174" t="s">
        <v>21</v>
      </c>
      <c r="D1174" t="s">
        <v>23</v>
      </c>
      <c r="E1174" t="s">
        <v>423</v>
      </c>
      <c r="J1174" t="s">
        <v>102</v>
      </c>
      <c r="K1174" t="s">
        <v>102</v>
      </c>
      <c r="L1174" t="s">
        <v>102</v>
      </c>
      <c r="M1174" t="s">
        <v>102</v>
      </c>
      <c r="N1174" t="s">
        <v>102</v>
      </c>
      <c r="O1174" t="s">
        <v>102</v>
      </c>
      <c r="P1174" t="s">
        <v>102</v>
      </c>
      <c r="Q1174" t="s">
        <v>102</v>
      </c>
      <c r="R1174" s="26">
        <v>0.48749999999999999</v>
      </c>
      <c r="S1174" t="s">
        <v>102</v>
      </c>
      <c r="T1174" s="26" t="s">
        <v>102</v>
      </c>
      <c r="U1174" s="26" t="s">
        <v>102</v>
      </c>
      <c r="V1174" t="s">
        <v>102</v>
      </c>
      <c r="W1174" t="s">
        <v>102</v>
      </c>
      <c r="X1174">
        <v>0.48749999999999999</v>
      </c>
    </row>
    <row r="1175" spans="1:24" x14ac:dyDescent="0.35">
      <c r="A1175" t="s">
        <v>681</v>
      </c>
      <c r="B1175" t="s">
        <v>477</v>
      </c>
      <c r="C1175" t="s">
        <v>21</v>
      </c>
      <c r="D1175" t="s">
        <v>23</v>
      </c>
      <c r="E1175" t="s">
        <v>424</v>
      </c>
      <c r="J1175" t="s">
        <v>102</v>
      </c>
      <c r="K1175" t="s">
        <v>102</v>
      </c>
      <c r="L1175" t="s">
        <v>102</v>
      </c>
      <c r="M1175" t="s">
        <v>102</v>
      </c>
      <c r="N1175" t="s">
        <v>102</v>
      </c>
      <c r="O1175" t="s">
        <v>102</v>
      </c>
      <c r="P1175" t="s">
        <v>102</v>
      </c>
      <c r="Q1175" t="s">
        <v>102</v>
      </c>
      <c r="R1175" s="26">
        <v>5.6029999999999997E-5</v>
      </c>
      <c r="S1175" t="s">
        <v>102</v>
      </c>
      <c r="T1175" t="s">
        <v>102</v>
      </c>
      <c r="U1175" s="26" t="s">
        <v>102</v>
      </c>
      <c r="V1175" t="s">
        <v>102</v>
      </c>
      <c r="W1175" t="s">
        <v>102</v>
      </c>
      <c r="X1175" s="26">
        <v>5.6029999999999997E-5</v>
      </c>
    </row>
    <row r="1176" spans="1:24" x14ac:dyDescent="0.35">
      <c r="A1176" t="s">
        <v>681</v>
      </c>
      <c r="B1176" t="s">
        <v>477</v>
      </c>
      <c r="C1176" t="s">
        <v>21</v>
      </c>
      <c r="D1176" t="s">
        <v>23</v>
      </c>
      <c r="E1176" t="s">
        <v>425</v>
      </c>
      <c r="J1176" t="s">
        <v>102</v>
      </c>
      <c r="K1176" t="s">
        <v>102</v>
      </c>
      <c r="L1176" t="s">
        <v>102</v>
      </c>
      <c r="M1176" t="s">
        <v>102</v>
      </c>
      <c r="N1176" t="s">
        <v>102</v>
      </c>
      <c r="O1176" t="s">
        <v>102</v>
      </c>
      <c r="P1176" t="s">
        <v>102</v>
      </c>
      <c r="Q1176" t="s">
        <v>102</v>
      </c>
      <c r="R1176" s="26">
        <v>5.0009999999999997E-5</v>
      </c>
      <c r="S1176" t="s">
        <v>102</v>
      </c>
      <c r="T1176" t="s">
        <v>102</v>
      </c>
      <c r="U1176" s="26" t="s">
        <v>102</v>
      </c>
      <c r="V1176" t="s">
        <v>102</v>
      </c>
      <c r="W1176" t="s">
        <v>102</v>
      </c>
      <c r="X1176" s="26">
        <v>5.0009999999999997E-5</v>
      </c>
    </row>
    <row r="1177" spans="1:24" x14ac:dyDescent="0.35">
      <c r="A1177" t="s">
        <v>681</v>
      </c>
      <c r="B1177" t="s">
        <v>477</v>
      </c>
      <c r="C1177" t="s">
        <v>21</v>
      </c>
      <c r="D1177" t="s">
        <v>23</v>
      </c>
      <c r="E1177" t="s">
        <v>426</v>
      </c>
      <c r="J1177" t="s">
        <v>102</v>
      </c>
      <c r="K1177" t="s">
        <v>102</v>
      </c>
      <c r="L1177" t="s">
        <v>102</v>
      </c>
      <c r="M1177" t="s">
        <v>102</v>
      </c>
      <c r="N1177" t="s">
        <v>102</v>
      </c>
      <c r="O1177" t="s">
        <v>102</v>
      </c>
      <c r="P1177" t="s">
        <v>102</v>
      </c>
      <c r="Q1177" t="s">
        <v>102</v>
      </c>
      <c r="R1177" s="26">
        <v>1.647E-3</v>
      </c>
      <c r="S1177" t="s">
        <v>102</v>
      </c>
      <c r="T1177" s="26">
        <v>1.1850000000000001E-6</v>
      </c>
      <c r="U1177" s="26">
        <v>3.9649999999999998E-3</v>
      </c>
      <c r="V1177" t="s">
        <v>102</v>
      </c>
      <c r="W1177" t="s">
        <v>102</v>
      </c>
      <c r="X1177">
        <v>5.6131849999999997E-3</v>
      </c>
    </row>
    <row r="1178" spans="1:24" x14ac:dyDescent="0.35">
      <c r="A1178" t="s">
        <v>681</v>
      </c>
      <c r="B1178" t="s">
        <v>477</v>
      </c>
      <c r="C1178" t="s">
        <v>21</v>
      </c>
      <c r="D1178" t="s">
        <v>23</v>
      </c>
      <c r="E1178" t="s">
        <v>335</v>
      </c>
      <c r="J1178" t="s">
        <v>102</v>
      </c>
      <c r="K1178" t="s">
        <v>102</v>
      </c>
      <c r="L1178" t="s">
        <v>102</v>
      </c>
      <c r="M1178" t="s">
        <v>102</v>
      </c>
      <c r="N1178" t="s">
        <v>102</v>
      </c>
      <c r="O1178" t="s">
        <v>102</v>
      </c>
      <c r="P1178" t="s">
        <v>102</v>
      </c>
      <c r="Q1178" t="s">
        <v>102</v>
      </c>
      <c r="R1178" t="s">
        <v>102</v>
      </c>
      <c r="S1178" t="s">
        <v>102</v>
      </c>
      <c r="T1178" t="s">
        <v>102</v>
      </c>
      <c r="U1178" s="26">
        <v>4.1000000000000003E-3</v>
      </c>
      <c r="V1178" t="s">
        <v>102</v>
      </c>
      <c r="W1178" t="s">
        <v>102</v>
      </c>
      <c r="X1178">
        <v>4.1000000000000003E-3</v>
      </c>
    </row>
    <row r="1179" spans="1:24" x14ac:dyDescent="0.35">
      <c r="A1179" t="s">
        <v>681</v>
      </c>
      <c r="B1179" t="s">
        <v>477</v>
      </c>
      <c r="C1179" t="s">
        <v>21</v>
      </c>
      <c r="D1179" t="s">
        <v>23</v>
      </c>
      <c r="E1179" t="s">
        <v>427</v>
      </c>
      <c r="J1179" t="s">
        <v>102</v>
      </c>
      <c r="K1179" t="s">
        <v>102</v>
      </c>
      <c r="L1179" t="s">
        <v>102</v>
      </c>
      <c r="M1179" t="s">
        <v>102</v>
      </c>
      <c r="N1179" t="s">
        <v>102</v>
      </c>
      <c r="O1179" t="s">
        <v>102</v>
      </c>
      <c r="P1179" t="s">
        <v>102</v>
      </c>
      <c r="Q1179" t="s">
        <v>102</v>
      </c>
      <c r="R1179" s="26">
        <v>0.62749999999999995</v>
      </c>
      <c r="S1179" t="s">
        <v>102</v>
      </c>
      <c r="T1179" s="26">
        <v>6.5150000000000003E-7</v>
      </c>
      <c r="U1179" s="26">
        <v>2.9329999999999998E-2</v>
      </c>
      <c r="V1179" t="s">
        <v>102</v>
      </c>
      <c r="W1179" t="s">
        <v>102</v>
      </c>
      <c r="X1179">
        <v>0.65683065149999997</v>
      </c>
    </row>
    <row r="1180" spans="1:24" x14ac:dyDescent="0.35">
      <c r="A1180" t="s">
        <v>681</v>
      </c>
      <c r="B1180" t="s">
        <v>477</v>
      </c>
      <c r="C1180" t="s">
        <v>21</v>
      </c>
      <c r="D1180" t="s">
        <v>23</v>
      </c>
      <c r="E1180" t="s">
        <v>428</v>
      </c>
      <c r="J1180" t="s">
        <v>102</v>
      </c>
      <c r="K1180" t="s">
        <v>102</v>
      </c>
      <c r="L1180" t="s">
        <v>102</v>
      </c>
      <c r="M1180" t="s">
        <v>102</v>
      </c>
      <c r="N1180" t="s">
        <v>102</v>
      </c>
      <c r="O1180" t="s">
        <v>102</v>
      </c>
      <c r="P1180" t="s">
        <v>102</v>
      </c>
      <c r="Q1180" t="s">
        <v>102</v>
      </c>
      <c r="R1180" s="26">
        <v>0.54110000000000003</v>
      </c>
      <c r="S1180" t="s">
        <v>102</v>
      </c>
      <c r="T1180" s="26">
        <v>-7.8809999999999996E-6</v>
      </c>
      <c r="U1180" s="26">
        <v>3.3149999999999999E-2</v>
      </c>
      <c r="V1180" t="s">
        <v>102</v>
      </c>
      <c r="W1180" t="s">
        <v>102</v>
      </c>
      <c r="X1180">
        <v>0.574242119</v>
      </c>
    </row>
    <row r="1181" spans="1:24" x14ac:dyDescent="0.35">
      <c r="A1181" t="s">
        <v>681</v>
      </c>
      <c r="B1181" t="s">
        <v>477</v>
      </c>
      <c r="C1181" t="s">
        <v>21</v>
      </c>
      <c r="D1181" t="s">
        <v>23</v>
      </c>
      <c r="E1181" t="s">
        <v>429</v>
      </c>
      <c r="J1181" t="s">
        <v>102</v>
      </c>
      <c r="K1181" t="s">
        <v>102</v>
      </c>
      <c r="L1181" t="s">
        <v>102</v>
      </c>
      <c r="M1181" t="s">
        <v>102</v>
      </c>
      <c r="N1181" t="s">
        <v>102</v>
      </c>
      <c r="O1181" t="s">
        <v>102</v>
      </c>
      <c r="P1181" t="s">
        <v>102</v>
      </c>
      <c r="Q1181" t="s">
        <v>102</v>
      </c>
      <c r="R1181" s="26">
        <v>1.6490000000000001E-3</v>
      </c>
      <c r="S1181" t="s">
        <v>102</v>
      </c>
      <c r="T1181" s="26">
        <v>4.7690000000000004E-7</v>
      </c>
      <c r="U1181" s="26">
        <v>3.9639999999999996E-3</v>
      </c>
      <c r="V1181" t="s">
        <v>102</v>
      </c>
      <c r="W1181" s="26" t="s">
        <v>102</v>
      </c>
      <c r="X1181">
        <v>5.6134768999999999E-3</v>
      </c>
    </row>
    <row r="1182" spans="1:24" x14ac:dyDescent="0.35">
      <c r="A1182" t="s">
        <v>681</v>
      </c>
      <c r="B1182" t="s">
        <v>477</v>
      </c>
      <c r="C1182" t="s">
        <v>21</v>
      </c>
      <c r="D1182" t="s">
        <v>23</v>
      </c>
      <c r="E1182" t="s">
        <v>430</v>
      </c>
      <c r="J1182" t="s">
        <v>102</v>
      </c>
      <c r="K1182" t="s">
        <v>102</v>
      </c>
      <c r="L1182" t="s">
        <v>102</v>
      </c>
      <c r="M1182" t="s">
        <v>102</v>
      </c>
      <c r="N1182" t="s">
        <v>102</v>
      </c>
      <c r="O1182" t="s">
        <v>102</v>
      </c>
      <c r="P1182" t="s">
        <v>102</v>
      </c>
      <c r="Q1182" t="s">
        <v>102</v>
      </c>
      <c r="R1182" s="26">
        <v>1.1140000000000001</v>
      </c>
      <c r="S1182" t="s">
        <v>102</v>
      </c>
      <c r="T1182" s="26">
        <v>-2.1189999999999999E-5</v>
      </c>
      <c r="U1182" s="26">
        <v>6.0449999999999997E-2</v>
      </c>
      <c r="V1182" t="s">
        <v>102</v>
      </c>
      <c r="W1182" t="s">
        <v>102</v>
      </c>
      <c r="X1182">
        <v>1.17442881</v>
      </c>
    </row>
    <row r="1183" spans="1:24" x14ac:dyDescent="0.35">
      <c r="A1183" t="s">
        <v>681</v>
      </c>
      <c r="B1183" t="s">
        <v>477</v>
      </c>
      <c r="C1183" t="s">
        <v>21</v>
      </c>
      <c r="D1183" t="s">
        <v>23</v>
      </c>
      <c r="E1183" t="s">
        <v>431</v>
      </c>
      <c r="J1183" t="s">
        <v>102</v>
      </c>
      <c r="K1183" t="s">
        <v>102</v>
      </c>
      <c r="L1183" t="s">
        <v>102</v>
      </c>
      <c r="M1183" t="s">
        <v>102</v>
      </c>
      <c r="N1183" t="s">
        <v>102</v>
      </c>
      <c r="O1183" t="s">
        <v>102</v>
      </c>
      <c r="P1183" t="s">
        <v>102</v>
      </c>
      <c r="Q1183" t="s">
        <v>102</v>
      </c>
      <c r="R1183" s="26">
        <v>1.6570000000000001E-3</v>
      </c>
      <c r="S1183" t="s">
        <v>102</v>
      </c>
      <c r="T1183" s="26">
        <v>1.817E-8</v>
      </c>
      <c r="U1183" s="26">
        <v>2.2309999999999999E-3</v>
      </c>
      <c r="V1183" t="s">
        <v>102</v>
      </c>
      <c r="W1183" t="s">
        <v>102</v>
      </c>
      <c r="X1183">
        <v>3.8880181699999998E-3</v>
      </c>
    </row>
    <row r="1184" spans="1:24" x14ac:dyDescent="0.35">
      <c r="A1184" t="s">
        <v>681</v>
      </c>
      <c r="B1184" t="s">
        <v>477</v>
      </c>
      <c r="C1184" t="s">
        <v>21</v>
      </c>
      <c r="D1184" t="s">
        <v>23</v>
      </c>
      <c r="E1184" t="s">
        <v>432</v>
      </c>
      <c r="J1184" t="s">
        <v>102</v>
      </c>
      <c r="K1184" t="s">
        <v>102</v>
      </c>
      <c r="L1184" t="s">
        <v>102</v>
      </c>
      <c r="M1184" t="s">
        <v>102</v>
      </c>
      <c r="N1184" t="s">
        <v>102</v>
      </c>
      <c r="O1184" t="s">
        <v>102</v>
      </c>
      <c r="P1184" t="s">
        <v>102</v>
      </c>
      <c r="Q1184" t="s">
        <v>102</v>
      </c>
      <c r="R1184" s="26">
        <v>1.6570000000000001E-3</v>
      </c>
      <c r="S1184" t="s">
        <v>102</v>
      </c>
      <c r="T1184" s="26">
        <v>2.1320000000000002E-8</v>
      </c>
      <c r="U1184" s="26">
        <v>2.2309999999999999E-3</v>
      </c>
      <c r="V1184" t="s">
        <v>102</v>
      </c>
      <c r="W1184" t="s">
        <v>102</v>
      </c>
      <c r="X1184">
        <v>3.8880213200000002E-3</v>
      </c>
    </row>
    <row r="1185" spans="1:24" x14ac:dyDescent="0.35">
      <c r="A1185" t="s">
        <v>681</v>
      </c>
      <c r="B1185" t="s">
        <v>477</v>
      </c>
      <c r="C1185" t="s">
        <v>21</v>
      </c>
      <c r="D1185" t="s">
        <v>23</v>
      </c>
      <c r="E1185" t="s">
        <v>433</v>
      </c>
      <c r="J1185" t="s">
        <v>102</v>
      </c>
      <c r="K1185" t="s">
        <v>102</v>
      </c>
      <c r="L1185" t="s">
        <v>102</v>
      </c>
      <c r="M1185" t="s">
        <v>102</v>
      </c>
      <c r="N1185" t="s">
        <v>102</v>
      </c>
      <c r="O1185" t="s">
        <v>102</v>
      </c>
      <c r="P1185" t="s">
        <v>102</v>
      </c>
      <c r="Q1185" t="s">
        <v>102</v>
      </c>
      <c r="R1185" s="26">
        <v>1.6199999999999999E-3</v>
      </c>
      <c r="S1185" t="s">
        <v>102</v>
      </c>
      <c r="T1185" s="26">
        <v>2.5580000000000001E-8</v>
      </c>
      <c r="U1185" s="26">
        <v>2.2309999999999999E-3</v>
      </c>
      <c r="V1185" t="s">
        <v>102</v>
      </c>
      <c r="W1185" t="s">
        <v>102</v>
      </c>
      <c r="X1185">
        <v>3.85102558E-3</v>
      </c>
    </row>
    <row r="1186" spans="1:24" x14ac:dyDescent="0.35">
      <c r="A1186" t="s">
        <v>681</v>
      </c>
      <c r="B1186" t="s">
        <v>477</v>
      </c>
      <c r="C1186" t="s">
        <v>21</v>
      </c>
      <c r="D1186" t="s">
        <v>23</v>
      </c>
      <c r="E1186" t="s">
        <v>434</v>
      </c>
      <c r="J1186" t="s">
        <v>102</v>
      </c>
      <c r="K1186" t="s">
        <v>102</v>
      </c>
      <c r="L1186" t="s">
        <v>102</v>
      </c>
      <c r="M1186" t="s">
        <v>102</v>
      </c>
      <c r="N1186" t="s">
        <v>102</v>
      </c>
      <c r="O1186" t="s">
        <v>102</v>
      </c>
      <c r="P1186" t="s">
        <v>102</v>
      </c>
      <c r="Q1186" t="s">
        <v>102</v>
      </c>
      <c r="R1186" s="26">
        <v>0.59330000000000005</v>
      </c>
      <c r="S1186" t="s">
        <v>102</v>
      </c>
      <c r="T1186" s="26">
        <v>8.4989999999999994E-6</v>
      </c>
      <c r="U1186" s="26">
        <v>2.7619999999999999E-2</v>
      </c>
      <c r="V1186" t="s">
        <v>102</v>
      </c>
      <c r="W1186" t="s">
        <v>102</v>
      </c>
      <c r="X1186">
        <v>0.62092849900000002</v>
      </c>
    </row>
    <row r="1187" spans="1:24" x14ac:dyDescent="0.35">
      <c r="A1187" t="s">
        <v>681</v>
      </c>
      <c r="B1187" t="s">
        <v>477</v>
      </c>
      <c r="C1187" t="s">
        <v>21</v>
      </c>
      <c r="D1187" t="s">
        <v>23</v>
      </c>
      <c r="E1187" t="s">
        <v>435</v>
      </c>
      <c r="J1187" t="s">
        <v>102</v>
      </c>
      <c r="K1187" t="s">
        <v>102</v>
      </c>
      <c r="L1187" t="s">
        <v>102</v>
      </c>
      <c r="M1187" t="s">
        <v>102</v>
      </c>
      <c r="N1187" t="s">
        <v>102</v>
      </c>
      <c r="O1187" t="s">
        <v>102</v>
      </c>
      <c r="P1187" t="s">
        <v>102</v>
      </c>
      <c r="Q1187" t="s">
        <v>102</v>
      </c>
      <c r="R1187" s="26">
        <v>1.652E-3</v>
      </c>
      <c r="S1187" t="s">
        <v>102</v>
      </c>
      <c r="T1187" s="26">
        <v>3.2999999999999998E-8</v>
      </c>
      <c r="U1187" s="26">
        <v>2.372E-3</v>
      </c>
      <c r="V1187" t="s">
        <v>102</v>
      </c>
      <c r="W1187" t="s">
        <v>102</v>
      </c>
      <c r="X1187">
        <v>4.0240329999999998E-3</v>
      </c>
    </row>
    <row r="1188" spans="1:24" x14ac:dyDescent="0.35">
      <c r="A1188" t="s">
        <v>681</v>
      </c>
      <c r="B1188" t="s">
        <v>477</v>
      </c>
      <c r="C1188" t="s">
        <v>21</v>
      </c>
      <c r="D1188" t="s">
        <v>23</v>
      </c>
      <c r="E1188" t="s">
        <v>436</v>
      </c>
      <c r="J1188" t="s">
        <v>102</v>
      </c>
      <c r="K1188" t="s">
        <v>102</v>
      </c>
      <c r="L1188" t="s">
        <v>102</v>
      </c>
      <c r="M1188" t="s">
        <v>102</v>
      </c>
      <c r="N1188" t="s">
        <v>102</v>
      </c>
      <c r="O1188" t="s">
        <v>102</v>
      </c>
      <c r="P1188" t="s">
        <v>102</v>
      </c>
      <c r="Q1188" t="s">
        <v>102</v>
      </c>
      <c r="R1188" s="26">
        <v>2.1110000000000002</v>
      </c>
      <c r="S1188" t="s">
        <v>102</v>
      </c>
      <c r="T1188" s="26">
        <v>1.193E-3</v>
      </c>
      <c r="U1188" s="26">
        <v>0.1946</v>
      </c>
      <c r="V1188" t="s">
        <v>102</v>
      </c>
      <c r="W1188" s="26">
        <v>8.633E-3</v>
      </c>
      <c r="X1188">
        <v>2.315426</v>
      </c>
    </row>
    <row r="1189" spans="1:24" x14ac:dyDescent="0.35">
      <c r="A1189" t="s">
        <v>681</v>
      </c>
      <c r="B1189" t="s">
        <v>477</v>
      </c>
      <c r="C1189" t="s">
        <v>21</v>
      </c>
      <c r="D1189" t="s">
        <v>23</v>
      </c>
      <c r="E1189" t="s">
        <v>436</v>
      </c>
      <c r="F1189" t="s">
        <v>323</v>
      </c>
      <c r="J1189" t="s">
        <v>102</v>
      </c>
      <c r="K1189" t="s">
        <v>102</v>
      </c>
      <c r="L1189" t="s">
        <v>102</v>
      </c>
      <c r="M1189" t="s">
        <v>102</v>
      </c>
      <c r="N1189" t="s">
        <v>102</v>
      </c>
      <c r="O1189" t="s">
        <v>102</v>
      </c>
      <c r="P1189" t="s">
        <v>102</v>
      </c>
      <c r="Q1189" t="s">
        <v>102</v>
      </c>
      <c r="R1189" t="s">
        <v>102</v>
      </c>
      <c r="S1189" t="s">
        <v>102</v>
      </c>
      <c r="T1189" t="s">
        <v>102</v>
      </c>
      <c r="U1189" s="26">
        <v>2.5690000000000001E-2</v>
      </c>
      <c r="V1189" t="s">
        <v>102</v>
      </c>
      <c r="W1189" t="s">
        <v>102</v>
      </c>
      <c r="X1189">
        <v>2.5690000000000001E-2</v>
      </c>
    </row>
    <row r="1190" spans="1:24" x14ac:dyDescent="0.35">
      <c r="A1190" t="s">
        <v>681</v>
      </c>
      <c r="B1190" t="s">
        <v>477</v>
      </c>
      <c r="C1190" t="s">
        <v>21</v>
      </c>
      <c r="D1190" t="s">
        <v>23</v>
      </c>
      <c r="E1190" t="s">
        <v>436</v>
      </c>
      <c r="F1190" t="s">
        <v>103</v>
      </c>
      <c r="J1190" t="s">
        <v>102</v>
      </c>
      <c r="K1190" t="s">
        <v>102</v>
      </c>
      <c r="L1190" t="s">
        <v>102</v>
      </c>
      <c r="M1190" t="s">
        <v>102</v>
      </c>
      <c r="N1190" t="s">
        <v>102</v>
      </c>
      <c r="O1190" t="s">
        <v>102</v>
      </c>
      <c r="P1190" t="s">
        <v>102</v>
      </c>
      <c r="Q1190" t="s">
        <v>102</v>
      </c>
      <c r="R1190" s="26">
        <v>-1.7100000000000001E-2</v>
      </c>
      <c r="S1190" t="s">
        <v>102</v>
      </c>
      <c r="T1190" t="s">
        <v>102</v>
      </c>
      <c r="U1190" t="s">
        <v>102</v>
      </c>
      <c r="V1190" t="s">
        <v>102</v>
      </c>
      <c r="W1190" t="s">
        <v>102</v>
      </c>
      <c r="X1190">
        <v>-1.7100000000000001E-2</v>
      </c>
    </row>
    <row r="1191" spans="1:24" x14ac:dyDescent="0.35">
      <c r="A1191" t="s">
        <v>681</v>
      </c>
      <c r="B1191" t="s">
        <v>477</v>
      </c>
      <c r="C1191" t="s">
        <v>21</v>
      </c>
      <c r="D1191" t="s">
        <v>23</v>
      </c>
      <c r="E1191" t="s">
        <v>436</v>
      </c>
      <c r="F1191" t="s">
        <v>437</v>
      </c>
      <c r="J1191" t="s">
        <v>102</v>
      </c>
      <c r="K1191" t="s">
        <v>102</v>
      </c>
      <c r="L1191" t="s">
        <v>102</v>
      </c>
      <c r="M1191" t="s">
        <v>102</v>
      </c>
      <c r="N1191" t="s">
        <v>102</v>
      </c>
      <c r="O1191" t="s">
        <v>102</v>
      </c>
      <c r="P1191" t="s">
        <v>102</v>
      </c>
      <c r="Q1191" t="s">
        <v>102</v>
      </c>
      <c r="R1191" t="s">
        <v>102</v>
      </c>
      <c r="S1191" t="s">
        <v>102</v>
      </c>
      <c r="T1191" s="26">
        <v>-1.128E-4</v>
      </c>
      <c r="U1191" s="26">
        <v>1.6400000000000001E-2</v>
      </c>
      <c r="V1191" t="s">
        <v>102</v>
      </c>
      <c r="W1191" t="s">
        <v>102</v>
      </c>
      <c r="X1191">
        <v>1.6287200000000002E-2</v>
      </c>
    </row>
    <row r="1192" spans="1:24" x14ac:dyDescent="0.35">
      <c r="A1192" t="s">
        <v>681</v>
      </c>
      <c r="B1192" t="s">
        <v>477</v>
      </c>
      <c r="C1192" t="s">
        <v>21</v>
      </c>
      <c r="D1192" t="s">
        <v>23</v>
      </c>
      <c r="E1192" t="s">
        <v>436</v>
      </c>
      <c r="F1192" t="s">
        <v>438</v>
      </c>
      <c r="J1192" t="s">
        <v>102</v>
      </c>
      <c r="K1192" t="s">
        <v>102</v>
      </c>
      <c r="L1192" t="s">
        <v>102</v>
      </c>
      <c r="M1192" t="s">
        <v>102</v>
      </c>
      <c r="N1192" t="s">
        <v>102</v>
      </c>
      <c r="O1192" t="s">
        <v>102</v>
      </c>
      <c r="P1192" t="s">
        <v>102</v>
      </c>
      <c r="Q1192" t="s">
        <v>102</v>
      </c>
      <c r="R1192" s="26" t="s">
        <v>102</v>
      </c>
      <c r="S1192" t="s">
        <v>102</v>
      </c>
      <c r="T1192" s="26">
        <v>-5.0840000000000001E-5</v>
      </c>
      <c r="U1192" s="26">
        <v>1.074E-2</v>
      </c>
      <c r="V1192" t="s">
        <v>102</v>
      </c>
      <c r="W1192" t="s">
        <v>102</v>
      </c>
      <c r="X1192">
        <v>1.068916E-2</v>
      </c>
    </row>
    <row r="1193" spans="1:24" x14ac:dyDescent="0.35">
      <c r="A1193" t="s">
        <v>681</v>
      </c>
      <c r="B1193" t="s">
        <v>477</v>
      </c>
      <c r="C1193" t="s">
        <v>21</v>
      </c>
      <c r="D1193" t="s">
        <v>34</v>
      </c>
      <c r="J1193" t="s">
        <v>102</v>
      </c>
      <c r="K1193" t="s">
        <v>102</v>
      </c>
      <c r="L1193" t="s">
        <v>102</v>
      </c>
      <c r="M1193" t="s">
        <v>102</v>
      </c>
      <c r="N1193" t="s">
        <v>102</v>
      </c>
      <c r="O1193" t="s">
        <v>102</v>
      </c>
      <c r="P1193" t="s">
        <v>102</v>
      </c>
      <c r="Q1193" t="s">
        <v>102</v>
      </c>
      <c r="R1193" s="26" t="s">
        <v>102</v>
      </c>
      <c r="S1193" t="s">
        <v>102</v>
      </c>
      <c r="T1193" s="26">
        <v>-2.2710000000000001E-5</v>
      </c>
      <c r="U1193" s="26">
        <v>0.3332</v>
      </c>
      <c r="V1193" t="s">
        <v>102</v>
      </c>
      <c r="W1193" t="s">
        <v>102</v>
      </c>
      <c r="X1193">
        <v>0.33317729000000001</v>
      </c>
    </row>
    <row r="1194" spans="1:24" x14ac:dyDescent="0.35">
      <c r="A1194" t="s">
        <v>681</v>
      </c>
      <c r="B1194" t="s">
        <v>477</v>
      </c>
      <c r="C1194" t="s">
        <v>21</v>
      </c>
      <c r="D1194" t="s">
        <v>34</v>
      </c>
      <c r="E1194" t="s">
        <v>439</v>
      </c>
      <c r="J1194" t="s">
        <v>102</v>
      </c>
      <c r="K1194" t="s">
        <v>102</v>
      </c>
      <c r="L1194" t="s">
        <v>102</v>
      </c>
      <c r="M1194" t="s">
        <v>102</v>
      </c>
      <c r="N1194" t="s">
        <v>102</v>
      </c>
      <c r="O1194" t="s">
        <v>102</v>
      </c>
      <c r="P1194" t="s">
        <v>102</v>
      </c>
      <c r="Q1194" t="s">
        <v>102</v>
      </c>
      <c r="R1194" s="26" t="s">
        <v>102</v>
      </c>
      <c r="S1194" t="s">
        <v>102</v>
      </c>
      <c r="T1194" s="26">
        <v>2.4550000000000002E-7</v>
      </c>
      <c r="U1194" s="26">
        <v>7.3350000000000004E-3</v>
      </c>
      <c r="V1194" t="s">
        <v>102</v>
      </c>
      <c r="W1194" t="s">
        <v>102</v>
      </c>
      <c r="X1194">
        <v>7.3352455000000004E-3</v>
      </c>
    </row>
    <row r="1195" spans="1:24" x14ac:dyDescent="0.35">
      <c r="A1195" t="s">
        <v>681</v>
      </c>
      <c r="B1195" t="s">
        <v>477</v>
      </c>
      <c r="C1195" t="s">
        <v>21</v>
      </c>
      <c r="D1195" t="s">
        <v>34</v>
      </c>
      <c r="E1195" t="s">
        <v>440</v>
      </c>
      <c r="J1195" t="s">
        <v>102</v>
      </c>
      <c r="K1195" t="s">
        <v>102</v>
      </c>
      <c r="L1195" t="s">
        <v>102</v>
      </c>
      <c r="M1195" t="s">
        <v>102</v>
      </c>
      <c r="N1195" t="s">
        <v>102</v>
      </c>
      <c r="O1195" t="s">
        <v>102</v>
      </c>
      <c r="P1195" t="s">
        <v>102</v>
      </c>
      <c r="Q1195" t="s">
        <v>102</v>
      </c>
      <c r="R1195" s="26" t="s">
        <v>102</v>
      </c>
      <c r="S1195" t="s">
        <v>102</v>
      </c>
      <c r="T1195" s="26">
        <v>8.3279999999999999E-7</v>
      </c>
      <c r="U1195" s="26">
        <v>0.15160000000000001</v>
      </c>
      <c r="V1195" t="s">
        <v>102</v>
      </c>
      <c r="W1195" t="s">
        <v>102</v>
      </c>
      <c r="X1195">
        <v>0.1516008328</v>
      </c>
    </row>
    <row r="1196" spans="1:24" x14ac:dyDescent="0.35">
      <c r="A1196" t="s">
        <v>681</v>
      </c>
      <c r="B1196" t="s">
        <v>477</v>
      </c>
      <c r="C1196" t="s">
        <v>21</v>
      </c>
      <c r="D1196" t="s">
        <v>34</v>
      </c>
      <c r="E1196" t="s">
        <v>441</v>
      </c>
      <c r="J1196" t="s">
        <v>102</v>
      </c>
      <c r="K1196" t="s">
        <v>102</v>
      </c>
      <c r="L1196" t="s">
        <v>102</v>
      </c>
      <c r="M1196" t="s">
        <v>102</v>
      </c>
      <c r="N1196" t="s">
        <v>102</v>
      </c>
      <c r="O1196" t="s">
        <v>102</v>
      </c>
      <c r="P1196" t="s">
        <v>102</v>
      </c>
      <c r="Q1196" t="s">
        <v>102</v>
      </c>
      <c r="R1196" t="s">
        <v>102</v>
      </c>
      <c r="S1196" t="s">
        <v>102</v>
      </c>
      <c r="T1196" s="26">
        <v>2.3410000000000001E-7</v>
      </c>
      <c r="U1196" s="26">
        <v>0.15160000000000001</v>
      </c>
      <c r="V1196" t="s">
        <v>102</v>
      </c>
      <c r="W1196" t="s">
        <v>102</v>
      </c>
      <c r="X1196">
        <v>0.15160023410000001</v>
      </c>
    </row>
    <row r="1197" spans="1:24" x14ac:dyDescent="0.35">
      <c r="A1197" t="s">
        <v>681</v>
      </c>
      <c r="B1197" t="s">
        <v>477</v>
      </c>
      <c r="C1197" t="s">
        <v>21</v>
      </c>
      <c r="D1197" t="s">
        <v>34</v>
      </c>
      <c r="E1197" t="s">
        <v>442</v>
      </c>
      <c r="J1197" t="s">
        <v>102</v>
      </c>
      <c r="K1197" t="s">
        <v>102</v>
      </c>
      <c r="L1197" t="s">
        <v>102</v>
      </c>
      <c r="M1197" t="s">
        <v>102</v>
      </c>
      <c r="N1197" t="s">
        <v>102</v>
      </c>
      <c r="O1197" t="s">
        <v>102</v>
      </c>
      <c r="P1197" t="s">
        <v>102</v>
      </c>
      <c r="Q1197" t="s">
        <v>102</v>
      </c>
      <c r="R1197" s="26" t="s">
        <v>102</v>
      </c>
      <c r="S1197" t="s">
        <v>102</v>
      </c>
      <c r="T1197" s="26" t="s">
        <v>102</v>
      </c>
      <c r="U1197" s="26">
        <v>1.176E-2</v>
      </c>
      <c r="V1197" t="s">
        <v>102</v>
      </c>
      <c r="W1197" t="s">
        <v>102</v>
      </c>
      <c r="X1197">
        <v>1.176E-2</v>
      </c>
    </row>
    <row r="1198" spans="1:24" x14ac:dyDescent="0.35">
      <c r="A1198" t="s">
        <v>681</v>
      </c>
      <c r="B1198" t="s">
        <v>477</v>
      </c>
      <c r="C1198" t="s">
        <v>21</v>
      </c>
      <c r="D1198" t="s">
        <v>26</v>
      </c>
      <c r="J1198" t="s">
        <v>102</v>
      </c>
      <c r="K1198" t="s">
        <v>102</v>
      </c>
      <c r="L1198" t="s">
        <v>102</v>
      </c>
      <c r="M1198" t="s">
        <v>102</v>
      </c>
      <c r="N1198" t="s">
        <v>102</v>
      </c>
      <c r="O1198" s="26">
        <v>12.06</v>
      </c>
      <c r="P1198" s="26">
        <v>3.1779999999999999</v>
      </c>
      <c r="Q1198" s="26">
        <v>7.17</v>
      </c>
      <c r="R1198" s="26" t="s">
        <v>102</v>
      </c>
      <c r="S1198" t="s">
        <v>102</v>
      </c>
      <c r="T1198" s="26">
        <v>0.22739999999999999</v>
      </c>
      <c r="U1198" s="26">
        <v>0.54520000000000002</v>
      </c>
      <c r="V1198" t="s">
        <v>102</v>
      </c>
      <c r="W1198" s="26">
        <v>6.1510000000000002E-3</v>
      </c>
      <c r="X1198">
        <v>23.186751000000001</v>
      </c>
    </row>
    <row r="1199" spans="1:24" x14ac:dyDescent="0.35">
      <c r="A1199" t="s">
        <v>681</v>
      </c>
      <c r="B1199" t="s">
        <v>477</v>
      </c>
      <c r="C1199" t="s">
        <v>21</v>
      </c>
      <c r="D1199" t="s">
        <v>26</v>
      </c>
      <c r="E1199" t="s">
        <v>443</v>
      </c>
      <c r="J1199" t="s">
        <v>102</v>
      </c>
      <c r="K1199" t="s">
        <v>102</v>
      </c>
      <c r="L1199" t="s">
        <v>102</v>
      </c>
      <c r="M1199" t="s">
        <v>102</v>
      </c>
      <c r="N1199" t="s">
        <v>102</v>
      </c>
      <c r="O1199" t="s">
        <v>102</v>
      </c>
      <c r="P1199" t="s">
        <v>102</v>
      </c>
      <c r="Q1199" s="26">
        <v>-2.0029999999999999E-4</v>
      </c>
      <c r="R1199" s="26" t="s">
        <v>102</v>
      </c>
      <c r="S1199" t="s">
        <v>102</v>
      </c>
      <c r="T1199" s="26" t="s">
        <v>102</v>
      </c>
      <c r="U1199" s="26" t="s">
        <v>102</v>
      </c>
      <c r="V1199" t="s">
        <v>102</v>
      </c>
      <c r="W1199" s="26">
        <v>2.0349999999999999E-7</v>
      </c>
      <c r="X1199">
        <v>-2.0009650000000001E-4</v>
      </c>
    </row>
    <row r="1200" spans="1:24" x14ac:dyDescent="0.35">
      <c r="A1200" t="s">
        <v>681</v>
      </c>
      <c r="B1200" t="s">
        <v>477</v>
      </c>
      <c r="C1200" t="s">
        <v>21</v>
      </c>
      <c r="D1200" t="s">
        <v>26</v>
      </c>
      <c r="E1200" t="s">
        <v>444</v>
      </c>
      <c r="J1200" t="s">
        <v>102</v>
      </c>
      <c r="K1200" t="s">
        <v>102</v>
      </c>
      <c r="L1200" t="s">
        <v>102</v>
      </c>
      <c r="M1200" t="s">
        <v>102</v>
      </c>
      <c r="N1200" t="s">
        <v>102</v>
      </c>
      <c r="O1200" t="s">
        <v>102</v>
      </c>
      <c r="P1200" t="s">
        <v>102</v>
      </c>
      <c r="Q1200" t="s">
        <v>102</v>
      </c>
      <c r="R1200" s="26" t="s">
        <v>102</v>
      </c>
      <c r="S1200" t="s">
        <v>102</v>
      </c>
      <c r="T1200" s="26" t="s">
        <v>102</v>
      </c>
      <c r="U1200" s="26" t="s">
        <v>170</v>
      </c>
      <c r="V1200" t="s">
        <v>102</v>
      </c>
      <c r="W1200" t="s">
        <v>102</v>
      </c>
      <c r="X1200">
        <v>0</v>
      </c>
    </row>
    <row r="1201" spans="1:24" x14ac:dyDescent="0.35">
      <c r="A1201" t="s">
        <v>681</v>
      </c>
      <c r="B1201" t="s">
        <v>477</v>
      </c>
      <c r="C1201" t="s">
        <v>21</v>
      </c>
      <c r="D1201" t="s">
        <v>26</v>
      </c>
      <c r="E1201" t="s">
        <v>445</v>
      </c>
      <c r="J1201" t="s">
        <v>102</v>
      </c>
      <c r="K1201" t="s">
        <v>102</v>
      </c>
      <c r="L1201" t="s">
        <v>102</v>
      </c>
      <c r="M1201" t="s">
        <v>102</v>
      </c>
      <c r="N1201" t="s">
        <v>102</v>
      </c>
      <c r="O1201" t="s">
        <v>102</v>
      </c>
      <c r="P1201" t="s">
        <v>102</v>
      </c>
      <c r="Q1201" t="s">
        <v>102</v>
      </c>
      <c r="R1201" s="26" t="s">
        <v>102</v>
      </c>
      <c r="S1201" t="s">
        <v>102</v>
      </c>
      <c r="T1201" s="26" t="s">
        <v>102</v>
      </c>
      <c r="U1201" s="26" t="s">
        <v>170</v>
      </c>
      <c r="V1201" t="s">
        <v>102</v>
      </c>
      <c r="W1201" t="s">
        <v>102</v>
      </c>
      <c r="X1201">
        <v>0</v>
      </c>
    </row>
    <row r="1202" spans="1:24" x14ac:dyDescent="0.35">
      <c r="A1202" t="s">
        <v>681</v>
      </c>
      <c r="B1202" t="s">
        <v>477</v>
      </c>
      <c r="C1202" t="s">
        <v>21</v>
      </c>
      <c r="D1202" t="s">
        <v>26</v>
      </c>
      <c r="E1202" t="s">
        <v>446</v>
      </c>
      <c r="J1202" t="s">
        <v>102</v>
      </c>
      <c r="K1202" t="s">
        <v>102</v>
      </c>
      <c r="L1202" t="s">
        <v>102</v>
      </c>
      <c r="M1202" t="s">
        <v>102</v>
      </c>
      <c r="N1202" t="s">
        <v>102</v>
      </c>
      <c r="O1202" t="s">
        <v>102</v>
      </c>
      <c r="P1202" t="s">
        <v>102</v>
      </c>
      <c r="Q1202" t="s">
        <v>102</v>
      </c>
      <c r="R1202" s="26" t="s">
        <v>102</v>
      </c>
      <c r="S1202" t="s">
        <v>102</v>
      </c>
      <c r="T1202" s="26" t="s">
        <v>102</v>
      </c>
      <c r="U1202" s="26" t="s">
        <v>170</v>
      </c>
      <c r="V1202" t="s">
        <v>102</v>
      </c>
      <c r="W1202" t="s">
        <v>102</v>
      </c>
      <c r="X1202">
        <v>0</v>
      </c>
    </row>
    <row r="1203" spans="1:24" x14ac:dyDescent="0.35">
      <c r="A1203" t="s">
        <v>681</v>
      </c>
      <c r="B1203" t="s">
        <v>477</v>
      </c>
      <c r="C1203" t="s">
        <v>21</v>
      </c>
      <c r="D1203" t="s">
        <v>26</v>
      </c>
      <c r="E1203" t="s">
        <v>447</v>
      </c>
      <c r="J1203" t="s">
        <v>102</v>
      </c>
      <c r="K1203" t="s">
        <v>102</v>
      </c>
      <c r="L1203" t="s">
        <v>102</v>
      </c>
      <c r="M1203" t="s">
        <v>102</v>
      </c>
      <c r="N1203" t="s">
        <v>102</v>
      </c>
      <c r="O1203" t="s">
        <v>102</v>
      </c>
      <c r="P1203" s="26">
        <v>0.63619999999999999</v>
      </c>
      <c r="Q1203" s="26">
        <v>4.9390000000000002E-4</v>
      </c>
      <c r="R1203" s="26" t="s">
        <v>102</v>
      </c>
      <c r="S1203" t="s">
        <v>102</v>
      </c>
      <c r="T1203" s="26" t="s">
        <v>102</v>
      </c>
      <c r="U1203" s="26" t="s">
        <v>102</v>
      </c>
      <c r="V1203" t="s">
        <v>102</v>
      </c>
      <c r="W1203" s="26">
        <v>4.3679999999999999E-7</v>
      </c>
      <c r="X1203">
        <v>0.63669433679999998</v>
      </c>
    </row>
    <row r="1204" spans="1:24" x14ac:dyDescent="0.35">
      <c r="A1204" t="s">
        <v>681</v>
      </c>
      <c r="B1204" t="s">
        <v>477</v>
      </c>
      <c r="C1204" t="s">
        <v>21</v>
      </c>
      <c r="D1204" t="s">
        <v>26</v>
      </c>
      <c r="E1204" t="s">
        <v>448</v>
      </c>
      <c r="J1204" t="s">
        <v>102</v>
      </c>
      <c r="K1204" t="s">
        <v>102</v>
      </c>
      <c r="L1204" t="s">
        <v>102</v>
      </c>
      <c r="M1204" t="s">
        <v>102</v>
      </c>
      <c r="N1204" t="s">
        <v>102</v>
      </c>
      <c r="O1204" t="s">
        <v>102</v>
      </c>
      <c r="P1204" s="26">
        <v>0.63660000000000005</v>
      </c>
      <c r="Q1204" s="26">
        <v>5.1489999999999999E-4</v>
      </c>
      <c r="R1204" s="26" t="s">
        <v>102</v>
      </c>
      <c r="S1204" t="s">
        <v>102</v>
      </c>
      <c r="T1204" s="26" t="s">
        <v>102</v>
      </c>
      <c r="U1204" s="26" t="s">
        <v>102</v>
      </c>
      <c r="V1204" t="s">
        <v>102</v>
      </c>
      <c r="W1204" s="26">
        <v>4.3679999999999999E-7</v>
      </c>
      <c r="X1204">
        <v>0.63711533679999999</v>
      </c>
    </row>
    <row r="1205" spans="1:24" x14ac:dyDescent="0.35">
      <c r="A1205" t="s">
        <v>681</v>
      </c>
      <c r="B1205" t="s">
        <v>477</v>
      </c>
      <c r="C1205" t="s">
        <v>21</v>
      </c>
      <c r="D1205" t="s">
        <v>26</v>
      </c>
      <c r="E1205" t="s">
        <v>449</v>
      </c>
      <c r="J1205" t="s">
        <v>102</v>
      </c>
      <c r="K1205" t="s">
        <v>102</v>
      </c>
      <c r="L1205" t="s">
        <v>102</v>
      </c>
      <c r="M1205" t="s">
        <v>102</v>
      </c>
      <c r="N1205" t="s">
        <v>102</v>
      </c>
      <c r="O1205" t="s">
        <v>102</v>
      </c>
      <c r="P1205" s="26">
        <v>0.63639999999999997</v>
      </c>
      <c r="Q1205" s="26">
        <v>5.0029999999999996E-4</v>
      </c>
      <c r="R1205" s="26" t="s">
        <v>102</v>
      </c>
      <c r="S1205" t="s">
        <v>102</v>
      </c>
      <c r="T1205" s="26" t="s">
        <v>102</v>
      </c>
      <c r="U1205" s="26" t="s">
        <v>102</v>
      </c>
      <c r="V1205" t="s">
        <v>102</v>
      </c>
      <c r="W1205" s="26">
        <v>4.3679999999999999E-7</v>
      </c>
      <c r="X1205">
        <v>0.63690073680000003</v>
      </c>
    </row>
    <row r="1206" spans="1:24" x14ac:dyDescent="0.35">
      <c r="A1206" t="s">
        <v>681</v>
      </c>
      <c r="B1206" t="s">
        <v>477</v>
      </c>
      <c r="C1206" t="s">
        <v>21</v>
      </c>
      <c r="D1206" t="s">
        <v>26</v>
      </c>
      <c r="E1206" t="s">
        <v>450</v>
      </c>
      <c r="J1206" t="s">
        <v>102</v>
      </c>
      <c r="K1206" t="s">
        <v>102</v>
      </c>
      <c r="L1206" t="s">
        <v>102</v>
      </c>
      <c r="M1206" t="s">
        <v>102</v>
      </c>
      <c r="N1206" t="s">
        <v>102</v>
      </c>
      <c r="O1206" t="s">
        <v>102</v>
      </c>
      <c r="P1206" s="26">
        <v>0.63639999999999997</v>
      </c>
      <c r="Q1206" s="26">
        <v>4.996E-4</v>
      </c>
      <c r="R1206" s="26" t="s">
        <v>102</v>
      </c>
      <c r="S1206" t="s">
        <v>102</v>
      </c>
      <c r="T1206" s="26" t="s">
        <v>102</v>
      </c>
      <c r="U1206" s="26" t="s">
        <v>102</v>
      </c>
      <c r="V1206" t="s">
        <v>102</v>
      </c>
      <c r="W1206" s="26">
        <v>4.3679999999999999E-7</v>
      </c>
      <c r="X1206">
        <v>0.63690003679999996</v>
      </c>
    </row>
    <row r="1207" spans="1:24" x14ac:dyDescent="0.35">
      <c r="A1207" t="s">
        <v>681</v>
      </c>
      <c r="B1207" t="s">
        <v>477</v>
      </c>
      <c r="C1207" t="s">
        <v>21</v>
      </c>
      <c r="D1207" t="s">
        <v>26</v>
      </c>
      <c r="E1207" t="s">
        <v>451</v>
      </c>
      <c r="J1207" t="s">
        <v>102</v>
      </c>
      <c r="K1207" t="s">
        <v>102</v>
      </c>
      <c r="L1207" t="s">
        <v>102</v>
      </c>
      <c r="M1207" t="s">
        <v>102</v>
      </c>
      <c r="N1207" t="s">
        <v>102</v>
      </c>
      <c r="O1207" t="s">
        <v>102</v>
      </c>
      <c r="P1207" t="s">
        <v>102</v>
      </c>
      <c r="Q1207" t="s">
        <v>102</v>
      </c>
      <c r="R1207" t="s">
        <v>102</v>
      </c>
      <c r="S1207" t="s">
        <v>102</v>
      </c>
      <c r="T1207" t="s">
        <v>102</v>
      </c>
      <c r="U1207" s="26" t="s">
        <v>170</v>
      </c>
      <c r="V1207" t="s">
        <v>102</v>
      </c>
      <c r="W1207" t="s">
        <v>102</v>
      </c>
      <c r="X1207">
        <v>0</v>
      </c>
    </row>
    <row r="1208" spans="1:24" x14ac:dyDescent="0.35">
      <c r="A1208" t="s">
        <v>681</v>
      </c>
      <c r="B1208" t="s">
        <v>477</v>
      </c>
      <c r="C1208" t="s">
        <v>21</v>
      </c>
      <c r="D1208" t="s">
        <v>26</v>
      </c>
      <c r="E1208" t="s">
        <v>452</v>
      </c>
      <c r="J1208" t="s">
        <v>102</v>
      </c>
      <c r="K1208" t="s">
        <v>102</v>
      </c>
      <c r="L1208" t="s">
        <v>102</v>
      </c>
      <c r="M1208" t="s">
        <v>102</v>
      </c>
      <c r="N1208" t="s">
        <v>102</v>
      </c>
      <c r="O1208" t="s">
        <v>102</v>
      </c>
      <c r="P1208" t="s">
        <v>102</v>
      </c>
      <c r="Q1208" s="26">
        <v>-1.364E-3</v>
      </c>
      <c r="R1208" s="26" t="s">
        <v>102</v>
      </c>
      <c r="S1208" t="s">
        <v>102</v>
      </c>
      <c r="T1208" s="26">
        <v>-1.473E-4</v>
      </c>
      <c r="U1208" s="26">
        <v>1.8370000000000001E-3</v>
      </c>
      <c r="V1208" t="s">
        <v>102</v>
      </c>
      <c r="W1208" s="26">
        <v>9.8289999999999996E-5</v>
      </c>
      <c r="X1208">
        <v>4.2399000000000001E-4</v>
      </c>
    </row>
    <row r="1209" spans="1:24" x14ac:dyDescent="0.35">
      <c r="A1209" t="s">
        <v>681</v>
      </c>
      <c r="B1209" t="s">
        <v>477</v>
      </c>
      <c r="C1209" t="s">
        <v>21</v>
      </c>
      <c r="D1209" t="s">
        <v>26</v>
      </c>
      <c r="E1209" t="s">
        <v>453</v>
      </c>
      <c r="J1209" t="s">
        <v>102</v>
      </c>
      <c r="K1209" t="s">
        <v>102</v>
      </c>
      <c r="L1209" t="s">
        <v>102</v>
      </c>
      <c r="M1209" t="s">
        <v>102</v>
      </c>
      <c r="N1209" t="s">
        <v>102</v>
      </c>
      <c r="O1209" t="s">
        <v>102</v>
      </c>
      <c r="P1209" t="s">
        <v>102</v>
      </c>
      <c r="Q1209" s="26">
        <v>0.72140000000000004</v>
      </c>
      <c r="R1209" t="s">
        <v>102</v>
      </c>
      <c r="S1209" t="s">
        <v>102</v>
      </c>
      <c r="T1209" s="26">
        <v>5.7279999999999998E-2</v>
      </c>
      <c r="U1209" s="26">
        <v>0.1096</v>
      </c>
      <c r="V1209" t="s">
        <v>102</v>
      </c>
      <c r="W1209" s="26">
        <v>9.2900000000000003E-4</v>
      </c>
      <c r="X1209">
        <v>0.88920900000000003</v>
      </c>
    </row>
    <row r="1210" spans="1:24" x14ac:dyDescent="0.35">
      <c r="A1210" t="s">
        <v>681</v>
      </c>
      <c r="B1210" t="s">
        <v>477</v>
      </c>
      <c r="C1210" t="s">
        <v>21</v>
      </c>
      <c r="D1210" t="s">
        <v>26</v>
      </c>
      <c r="E1210" t="s">
        <v>454</v>
      </c>
      <c r="J1210" t="s">
        <v>102</v>
      </c>
      <c r="K1210" t="s">
        <v>102</v>
      </c>
      <c r="L1210" t="s">
        <v>102</v>
      </c>
      <c r="M1210" t="s">
        <v>102</v>
      </c>
      <c r="N1210" t="s">
        <v>102</v>
      </c>
      <c r="O1210" t="s">
        <v>102</v>
      </c>
      <c r="P1210" t="s">
        <v>102</v>
      </c>
      <c r="Q1210" s="26">
        <v>0.74329999999999996</v>
      </c>
      <c r="R1210" t="s">
        <v>102</v>
      </c>
      <c r="S1210" t="s">
        <v>102</v>
      </c>
      <c r="T1210" s="26">
        <v>5.7360000000000001E-2</v>
      </c>
      <c r="U1210" s="26">
        <v>0.10929999999999999</v>
      </c>
      <c r="V1210" t="s">
        <v>102</v>
      </c>
      <c r="W1210" s="26">
        <v>8.5619999999999999E-4</v>
      </c>
      <c r="X1210">
        <v>0.91081619999999996</v>
      </c>
    </row>
    <row r="1211" spans="1:24" x14ac:dyDescent="0.35">
      <c r="A1211" t="s">
        <v>681</v>
      </c>
      <c r="B1211" t="s">
        <v>477</v>
      </c>
      <c r="C1211" t="s">
        <v>21</v>
      </c>
      <c r="D1211" t="s">
        <v>26</v>
      </c>
      <c r="E1211" t="s">
        <v>455</v>
      </c>
      <c r="J1211" t="s">
        <v>102</v>
      </c>
      <c r="K1211" t="s">
        <v>102</v>
      </c>
      <c r="L1211" t="s">
        <v>102</v>
      </c>
      <c r="M1211" t="s">
        <v>102</v>
      </c>
      <c r="N1211" t="s">
        <v>102</v>
      </c>
      <c r="O1211" t="s">
        <v>102</v>
      </c>
      <c r="P1211" t="s">
        <v>102</v>
      </c>
      <c r="Q1211" s="26">
        <v>-1.4310000000000001E-4</v>
      </c>
      <c r="R1211" t="s">
        <v>102</v>
      </c>
      <c r="S1211" t="s">
        <v>102</v>
      </c>
      <c r="T1211" s="26">
        <v>-2.3919999999999999E-4</v>
      </c>
      <c r="U1211" s="26">
        <v>1.952E-3</v>
      </c>
      <c r="V1211" t="s">
        <v>102</v>
      </c>
      <c r="W1211" s="26">
        <v>8.632E-5</v>
      </c>
      <c r="X1211">
        <v>1.65602E-3</v>
      </c>
    </row>
    <row r="1212" spans="1:24" x14ac:dyDescent="0.35">
      <c r="A1212" t="s">
        <v>681</v>
      </c>
      <c r="B1212" t="s">
        <v>477</v>
      </c>
      <c r="C1212" t="s">
        <v>21</v>
      </c>
      <c r="D1212" t="s">
        <v>26</v>
      </c>
      <c r="E1212" t="s">
        <v>456</v>
      </c>
      <c r="J1212" t="s">
        <v>102</v>
      </c>
      <c r="K1212" t="s">
        <v>102</v>
      </c>
      <c r="L1212" t="s">
        <v>102</v>
      </c>
      <c r="M1212" t="s">
        <v>102</v>
      </c>
      <c r="N1212" t="s">
        <v>102</v>
      </c>
      <c r="O1212" t="s">
        <v>102</v>
      </c>
      <c r="P1212" t="s">
        <v>102</v>
      </c>
      <c r="Q1212" s="26">
        <v>0.88690000000000002</v>
      </c>
      <c r="R1212" t="s">
        <v>102</v>
      </c>
      <c r="S1212" t="s">
        <v>102</v>
      </c>
      <c r="T1212" s="26">
        <v>8.8849999999999998E-2</v>
      </c>
      <c r="U1212" s="26">
        <v>0.15809999999999999</v>
      </c>
      <c r="V1212" t="s">
        <v>102</v>
      </c>
      <c r="W1212" s="26">
        <v>1.614E-3</v>
      </c>
      <c r="X1212">
        <v>1.135464</v>
      </c>
    </row>
    <row r="1213" spans="1:24" x14ac:dyDescent="0.35">
      <c r="A1213" t="s">
        <v>681</v>
      </c>
      <c r="B1213" t="s">
        <v>477</v>
      </c>
      <c r="C1213" t="s">
        <v>21</v>
      </c>
      <c r="D1213" t="s">
        <v>26</v>
      </c>
      <c r="E1213" t="s">
        <v>457</v>
      </c>
      <c r="J1213" t="s">
        <v>102</v>
      </c>
      <c r="K1213" t="s">
        <v>102</v>
      </c>
      <c r="L1213" t="s">
        <v>102</v>
      </c>
      <c r="M1213" t="s">
        <v>102</v>
      </c>
      <c r="N1213" t="s">
        <v>102</v>
      </c>
      <c r="O1213" t="s">
        <v>102</v>
      </c>
      <c r="P1213" t="s">
        <v>102</v>
      </c>
      <c r="Q1213" t="s">
        <v>170</v>
      </c>
      <c r="R1213" t="s">
        <v>102</v>
      </c>
      <c r="S1213" t="s">
        <v>102</v>
      </c>
      <c r="T1213" s="26" t="s">
        <v>170</v>
      </c>
      <c r="U1213" s="26" t="s">
        <v>170</v>
      </c>
      <c r="V1213" t="s">
        <v>102</v>
      </c>
      <c r="W1213" t="s">
        <v>170</v>
      </c>
      <c r="X1213">
        <v>0</v>
      </c>
    </row>
    <row r="1214" spans="1:24" x14ac:dyDescent="0.35">
      <c r="A1214" t="s">
        <v>681</v>
      </c>
      <c r="B1214" t="s">
        <v>477</v>
      </c>
      <c r="C1214" t="s">
        <v>21</v>
      </c>
      <c r="D1214" t="s">
        <v>26</v>
      </c>
      <c r="E1214" t="s">
        <v>458</v>
      </c>
      <c r="J1214" t="s">
        <v>102</v>
      </c>
      <c r="K1214" t="s">
        <v>102</v>
      </c>
      <c r="L1214" t="s">
        <v>102</v>
      </c>
      <c r="M1214" t="s">
        <v>102</v>
      </c>
      <c r="N1214" t="s">
        <v>102</v>
      </c>
      <c r="O1214" t="s">
        <v>102</v>
      </c>
      <c r="P1214" t="s">
        <v>102</v>
      </c>
      <c r="Q1214" t="s">
        <v>170</v>
      </c>
      <c r="R1214" t="s">
        <v>102</v>
      </c>
      <c r="S1214" t="s">
        <v>102</v>
      </c>
      <c r="T1214" s="26" t="s">
        <v>170</v>
      </c>
      <c r="U1214" s="26" t="s">
        <v>170</v>
      </c>
      <c r="V1214" t="s">
        <v>102</v>
      </c>
      <c r="W1214" t="s">
        <v>170</v>
      </c>
      <c r="X1214">
        <v>0</v>
      </c>
    </row>
    <row r="1215" spans="1:24" x14ac:dyDescent="0.35">
      <c r="A1215" t="s">
        <v>681</v>
      </c>
      <c r="B1215" t="s">
        <v>477</v>
      </c>
      <c r="C1215" t="s">
        <v>21</v>
      </c>
      <c r="D1215" t="s">
        <v>26</v>
      </c>
      <c r="E1215" t="s">
        <v>459</v>
      </c>
      <c r="J1215" t="s">
        <v>102</v>
      </c>
      <c r="K1215" t="s">
        <v>102</v>
      </c>
      <c r="L1215" t="s">
        <v>102</v>
      </c>
      <c r="M1215" t="s">
        <v>102</v>
      </c>
      <c r="N1215" t="s">
        <v>102</v>
      </c>
      <c r="O1215" t="s">
        <v>102</v>
      </c>
      <c r="P1215" t="s">
        <v>102</v>
      </c>
      <c r="Q1215" t="s">
        <v>170</v>
      </c>
      <c r="R1215" t="s">
        <v>102</v>
      </c>
      <c r="S1215" t="s">
        <v>102</v>
      </c>
      <c r="T1215" t="s">
        <v>170</v>
      </c>
      <c r="U1215" s="26" t="s">
        <v>170</v>
      </c>
      <c r="V1215" t="s">
        <v>102</v>
      </c>
      <c r="W1215" t="s">
        <v>170</v>
      </c>
      <c r="X1215">
        <v>0</v>
      </c>
    </row>
    <row r="1216" spans="1:24" x14ac:dyDescent="0.35">
      <c r="A1216" t="s">
        <v>681</v>
      </c>
      <c r="B1216" t="s">
        <v>477</v>
      </c>
      <c r="C1216" t="s">
        <v>21</v>
      </c>
      <c r="D1216" t="s">
        <v>26</v>
      </c>
      <c r="E1216" t="s">
        <v>460</v>
      </c>
      <c r="J1216" t="s">
        <v>102</v>
      </c>
      <c r="K1216" t="s">
        <v>102</v>
      </c>
      <c r="L1216" t="s">
        <v>102</v>
      </c>
      <c r="M1216" t="s">
        <v>102</v>
      </c>
      <c r="N1216" t="s">
        <v>102</v>
      </c>
      <c r="O1216" s="26" t="s">
        <v>102</v>
      </c>
      <c r="P1216" s="26" t="s">
        <v>102</v>
      </c>
      <c r="Q1216" s="26">
        <v>-1.4899999999999999E-4</v>
      </c>
      <c r="R1216" t="s">
        <v>102</v>
      </c>
      <c r="S1216" t="s">
        <v>102</v>
      </c>
      <c r="T1216" s="26">
        <v>-2.309E-4</v>
      </c>
      <c r="U1216" s="26">
        <v>2.7590000000000002E-3</v>
      </c>
      <c r="V1216" t="s">
        <v>102</v>
      </c>
      <c r="W1216" s="26">
        <v>8.4720000000000002E-5</v>
      </c>
      <c r="X1216">
        <v>2.4638199999999998E-3</v>
      </c>
    </row>
    <row r="1217" spans="1:24" x14ac:dyDescent="0.35">
      <c r="A1217" t="s">
        <v>681</v>
      </c>
      <c r="B1217" t="s">
        <v>477</v>
      </c>
      <c r="C1217" t="s">
        <v>21</v>
      </c>
      <c r="D1217" t="s">
        <v>26</v>
      </c>
      <c r="E1217" t="s">
        <v>104</v>
      </c>
      <c r="J1217" t="s">
        <v>102</v>
      </c>
      <c r="K1217" t="s">
        <v>102</v>
      </c>
      <c r="L1217" t="s">
        <v>102</v>
      </c>
      <c r="M1217" t="s">
        <v>102</v>
      </c>
      <c r="N1217" t="s">
        <v>102</v>
      </c>
      <c r="O1217" s="26">
        <v>2.8929999999999998</v>
      </c>
      <c r="P1217" t="s">
        <v>102</v>
      </c>
      <c r="Q1217" s="26" t="s">
        <v>102</v>
      </c>
      <c r="R1217" t="s">
        <v>102</v>
      </c>
      <c r="S1217" t="s">
        <v>102</v>
      </c>
      <c r="T1217" t="s">
        <v>102</v>
      </c>
      <c r="U1217" t="s">
        <v>102</v>
      </c>
      <c r="V1217" t="s">
        <v>102</v>
      </c>
      <c r="W1217" s="26">
        <v>2.7920000000000001E-7</v>
      </c>
      <c r="X1217">
        <v>2.8930002791999998</v>
      </c>
    </row>
    <row r="1218" spans="1:24" x14ac:dyDescent="0.35">
      <c r="A1218" t="s">
        <v>681</v>
      </c>
      <c r="B1218" t="s">
        <v>477</v>
      </c>
      <c r="C1218" t="s">
        <v>21</v>
      </c>
      <c r="D1218" t="s">
        <v>26</v>
      </c>
      <c r="E1218" t="s">
        <v>105</v>
      </c>
      <c r="J1218" t="s">
        <v>102</v>
      </c>
      <c r="K1218" t="s">
        <v>102</v>
      </c>
      <c r="L1218" t="s">
        <v>102</v>
      </c>
      <c r="M1218" t="s">
        <v>102</v>
      </c>
      <c r="N1218" t="s">
        <v>102</v>
      </c>
      <c r="O1218" s="26">
        <v>2.8940000000000001</v>
      </c>
      <c r="P1218" t="s">
        <v>102</v>
      </c>
      <c r="Q1218" t="s">
        <v>102</v>
      </c>
      <c r="R1218" t="s">
        <v>102</v>
      </c>
      <c r="S1218" t="s">
        <v>102</v>
      </c>
      <c r="T1218" t="s">
        <v>102</v>
      </c>
      <c r="U1218" t="s">
        <v>102</v>
      </c>
      <c r="V1218" t="s">
        <v>102</v>
      </c>
      <c r="W1218" s="26">
        <v>2.7920000000000001E-7</v>
      </c>
      <c r="X1218">
        <v>2.8940002792000001</v>
      </c>
    </row>
    <row r="1219" spans="1:24" x14ac:dyDescent="0.35">
      <c r="A1219" t="s">
        <v>681</v>
      </c>
      <c r="B1219" t="s">
        <v>477</v>
      </c>
      <c r="C1219" t="s">
        <v>21</v>
      </c>
      <c r="D1219" t="s">
        <v>26</v>
      </c>
      <c r="E1219" t="s">
        <v>106</v>
      </c>
      <c r="J1219" t="s">
        <v>102</v>
      </c>
      <c r="K1219" t="s">
        <v>102</v>
      </c>
      <c r="L1219" t="s">
        <v>102</v>
      </c>
      <c r="M1219" t="s">
        <v>102</v>
      </c>
      <c r="N1219" t="s">
        <v>102</v>
      </c>
      <c r="O1219" s="26">
        <v>2.8940000000000001</v>
      </c>
      <c r="P1219" t="s">
        <v>102</v>
      </c>
      <c r="Q1219" t="s">
        <v>102</v>
      </c>
      <c r="R1219" t="s">
        <v>102</v>
      </c>
      <c r="S1219" t="s">
        <v>102</v>
      </c>
      <c r="T1219" t="s">
        <v>102</v>
      </c>
      <c r="U1219" t="s">
        <v>102</v>
      </c>
      <c r="V1219" t="s">
        <v>102</v>
      </c>
      <c r="W1219" s="26">
        <v>2.7920000000000001E-7</v>
      </c>
      <c r="X1219">
        <v>2.8940002792000001</v>
      </c>
    </row>
    <row r="1220" spans="1:24" x14ac:dyDescent="0.35">
      <c r="A1220" t="s">
        <v>681</v>
      </c>
      <c r="B1220" t="s">
        <v>477</v>
      </c>
      <c r="C1220" t="s">
        <v>21</v>
      </c>
      <c r="D1220" t="s">
        <v>26</v>
      </c>
      <c r="E1220" t="s">
        <v>107</v>
      </c>
      <c r="J1220" t="s">
        <v>102</v>
      </c>
      <c r="K1220" t="s">
        <v>102</v>
      </c>
      <c r="L1220" t="s">
        <v>102</v>
      </c>
      <c r="M1220" t="s">
        <v>102</v>
      </c>
      <c r="N1220" t="s">
        <v>102</v>
      </c>
      <c r="O1220" s="26">
        <v>3.1550000000000002E-2</v>
      </c>
      <c r="P1220" t="s">
        <v>102</v>
      </c>
      <c r="Q1220" t="s">
        <v>102</v>
      </c>
      <c r="R1220" t="s">
        <v>102</v>
      </c>
      <c r="S1220" t="s">
        <v>102</v>
      </c>
      <c r="T1220" t="s">
        <v>102</v>
      </c>
      <c r="U1220" t="s">
        <v>102</v>
      </c>
      <c r="V1220" t="s">
        <v>102</v>
      </c>
      <c r="W1220" s="26">
        <v>2.7920000000000001E-7</v>
      </c>
      <c r="X1220">
        <v>3.1550279200000003E-2</v>
      </c>
    </row>
    <row r="1221" spans="1:24" x14ac:dyDescent="0.35">
      <c r="A1221" t="s">
        <v>681</v>
      </c>
      <c r="B1221" t="s">
        <v>477</v>
      </c>
      <c r="C1221" t="s">
        <v>21</v>
      </c>
      <c r="D1221" t="s">
        <v>26</v>
      </c>
      <c r="E1221" t="s">
        <v>461</v>
      </c>
      <c r="J1221" t="s">
        <v>102</v>
      </c>
      <c r="K1221" t="s">
        <v>102</v>
      </c>
      <c r="L1221" t="s">
        <v>102</v>
      </c>
      <c r="M1221" t="s">
        <v>102</v>
      </c>
      <c r="N1221" t="s">
        <v>102</v>
      </c>
      <c r="O1221" s="26">
        <v>-3.8899999999999997E-5</v>
      </c>
      <c r="P1221" s="26" t="s">
        <v>102</v>
      </c>
      <c r="Q1221" s="26" t="s">
        <v>102</v>
      </c>
      <c r="R1221" t="s">
        <v>102</v>
      </c>
      <c r="S1221" t="s">
        <v>102</v>
      </c>
      <c r="T1221" t="s">
        <v>102</v>
      </c>
      <c r="U1221" t="s">
        <v>102</v>
      </c>
      <c r="V1221" t="s">
        <v>102</v>
      </c>
      <c r="W1221" s="26">
        <v>3.0629999999999998E-7</v>
      </c>
      <c r="X1221" s="26">
        <v>-3.8593700000000003E-5</v>
      </c>
    </row>
    <row r="1222" spans="1:24" x14ac:dyDescent="0.35">
      <c r="A1222" t="s">
        <v>681</v>
      </c>
      <c r="B1222" t="s">
        <v>477</v>
      </c>
      <c r="C1222" t="s">
        <v>21</v>
      </c>
      <c r="D1222" t="s">
        <v>26</v>
      </c>
      <c r="E1222" t="s">
        <v>108</v>
      </c>
      <c r="J1222" t="s">
        <v>102</v>
      </c>
      <c r="K1222" t="s">
        <v>102</v>
      </c>
      <c r="L1222" t="s">
        <v>102</v>
      </c>
      <c r="M1222" t="s">
        <v>102</v>
      </c>
      <c r="N1222" t="s">
        <v>102</v>
      </c>
      <c r="O1222" s="26">
        <v>-6.208E-3</v>
      </c>
      <c r="P1222" s="26" t="s">
        <v>102</v>
      </c>
      <c r="Q1222" s="26" t="s">
        <v>102</v>
      </c>
      <c r="R1222" t="s">
        <v>102</v>
      </c>
      <c r="S1222" t="s">
        <v>102</v>
      </c>
      <c r="T1222" t="s">
        <v>102</v>
      </c>
      <c r="U1222" t="s">
        <v>102</v>
      </c>
      <c r="V1222" t="s">
        <v>102</v>
      </c>
      <c r="W1222" s="26">
        <v>5.4710000000000002E-7</v>
      </c>
      <c r="X1222">
        <v>-6.2074529000000003E-3</v>
      </c>
    </row>
    <row r="1223" spans="1:24" x14ac:dyDescent="0.35">
      <c r="A1223" t="s">
        <v>681</v>
      </c>
      <c r="B1223" t="s">
        <v>477</v>
      </c>
      <c r="C1223" t="s">
        <v>21</v>
      </c>
      <c r="D1223" t="s">
        <v>26</v>
      </c>
      <c r="E1223" t="s">
        <v>462</v>
      </c>
      <c r="J1223" t="s">
        <v>102</v>
      </c>
      <c r="K1223" t="s">
        <v>102</v>
      </c>
      <c r="L1223" t="s">
        <v>102</v>
      </c>
      <c r="M1223" t="s">
        <v>102</v>
      </c>
      <c r="N1223" t="s">
        <v>102</v>
      </c>
      <c r="O1223" s="26">
        <v>1.2</v>
      </c>
      <c r="P1223" s="26" t="s">
        <v>102</v>
      </c>
      <c r="Q1223" s="26" t="s">
        <v>102</v>
      </c>
      <c r="R1223" t="s">
        <v>102</v>
      </c>
      <c r="S1223" t="s">
        <v>102</v>
      </c>
      <c r="T1223" t="s">
        <v>102</v>
      </c>
      <c r="U1223" t="s">
        <v>102</v>
      </c>
      <c r="V1223" t="s">
        <v>102</v>
      </c>
      <c r="W1223" s="26">
        <v>5.144E-7</v>
      </c>
      <c r="X1223">
        <v>1.2000005144000001</v>
      </c>
    </row>
    <row r="1224" spans="1:24" x14ac:dyDescent="0.35">
      <c r="A1224" t="s">
        <v>681</v>
      </c>
      <c r="B1224" t="s">
        <v>477</v>
      </c>
      <c r="C1224" t="s">
        <v>21</v>
      </c>
      <c r="D1224" t="s">
        <v>26</v>
      </c>
      <c r="E1224" t="s">
        <v>463</v>
      </c>
      <c r="J1224" t="s">
        <v>102</v>
      </c>
      <c r="K1224" t="s">
        <v>102</v>
      </c>
      <c r="L1224" t="s">
        <v>102</v>
      </c>
      <c r="M1224" t="s">
        <v>102</v>
      </c>
      <c r="N1224" t="s">
        <v>102</v>
      </c>
      <c r="O1224" s="26">
        <v>2.153</v>
      </c>
      <c r="P1224" s="26" t="s">
        <v>102</v>
      </c>
      <c r="Q1224" s="26" t="s">
        <v>102</v>
      </c>
      <c r="R1224" t="s">
        <v>102</v>
      </c>
      <c r="S1224" t="s">
        <v>102</v>
      </c>
      <c r="T1224" t="s">
        <v>102</v>
      </c>
      <c r="U1224" t="s">
        <v>102</v>
      </c>
      <c r="V1224" t="s">
        <v>102</v>
      </c>
      <c r="W1224" s="26">
        <v>6.4600000000000004E-7</v>
      </c>
      <c r="X1224">
        <v>2.1530006460000002</v>
      </c>
    </row>
    <row r="1225" spans="1:24" x14ac:dyDescent="0.35">
      <c r="A1225" t="s">
        <v>681</v>
      </c>
      <c r="B1225" t="s">
        <v>477</v>
      </c>
      <c r="C1225" t="s">
        <v>21</v>
      </c>
      <c r="D1225" t="s">
        <v>35</v>
      </c>
      <c r="J1225" t="s">
        <v>102</v>
      </c>
      <c r="K1225" t="s">
        <v>102</v>
      </c>
      <c r="L1225" t="s">
        <v>102</v>
      </c>
      <c r="M1225" t="s">
        <v>102</v>
      </c>
      <c r="N1225" t="s">
        <v>102</v>
      </c>
      <c r="O1225" t="s">
        <v>102</v>
      </c>
      <c r="P1225" t="s">
        <v>102</v>
      </c>
      <c r="Q1225" t="s">
        <v>102</v>
      </c>
      <c r="R1225" s="26">
        <v>2.6679999999999998E-4</v>
      </c>
      <c r="S1225" s="26">
        <v>2.0739999999999998</v>
      </c>
      <c r="T1225" t="s">
        <v>102</v>
      </c>
      <c r="U1225" t="s">
        <v>102</v>
      </c>
      <c r="V1225" t="s">
        <v>102</v>
      </c>
      <c r="W1225" t="s">
        <v>102</v>
      </c>
      <c r="X1225">
        <v>2.0742668000000002</v>
      </c>
    </row>
    <row r="1226" spans="1:24" x14ac:dyDescent="0.35">
      <c r="A1226" t="s">
        <v>681</v>
      </c>
      <c r="B1226" t="s">
        <v>477</v>
      </c>
      <c r="C1226" t="s">
        <v>21</v>
      </c>
      <c r="D1226" t="s">
        <v>37</v>
      </c>
      <c r="J1226" t="s">
        <v>102</v>
      </c>
      <c r="K1226" t="s">
        <v>102</v>
      </c>
      <c r="L1226" s="26">
        <v>0.85850000000000004</v>
      </c>
      <c r="M1226" t="s">
        <v>102</v>
      </c>
      <c r="N1226" t="s">
        <v>102</v>
      </c>
      <c r="O1226" t="s">
        <v>102</v>
      </c>
      <c r="P1226" t="s">
        <v>102</v>
      </c>
      <c r="Q1226" s="26">
        <v>2.6480000000000001</v>
      </c>
      <c r="R1226" t="s">
        <v>102</v>
      </c>
      <c r="S1226" t="s">
        <v>102</v>
      </c>
      <c r="T1226" s="26" t="s">
        <v>102</v>
      </c>
      <c r="U1226" s="26" t="s">
        <v>102</v>
      </c>
      <c r="V1226" t="s">
        <v>102</v>
      </c>
      <c r="W1226" s="26">
        <v>3.4599999999999999E-6</v>
      </c>
      <c r="X1226">
        <v>3.5065034599999998</v>
      </c>
    </row>
    <row r="1227" spans="1:24" x14ac:dyDescent="0.35">
      <c r="A1227" t="s">
        <v>681</v>
      </c>
      <c r="B1227" t="s">
        <v>477</v>
      </c>
      <c r="C1227" t="s">
        <v>21</v>
      </c>
      <c r="D1227" t="s">
        <v>37</v>
      </c>
      <c r="E1227" t="s">
        <v>443</v>
      </c>
      <c r="J1227" t="s">
        <v>102</v>
      </c>
      <c r="K1227" t="s">
        <v>102</v>
      </c>
      <c r="L1227" t="s">
        <v>102</v>
      </c>
      <c r="M1227" t="s">
        <v>102</v>
      </c>
      <c r="N1227" t="s">
        <v>102</v>
      </c>
      <c r="O1227" t="s">
        <v>102</v>
      </c>
      <c r="P1227" t="s">
        <v>102</v>
      </c>
      <c r="Q1227" s="26">
        <v>-1.3550000000000001E-5</v>
      </c>
      <c r="R1227" t="s">
        <v>102</v>
      </c>
      <c r="S1227" t="s">
        <v>102</v>
      </c>
      <c r="T1227" s="26" t="s">
        <v>102</v>
      </c>
      <c r="U1227" s="26" t="s">
        <v>102</v>
      </c>
      <c r="V1227" t="s">
        <v>102</v>
      </c>
      <c r="W1227" s="26">
        <v>2.0349999999999999E-7</v>
      </c>
      <c r="X1227" s="26">
        <v>-1.33465E-5</v>
      </c>
    </row>
    <row r="1228" spans="1:24" x14ac:dyDescent="0.35">
      <c r="A1228" t="s">
        <v>681</v>
      </c>
      <c r="B1228" t="s">
        <v>477</v>
      </c>
      <c r="C1228" t="s">
        <v>21</v>
      </c>
      <c r="D1228" t="s">
        <v>37</v>
      </c>
      <c r="E1228" t="s">
        <v>464</v>
      </c>
      <c r="J1228" t="s">
        <v>102</v>
      </c>
      <c r="K1228" t="s">
        <v>102</v>
      </c>
      <c r="L1228" t="s">
        <v>102</v>
      </c>
      <c r="M1228" t="s">
        <v>102</v>
      </c>
      <c r="N1228" t="s">
        <v>102</v>
      </c>
      <c r="O1228" t="s">
        <v>102</v>
      </c>
      <c r="P1228" t="s">
        <v>102</v>
      </c>
      <c r="Q1228" s="26">
        <v>-5.9340000000000003E-6</v>
      </c>
      <c r="R1228" t="s">
        <v>102</v>
      </c>
      <c r="S1228" t="s">
        <v>102</v>
      </c>
      <c r="T1228" s="26" t="s">
        <v>102</v>
      </c>
      <c r="U1228" s="26" t="s">
        <v>102</v>
      </c>
      <c r="V1228" t="s">
        <v>102</v>
      </c>
      <c r="W1228" s="26">
        <v>2.0349999999999999E-7</v>
      </c>
      <c r="X1228" s="26">
        <v>-5.7304999999999996E-6</v>
      </c>
    </row>
    <row r="1229" spans="1:24" x14ac:dyDescent="0.35">
      <c r="A1229" t="s">
        <v>681</v>
      </c>
      <c r="B1229" t="s">
        <v>477</v>
      </c>
      <c r="C1229" t="s">
        <v>21</v>
      </c>
      <c r="D1229" t="s">
        <v>36</v>
      </c>
      <c r="J1229" t="s">
        <v>102</v>
      </c>
      <c r="K1229" t="s">
        <v>102</v>
      </c>
      <c r="L1229" t="s">
        <v>102</v>
      </c>
      <c r="M1229" s="26">
        <v>0.11890000000000001</v>
      </c>
      <c r="N1229" s="26">
        <v>2.5959999999999999E-8</v>
      </c>
      <c r="O1229" t="s">
        <v>102</v>
      </c>
      <c r="P1229" t="s">
        <v>102</v>
      </c>
      <c r="Q1229" s="26">
        <v>1.5349999999999999</v>
      </c>
      <c r="R1229" t="s">
        <v>102</v>
      </c>
      <c r="S1229" t="s">
        <v>102</v>
      </c>
      <c r="T1229" s="26">
        <v>9.5000000000000001E-2</v>
      </c>
      <c r="U1229" s="26">
        <v>0.19170000000000001</v>
      </c>
      <c r="V1229" t="s">
        <v>102</v>
      </c>
      <c r="W1229" s="26">
        <v>1.7440000000000001E-3</v>
      </c>
      <c r="X1229">
        <v>1.94234402596</v>
      </c>
    </row>
    <row r="1230" spans="1:24" x14ac:dyDescent="0.35">
      <c r="A1230" t="s">
        <v>681</v>
      </c>
      <c r="B1230" t="s">
        <v>477</v>
      </c>
      <c r="C1230" t="s">
        <v>21</v>
      </c>
      <c r="D1230" t="s">
        <v>36</v>
      </c>
      <c r="E1230" t="s">
        <v>397</v>
      </c>
      <c r="J1230" t="s">
        <v>102</v>
      </c>
      <c r="K1230" t="s">
        <v>102</v>
      </c>
      <c r="L1230" t="s">
        <v>102</v>
      </c>
      <c r="M1230" t="s">
        <v>102</v>
      </c>
      <c r="N1230" t="s">
        <v>102</v>
      </c>
      <c r="O1230" t="s">
        <v>102</v>
      </c>
      <c r="P1230" t="s">
        <v>102</v>
      </c>
      <c r="Q1230" s="26">
        <v>0.90880000000000005</v>
      </c>
      <c r="R1230" t="s">
        <v>102</v>
      </c>
      <c r="S1230" t="s">
        <v>102</v>
      </c>
      <c r="T1230" s="26">
        <v>9.3890000000000001E-2</v>
      </c>
      <c r="U1230" s="26">
        <v>0.1525</v>
      </c>
      <c r="V1230" t="s">
        <v>102</v>
      </c>
      <c r="W1230" s="26">
        <v>1.761E-3</v>
      </c>
      <c r="X1230">
        <v>1.1569510000000001</v>
      </c>
    </row>
    <row r="1231" spans="1:24" x14ac:dyDescent="0.35">
      <c r="A1231" t="s">
        <v>681</v>
      </c>
      <c r="B1231" t="s">
        <v>477</v>
      </c>
      <c r="C1231" t="s">
        <v>21</v>
      </c>
      <c r="D1231" t="s">
        <v>36</v>
      </c>
      <c r="E1231" t="s">
        <v>398</v>
      </c>
      <c r="J1231" t="s">
        <v>102</v>
      </c>
      <c r="K1231" t="s">
        <v>102</v>
      </c>
      <c r="L1231" t="s">
        <v>102</v>
      </c>
      <c r="M1231" t="s">
        <v>102</v>
      </c>
      <c r="N1231" t="s">
        <v>102</v>
      </c>
      <c r="O1231" t="s">
        <v>102</v>
      </c>
      <c r="P1231" t="s">
        <v>102</v>
      </c>
      <c r="Q1231" s="26">
        <v>-1.763E-4</v>
      </c>
      <c r="R1231" t="s">
        <v>102</v>
      </c>
      <c r="S1231" t="s">
        <v>102</v>
      </c>
      <c r="T1231" s="26">
        <v>-4.0329999999999999E-4</v>
      </c>
      <c r="U1231" s="26">
        <v>1.322E-3</v>
      </c>
      <c r="V1231" t="s">
        <v>102</v>
      </c>
      <c r="W1231" s="26">
        <v>1.138E-4</v>
      </c>
      <c r="X1231">
        <v>8.5619999999999999E-4</v>
      </c>
    </row>
    <row r="1232" spans="1:24" x14ac:dyDescent="0.35">
      <c r="A1232" t="s">
        <v>681</v>
      </c>
      <c r="B1232" t="s">
        <v>477</v>
      </c>
      <c r="C1232" t="s">
        <v>21</v>
      </c>
      <c r="D1232" t="s">
        <v>28</v>
      </c>
      <c r="J1232" t="s">
        <v>102</v>
      </c>
      <c r="K1232" t="s">
        <v>102</v>
      </c>
      <c r="L1232" t="s">
        <v>102</v>
      </c>
      <c r="M1232" t="s">
        <v>102</v>
      </c>
      <c r="N1232" t="s">
        <v>102</v>
      </c>
      <c r="O1232" t="s">
        <v>102</v>
      </c>
      <c r="P1232" t="s">
        <v>102</v>
      </c>
      <c r="Q1232" t="s">
        <v>102</v>
      </c>
      <c r="R1232" t="s">
        <v>102</v>
      </c>
      <c r="S1232" t="s">
        <v>102</v>
      </c>
      <c r="T1232" s="26">
        <v>-1.122E-4</v>
      </c>
      <c r="U1232" s="26">
        <v>0.82269999999999999</v>
      </c>
      <c r="V1232" t="s">
        <v>102</v>
      </c>
      <c r="W1232" t="s">
        <v>102</v>
      </c>
      <c r="X1232">
        <v>0.82258779999999998</v>
      </c>
    </row>
    <row r="1233" spans="1:24" x14ac:dyDescent="0.35">
      <c r="A1233" t="s">
        <v>681</v>
      </c>
      <c r="B1233" t="s">
        <v>477</v>
      </c>
      <c r="C1233" t="s">
        <v>21</v>
      </c>
      <c r="D1233" t="s">
        <v>28</v>
      </c>
      <c r="E1233" t="s">
        <v>465</v>
      </c>
      <c r="J1233" t="s">
        <v>102</v>
      </c>
      <c r="K1233" t="s">
        <v>102</v>
      </c>
      <c r="L1233" t="s">
        <v>102</v>
      </c>
      <c r="M1233" t="s">
        <v>102</v>
      </c>
      <c r="N1233" t="s">
        <v>102</v>
      </c>
      <c r="O1233" t="s">
        <v>102</v>
      </c>
      <c r="P1233" t="s">
        <v>102</v>
      </c>
      <c r="Q1233" t="s">
        <v>102</v>
      </c>
      <c r="R1233" t="s">
        <v>102</v>
      </c>
      <c r="S1233" t="s">
        <v>102</v>
      </c>
      <c r="T1233" t="s">
        <v>102</v>
      </c>
      <c r="U1233" s="26">
        <v>4.2439999999999999E-2</v>
      </c>
      <c r="V1233" t="s">
        <v>102</v>
      </c>
      <c r="W1233" t="s">
        <v>102</v>
      </c>
      <c r="X1233">
        <v>4.2439999999999999E-2</v>
      </c>
    </row>
    <row r="1234" spans="1:24" x14ac:dyDescent="0.35">
      <c r="A1234" t="s">
        <v>681</v>
      </c>
      <c r="B1234" t="s">
        <v>477</v>
      </c>
      <c r="C1234" t="s">
        <v>21</v>
      </c>
      <c r="D1234" t="s">
        <v>28</v>
      </c>
      <c r="E1234" t="s">
        <v>410</v>
      </c>
      <c r="J1234" t="s">
        <v>102</v>
      </c>
      <c r="K1234" t="s">
        <v>102</v>
      </c>
      <c r="L1234" t="s">
        <v>102</v>
      </c>
      <c r="M1234" t="s">
        <v>102</v>
      </c>
      <c r="N1234" t="s">
        <v>102</v>
      </c>
      <c r="O1234" t="s">
        <v>102</v>
      </c>
      <c r="P1234" t="s">
        <v>102</v>
      </c>
      <c r="Q1234" s="26" t="s">
        <v>102</v>
      </c>
      <c r="R1234" t="s">
        <v>102</v>
      </c>
      <c r="S1234" t="s">
        <v>102</v>
      </c>
      <c r="T1234" s="26" t="s">
        <v>102</v>
      </c>
      <c r="U1234" s="26">
        <v>9.1089999999999997E-4</v>
      </c>
      <c r="V1234" t="s">
        <v>102</v>
      </c>
      <c r="W1234" s="26" t="s">
        <v>102</v>
      </c>
      <c r="X1234">
        <v>9.1089999999999997E-4</v>
      </c>
    </row>
    <row r="1235" spans="1:24" x14ac:dyDescent="0.35">
      <c r="A1235" t="s">
        <v>681</v>
      </c>
      <c r="B1235" t="s">
        <v>477</v>
      </c>
      <c r="C1235" t="s">
        <v>21</v>
      </c>
      <c r="D1235" t="s">
        <v>28</v>
      </c>
      <c r="E1235" t="s">
        <v>466</v>
      </c>
      <c r="J1235" t="s">
        <v>102</v>
      </c>
      <c r="K1235" t="s">
        <v>102</v>
      </c>
      <c r="L1235" t="s">
        <v>102</v>
      </c>
      <c r="M1235" t="s">
        <v>102</v>
      </c>
      <c r="N1235" t="s">
        <v>102</v>
      </c>
      <c r="O1235" s="26" t="s">
        <v>102</v>
      </c>
      <c r="P1235" t="s">
        <v>102</v>
      </c>
      <c r="Q1235" t="s">
        <v>102</v>
      </c>
      <c r="R1235" t="s">
        <v>102</v>
      </c>
      <c r="S1235" t="s">
        <v>102</v>
      </c>
      <c r="T1235" t="s">
        <v>102</v>
      </c>
      <c r="U1235" s="26">
        <v>4.1009999999999998E-2</v>
      </c>
      <c r="V1235" t="s">
        <v>102</v>
      </c>
      <c r="W1235" s="26" t="s">
        <v>102</v>
      </c>
      <c r="X1235">
        <v>4.1009999999999998E-2</v>
      </c>
    </row>
    <row r="1236" spans="1:24" x14ac:dyDescent="0.35">
      <c r="A1236" t="s">
        <v>681</v>
      </c>
      <c r="B1236" t="s">
        <v>477</v>
      </c>
      <c r="C1236" t="s">
        <v>21</v>
      </c>
      <c r="D1236" t="s">
        <v>28</v>
      </c>
      <c r="E1236" t="s">
        <v>467</v>
      </c>
      <c r="J1236" t="s">
        <v>102</v>
      </c>
      <c r="K1236" t="s">
        <v>102</v>
      </c>
      <c r="L1236" t="s">
        <v>102</v>
      </c>
      <c r="M1236" t="s">
        <v>102</v>
      </c>
      <c r="N1236" t="s">
        <v>102</v>
      </c>
      <c r="O1236" s="26" t="s">
        <v>102</v>
      </c>
      <c r="P1236" t="s">
        <v>102</v>
      </c>
      <c r="Q1236" t="s">
        <v>102</v>
      </c>
      <c r="R1236" t="s">
        <v>102</v>
      </c>
      <c r="S1236" t="s">
        <v>102</v>
      </c>
      <c r="T1236" t="s">
        <v>102</v>
      </c>
      <c r="U1236" s="26">
        <v>1.523E-3</v>
      </c>
      <c r="V1236" t="s">
        <v>102</v>
      </c>
      <c r="W1236" s="26" t="s">
        <v>102</v>
      </c>
      <c r="X1236">
        <v>1.523E-3</v>
      </c>
    </row>
    <row r="1237" spans="1:24" x14ac:dyDescent="0.35">
      <c r="A1237" t="s">
        <v>681</v>
      </c>
      <c r="B1237" t="s">
        <v>477</v>
      </c>
      <c r="C1237" t="s">
        <v>21</v>
      </c>
      <c r="D1237" t="s">
        <v>28</v>
      </c>
      <c r="E1237" t="s">
        <v>468</v>
      </c>
      <c r="J1237" t="s">
        <v>102</v>
      </c>
      <c r="K1237" t="s">
        <v>102</v>
      </c>
      <c r="L1237" t="s">
        <v>102</v>
      </c>
      <c r="M1237" t="s">
        <v>102</v>
      </c>
      <c r="N1237" t="s">
        <v>102</v>
      </c>
      <c r="O1237" s="26" t="s">
        <v>102</v>
      </c>
      <c r="P1237" t="s">
        <v>102</v>
      </c>
      <c r="Q1237" t="s">
        <v>102</v>
      </c>
      <c r="R1237" t="s">
        <v>102</v>
      </c>
      <c r="S1237" t="s">
        <v>102</v>
      </c>
      <c r="T1237" t="s">
        <v>102</v>
      </c>
      <c r="U1237" s="26">
        <v>2.627E-3</v>
      </c>
      <c r="V1237" t="s">
        <v>102</v>
      </c>
      <c r="W1237" s="26" t="s">
        <v>102</v>
      </c>
      <c r="X1237">
        <v>2.627E-3</v>
      </c>
    </row>
    <row r="1238" spans="1:24" x14ac:dyDescent="0.35">
      <c r="A1238" t="s">
        <v>681</v>
      </c>
      <c r="B1238" t="s">
        <v>477</v>
      </c>
      <c r="C1238" t="s">
        <v>21</v>
      </c>
      <c r="D1238" t="s">
        <v>28</v>
      </c>
      <c r="E1238" t="s">
        <v>469</v>
      </c>
      <c r="J1238" t="s">
        <v>102</v>
      </c>
      <c r="K1238" t="s">
        <v>102</v>
      </c>
      <c r="L1238" t="s">
        <v>102</v>
      </c>
      <c r="M1238" t="s">
        <v>102</v>
      </c>
      <c r="N1238" t="s">
        <v>102</v>
      </c>
      <c r="O1238" s="26" t="s">
        <v>102</v>
      </c>
      <c r="P1238" t="s">
        <v>102</v>
      </c>
      <c r="Q1238" t="s">
        <v>102</v>
      </c>
      <c r="R1238" t="s">
        <v>102</v>
      </c>
      <c r="S1238" t="s">
        <v>102</v>
      </c>
      <c r="T1238" t="s">
        <v>102</v>
      </c>
      <c r="U1238" s="26">
        <v>1.6280000000000001E-3</v>
      </c>
      <c r="V1238" t="s">
        <v>102</v>
      </c>
      <c r="W1238" s="26" t="s">
        <v>102</v>
      </c>
      <c r="X1238">
        <v>1.6280000000000001E-3</v>
      </c>
    </row>
    <row r="1239" spans="1:24" x14ac:dyDescent="0.35">
      <c r="A1239" t="s">
        <v>681</v>
      </c>
      <c r="B1239" t="s">
        <v>477</v>
      </c>
      <c r="C1239" t="s">
        <v>21</v>
      </c>
      <c r="D1239" t="s">
        <v>28</v>
      </c>
      <c r="E1239" t="s">
        <v>470</v>
      </c>
      <c r="J1239" t="s">
        <v>102</v>
      </c>
      <c r="K1239" t="s">
        <v>102</v>
      </c>
      <c r="L1239" t="s">
        <v>102</v>
      </c>
      <c r="M1239" t="s">
        <v>102</v>
      </c>
      <c r="N1239" t="s">
        <v>102</v>
      </c>
      <c r="O1239" s="26" t="s">
        <v>102</v>
      </c>
      <c r="P1239" t="s">
        <v>102</v>
      </c>
      <c r="Q1239" t="s">
        <v>102</v>
      </c>
      <c r="R1239" t="s">
        <v>102</v>
      </c>
      <c r="S1239" t="s">
        <v>102</v>
      </c>
      <c r="T1239" s="26">
        <v>7.5079999999999997E-7</v>
      </c>
      <c r="U1239" s="26">
        <v>1.5280000000000001E-3</v>
      </c>
      <c r="V1239" t="s">
        <v>102</v>
      </c>
      <c r="W1239" s="26" t="s">
        <v>102</v>
      </c>
      <c r="X1239">
        <v>1.5287508E-3</v>
      </c>
    </row>
    <row r="1240" spans="1:24" x14ac:dyDescent="0.35">
      <c r="A1240" t="s">
        <v>681</v>
      </c>
      <c r="B1240" t="s">
        <v>477</v>
      </c>
      <c r="C1240" t="s">
        <v>21</v>
      </c>
      <c r="D1240" t="s">
        <v>31</v>
      </c>
      <c r="J1240" t="s">
        <v>102</v>
      </c>
      <c r="K1240" t="s">
        <v>102</v>
      </c>
      <c r="L1240" t="s">
        <v>102</v>
      </c>
      <c r="M1240" t="s">
        <v>102</v>
      </c>
      <c r="N1240" t="s">
        <v>102</v>
      </c>
      <c r="O1240" s="26" t="s">
        <v>102</v>
      </c>
      <c r="P1240" t="s">
        <v>102</v>
      </c>
      <c r="Q1240" t="s">
        <v>102</v>
      </c>
      <c r="R1240" t="s">
        <v>102</v>
      </c>
      <c r="S1240" t="s">
        <v>102</v>
      </c>
      <c r="T1240" s="26">
        <v>-1.406E-4</v>
      </c>
      <c r="U1240" s="26">
        <v>0.20230000000000001</v>
      </c>
      <c r="V1240" t="s">
        <v>102</v>
      </c>
      <c r="W1240" s="26" t="s">
        <v>102</v>
      </c>
      <c r="X1240">
        <v>0.20215939999999999</v>
      </c>
    </row>
    <row r="1241" spans="1:24" x14ac:dyDescent="0.35">
      <c r="A1241" t="s">
        <v>681</v>
      </c>
      <c r="B1241" t="s">
        <v>477</v>
      </c>
      <c r="C1241" t="s">
        <v>21</v>
      </c>
      <c r="D1241" t="s">
        <v>31</v>
      </c>
      <c r="E1241" t="s">
        <v>465</v>
      </c>
      <c r="J1241" t="s">
        <v>102</v>
      </c>
      <c r="K1241" t="s">
        <v>102</v>
      </c>
      <c r="L1241" t="s">
        <v>102</v>
      </c>
      <c r="M1241" t="s">
        <v>102</v>
      </c>
      <c r="N1241" t="s">
        <v>102</v>
      </c>
      <c r="O1241" s="26" t="s">
        <v>102</v>
      </c>
      <c r="P1241" t="s">
        <v>102</v>
      </c>
      <c r="Q1241" t="s">
        <v>102</v>
      </c>
      <c r="R1241" t="s">
        <v>102</v>
      </c>
      <c r="S1241" t="s">
        <v>102</v>
      </c>
      <c r="T1241" t="s">
        <v>102</v>
      </c>
      <c r="U1241" s="26">
        <v>3.2099999999999997E-2</v>
      </c>
      <c r="V1241" t="s">
        <v>102</v>
      </c>
      <c r="W1241" s="26" t="s">
        <v>102</v>
      </c>
      <c r="X1241">
        <v>3.2099999999999997E-2</v>
      </c>
    </row>
    <row r="1242" spans="1:24" x14ac:dyDescent="0.35">
      <c r="A1242" t="s">
        <v>681</v>
      </c>
      <c r="B1242" t="s">
        <v>477</v>
      </c>
      <c r="C1242" t="s">
        <v>21</v>
      </c>
      <c r="D1242" t="s">
        <v>31</v>
      </c>
      <c r="E1242" t="s">
        <v>410</v>
      </c>
      <c r="J1242" t="s">
        <v>102</v>
      </c>
      <c r="K1242" t="s">
        <v>102</v>
      </c>
      <c r="L1242" t="s">
        <v>102</v>
      </c>
      <c r="M1242" t="s">
        <v>102</v>
      </c>
      <c r="N1242" t="s">
        <v>102</v>
      </c>
      <c r="O1242" s="26" t="s">
        <v>102</v>
      </c>
      <c r="P1242" t="s">
        <v>102</v>
      </c>
      <c r="Q1242" t="s">
        <v>102</v>
      </c>
      <c r="R1242" t="s">
        <v>102</v>
      </c>
      <c r="S1242" t="s">
        <v>102</v>
      </c>
      <c r="T1242" t="s">
        <v>102</v>
      </c>
      <c r="U1242" s="26">
        <v>9.1100000000000003E-4</v>
      </c>
      <c r="V1242" t="s">
        <v>102</v>
      </c>
      <c r="W1242" s="26" t="s">
        <v>102</v>
      </c>
      <c r="X1242">
        <v>9.1100000000000003E-4</v>
      </c>
    </row>
    <row r="1243" spans="1:24" x14ac:dyDescent="0.35">
      <c r="A1243" t="s">
        <v>681</v>
      </c>
      <c r="B1243" t="s">
        <v>477</v>
      </c>
      <c r="C1243" t="s">
        <v>21</v>
      </c>
      <c r="D1243" t="s">
        <v>31</v>
      </c>
      <c r="E1243" t="s">
        <v>466</v>
      </c>
      <c r="J1243" t="s">
        <v>102</v>
      </c>
      <c r="K1243" t="s">
        <v>102</v>
      </c>
      <c r="L1243" t="s">
        <v>102</v>
      </c>
      <c r="M1243" t="s">
        <v>102</v>
      </c>
      <c r="N1243" t="s">
        <v>102</v>
      </c>
      <c r="O1243" t="s">
        <v>102</v>
      </c>
      <c r="P1243" t="s">
        <v>102</v>
      </c>
      <c r="Q1243" t="s">
        <v>102</v>
      </c>
      <c r="R1243" s="26" t="s">
        <v>102</v>
      </c>
      <c r="S1243" s="26" t="s">
        <v>102</v>
      </c>
      <c r="T1243" t="s">
        <v>102</v>
      </c>
      <c r="U1243" s="26">
        <v>3.56E-2</v>
      </c>
      <c r="V1243" t="s">
        <v>102</v>
      </c>
      <c r="W1243" t="s">
        <v>102</v>
      </c>
      <c r="X1243">
        <v>3.56E-2</v>
      </c>
    </row>
    <row r="1244" spans="1:24" x14ac:dyDescent="0.35">
      <c r="A1244" t="s">
        <v>681</v>
      </c>
      <c r="B1244" t="s">
        <v>477</v>
      </c>
      <c r="C1244" t="s">
        <v>21</v>
      </c>
      <c r="D1244" t="s">
        <v>31</v>
      </c>
      <c r="E1244" t="s">
        <v>467</v>
      </c>
      <c r="J1244" t="s">
        <v>102</v>
      </c>
      <c r="K1244" t="s">
        <v>102</v>
      </c>
      <c r="L1244" s="26" t="s">
        <v>102</v>
      </c>
      <c r="M1244" t="s">
        <v>102</v>
      </c>
      <c r="N1244" t="s">
        <v>102</v>
      </c>
      <c r="O1244" t="s">
        <v>102</v>
      </c>
      <c r="P1244" t="s">
        <v>102</v>
      </c>
      <c r="Q1244" s="26" t="s">
        <v>102</v>
      </c>
      <c r="R1244" t="s">
        <v>102</v>
      </c>
      <c r="S1244" t="s">
        <v>102</v>
      </c>
      <c r="T1244" t="s">
        <v>102</v>
      </c>
      <c r="U1244" s="26">
        <v>1.622E-3</v>
      </c>
      <c r="V1244" t="s">
        <v>102</v>
      </c>
      <c r="W1244" s="26" t="s">
        <v>102</v>
      </c>
      <c r="X1244">
        <v>1.622E-3</v>
      </c>
    </row>
    <row r="1245" spans="1:24" x14ac:dyDescent="0.35">
      <c r="A1245" t="s">
        <v>681</v>
      </c>
      <c r="B1245" t="s">
        <v>477</v>
      </c>
      <c r="C1245" t="s">
        <v>21</v>
      </c>
      <c r="D1245" t="s">
        <v>31</v>
      </c>
      <c r="E1245" t="s">
        <v>468</v>
      </c>
      <c r="J1245" t="s">
        <v>102</v>
      </c>
      <c r="K1245" t="s">
        <v>102</v>
      </c>
      <c r="L1245" t="s">
        <v>102</v>
      </c>
      <c r="M1245" t="s">
        <v>102</v>
      </c>
      <c r="N1245" t="s">
        <v>102</v>
      </c>
      <c r="O1245" t="s">
        <v>102</v>
      </c>
      <c r="P1245" t="s">
        <v>102</v>
      </c>
      <c r="Q1245" s="26" t="s">
        <v>102</v>
      </c>
      <c r="R1245" t="s">
        <v>102</v>
      </c>
      <c r="S1245" t="s">
        <v>102</v>
      </c>
      <c r="T1245" t="s">
        <v>102</v>
      </c>
      <c r="U1245" s="26">
        <v>2.604E-3</v>
      </c>
      <c r="V1245" t="s">
        <v>102</v>
      </c>
      <c r="W1245" s="26" t="s">
        <v>102</v>
      </c>
      <c r="X1245">
        <v>2.604E-3</v>
      </c>
    </row>
    <row r="1246" spans="1:24" x14ac:dyDescent="0.35">
      <c r="A1246" t="s">
        <v>681</v>
      </c>
      <c r="B1246" t="s">
        <v>477</v>
      </c>
      <c r="C1246" t="s">
        <v>21</v>
      </c>
      <c r="D1246" t="s">
        <v>31</v>
      </c>
      <c r="E1246" t="s">
        <v>469</v>
      </c>
      <c r="J1246" t="s">
        <v>102</v>
      </c>
      <c r="K1246" t="s">
        <v>102</v>
      </c>
      <c r="L1246" t="s">
        <v>102</v>
      </c>
      <c r="M1246" t="s">
        <v>102</v>
      </c>
      <c r="N1246" t="s">
        <v>102</v>
      </c>
      <c r="O1246" t="s">
        <v>102</v>
      </c>
      <c r="P1246" t="s">
        <v>102</v>
      </c>
      <c r="Q1246" s="26" t="s">
        <v>102</v>
      </c>
      <c r="R1246" t="s">
        <v>102</v>
      </c>
      <c r="S1246" t="s">
        <v>102</v>
      </c>
      <c r="T1246" t="s">
        <v>102</v>
      </c>
      <c r="U1246" s="26">
        <v>1.624E-3</v>
      </c>
      <c r="V1246" t="s">
        <v>102</v>
      </c>
      <c r="W1246" s="26" t="s">
        <v>102</v>
      </c>
      <c r="X1246">
        <v>1.624E-3</v>
      </c>
    </row>
    <row r="1247" spans="1:24" x14ac:dyDescent="0.35">
      <c r="A1247" t="s">
        <v>681</v>
      </c>
      <c r="B1247" t="s">
        <v>477</v>
      </c>
      <c r="C1247" t="s">
        <v>21</v>
      </c>
      <c r="D1247" t="s">
        <v>31</v>
      </c>
      <c r="E1247" t="s">
        <v>470</v>
      </c>
      <c r="J1247" t="s">
        <v>102</v>
      </c>
      <c r="K1247" t="s">
        <v>102</v>
      </c>
      <c r="L1247" t="s">
        <v>102</v>
      </c>
      <c r="M1247" s="26" t="s">
        <v>102</v>
      </c>
      <c r="N1247" s="26" t="s">
        <v>102</v>
      </c>
      <c r="O1247" t="s">
        <v>102</v>
      </c>
      <c r="P1247" t="s">
        <v>102</v>
      </c>
      <c r="Q1247" s="26" t="s">
        <v>102</v>
      </c>
      <c r="R1247" t="s">
        <v>102</v>
      </c>
      <c r="S1247" t="s">
        <v>102</v>
      </c>
      <c r="T1247" s="26">
        <v>8.9459999999999998E-7</v>
      </c>
      <c r="U1247" s="26">
        <v>1.459E-3</v>
      </c>
      <c r="V1247" t="s">
        <v>102</v>
      </c>
      <c r="W1247" s="26" t="s">
        <v>102</v>
      </c>
      <c r="X1247">
        <v>1.4598946E-3</v>
      </c>
    </row>
    <row r="1248" spans="1:24" x14ac:dyDescent="0.35">
      <c r="A1248" t="s">
        <v>681</v>
      </c>
      <c r="B1248" t="s">
        <v>477</v>
      </c>
      <c r="C1248" t="s">
        <v>21</v>
      </c>
      <c r="D1248" t="s">
        <v>30</v>
      </c>
      <c r="J1248" t="s">
        <v>102</v>
      </c>
      <c r="K1248" t="s">
        <v>102</v>
      </c>
      <c r="L1248" t="s">
        <v>102</v>
      </c>
      <c r="M1248" t="s">
        <v>102</v>
      </c>
      <c r="N1248" t="s">
        <v>102</v>
      </c>
      <c r="O1248" t="s">
        <v>102</v>
      </c>
      <c r="P1248" t="s">
        <v>102</v>
      </c>
      <c r="Q1248" s="26" t="s">
        <v>102</v>
      </c>
      <c r="R1248" s="26">
        <v>2.5060000000000002E-4</v>
      </c>
      <c r="S1248" t="s">
        <v>102</v>
      </c>
      <c r="T1248" s="26">
        <v>3.728E-3</v>
      </c>
      <c r="U1248" s="26">
        <v>2.3389999999999999E-3</v>
      </c>
      <c r="V1248" t="s">
        <v>102</v>
      </c>
      <c r="W1248" s="26" t="s">
        <v>102</v>
      </c>
      <c r="X1248">
        <v>6.3175999999999996E-3</v>
      </c>
    </row>
    <row r="1249" spans="1:24" x14ac:dyDescent="0.35">
      <c r="A1249" t="s">
        <v>681</v>
      </c>
      <c r="B1249" t="s">
        <v>477</v>
      </c>
      <c r="C1249" t="s">
        <v>21</v>
      </c>
      <c r="D1249" t="s">
        <v>30</v>
      </c>
      <c r="E1249" t="s">
        <v>471</v>
      </c>
      <c r="J1249" t="s">
        <v>102</v>
      </c>
      <c r="K1249" t="s">
        <v>102</v>
      </c>
      <c r="L1249" t="s">
        <v>102</v>
      </c>
      <c r="M1249" t="s">
        <v>102</v>
      </c>
      <c r="N1249" t="s">
        <v>102</v>
      </c>
      <c r="O1249" t="s">
        <v>102</v>
      </c>
      <c r="P1249" t="s">
        <v>102</v>
      </c>
      <c r="Q1249" s="26" t="s">
        <v>102</v>
      </c>
      <c r="R1249" t="s">
        <v>102</v>
      </c>
      <c r="S1249" t="s">
        <v>102</v>
      </c>
      <c r="T1249" s="26">
        <v>2.562E-3</v>
      </c>
      <c r="U1249" s="26">
        <v>2.3389999999999999E-3</v>
      </c>
      <c r="V1249" t="s">
        <v>102</v>
      </c>
      <c r="W1249" s="26" t="s">
        <v>102</v>
      </c>
      <c r="X1249">
        <v>4.901E-3</v>
      </c>
    </row>
    <row r="1250" spans="1:24" x14ac:dyDescent="0.35">
      <c r="A1250" t="s">
        <v>681</v>
      </c>
      <c r="B1250" t="s">
        <v>477</v>
      </c>
      <c r="C1250" t="s">
        <v>21</v>
      </c>
      <c r="D1250" t="s">
        <v>30</v>
      </c>
      <c r="E1250" t="s">
        <v>472</v>
      </c>
      <c r="J1250" t="s">
        <v>102</v>
      </c>
      <c r="K1250" t="s">
        <v>102</v>
      </c>
      <c r="L1250" t="s">
        <v>102</v>
      </c>
      <c r="M1250" t="s">
        <v>102</v>
      </c>
      <c r="N1250" t="s">
        <v>102</v>
      </c>
      <c r="O1250" t="s">
        <v>102</v>
      </c>
      <c r="P1250" t="s">
        <v>102</v>
      </c>
      <c r="Q1250" t="s">
        <v>102</v>
      </c>
      <c r="R1250" s="26">
        <v>2.1800000000000001E-4</v>
      </c>
      <c r="S1250" t="s">
        <v>102</v>
      </c>
      <c r="T1250" s="26">
        <v>1.165E-3</v>
      </c>
      <c r="U1250" s="26" t="s">
        <v>102</v>
      </c>
      <c r="V1250" t="s">
        <v>102</v>
      </c>
      <c r="W1250" t="s">
        <v>102</v>
      </c>
      <c r="X1250">
        <v>1.3829999999999999E-3</v>
      </c>
    </row>
    <row r="1251" spans="1:24" x14ac:dyDescent="0.35">
      <c r="A1251" t="s">
        <v>681</v>
      </c>
      <c r="B1251" t="s">
        <v>477</v>
      </c>
      <c r="C1251" t="s">
        <v>21</v>
      </c>
      <c r="D1251" t="s">
        <v>33</v>
      </c>
      <c r="J1251" t="s">
        <v>102</v>
      </c>
      <c r="K1251" t="s">
        <v>102</v>
      </c>
      <c r="L1251" t="s">
        <v>102</v>
      </c>
      <c r="M1251" t="s">
        <v>102</v>
      </c>
      <c r="N1251" t="s">
        <v>102</v>
      </c>
      <c r="O1251" t="s">
        <v>102</v>
      </c>
      <c r="P1251" t="s">
        <v>102</v>
      </c>
      <c r="Q1251" s="26">
        <v>7.7479999999999997E-5</v>
      </c>
      <c r="R1251" t="s">
        <v>102</v>
      </c>
      <c r="S1251" t="s">
        <v>102</v>
      </c>
      <c r="T1251" s="26">
        <v>2.8709999999999999E-3</v>
      </c>
      <c r="U1251" s="26">
        <v>0.28989999999999999</v>
      </c>
      <c r="V1251" t="s">
        <v>102</v>
      </c>
      <c r="W1251" s="26">
        <v>2.7080000000000002E-5</v>
      </c>
      <c r="X1251">
        <v>0.29287555999999998</v>
      </c>
    </row>
    <row r="1252" spans="1:24" x14ac:dyDescent="0.35">
      <c r="A1252" t="s">
        <v>681</v>
      </c>
      <c r="B1252" t="s">
        <v>477</v>
      </c>
      <c r="C1252" t="s">
        <v>21</v>
      </c>
      <c r="D1252" t="s">
        <v>33</v>
      </c>
      <c r="E1252" t="s">
        <v>471</v>
      </c>
      <c r="J1252" t="s">
        <v>102</v>
      </c>
      <c r="K1252" t="s">
        <v>102</v>
      </c>
      <c r="L1252" t="s">
        <v>102</v>
      </c>
      <c r="M1252" t="s">
        <v>102</v>
      </c>
      <c r="N1252" t="s">
        <v>102</v>
      </c>
      <c r="O1252" t="s">
        <v>102</v>
      </c>
      <c r="P1252" t="s">
        <v>102</v>
      </c>
      <c r="Q1252" t="s">
        <v>102</v>
      </c>
      <c r="R1252" t="s">
        <v>102</v>
      </c>
      <c r="S1252" t="s">
        <v>102</v>
      </c>
      <c r="T1252" s="26">
        <v>1.2110000000000001E-3</v>
      </c>
      <c r="U1252" s="26">
        <v>2.3400000000000001E-3</v>
      </c>
      <c r="V1252" t="s">
        <v>102</v>
      </c>
      <c r="W1252" t="s">
        <v>102</v>
      </c>
      <c r="X1252">
        <v>3.5509999999999999E-3</v>
      </c>
    </row>
    <row r="1253" spans="1:24" x14ac:dyDescent="0.35">
      <c r="A1253" t="s">
        <v>681</v>
      </c>
      <c r="B1253" t="s">
        <v>477</v>
      </c>
      <c r="C1253" t="s">
        <v>21</v>
      </c>
      <c r="D1253" t="s">
        <v>33</v>
      </c>
      <c r="E1253" t="s">
        <v>473</v>
      </c>
      <c r="J1253" t="s">
        <v>102</v>
      </c>
      <c r="K1253" t="s">
        <v>102</v>
      </c>
      <c r="L1253" t="s">
        <v>102</v>
      </c>
      <c r="M1253" t="s">
        <v>102</v>
      </c>
      <c r="N1253" t="s">
        <v>102</v>
      </c>
      <c r="O1253" t="s">
        <v>102</v>
      </c>
      <c r="P1253" t="s">
        <v>102</v>
      </c>
      <c r="Q1253" s="26">
        <v>7.7479999999999997E-5</v>
      </c>
      <c r="R1253" t="s">
        <v>102</v>
      </c>
      <c r="S1253" t="s">
        <v>102</v>
      </c>
      <c r="T1253" s="26">
        <v>1.6770000000000001E-3</v>
      </c>
      <c r="U1253" s="26" t="s">
        <v>102</v>
      </c>
      <c r="V1253" t="s">
        <v>102</v>
      </c>
      <c r="W1253" s="26">
        <v>2.7080000000000002E-5</v>
      </c>
      <c r="X1253">
        <v>1.78156E-3</v>
      </c>
    </row>
    <row r="1254" spans="1:24" x14ac:dyDescent="0.35">
      <c r="A1254" t="s">
        <v>681</v>
      </c>
      <c r="B1254" t="s">
        <v>477</v>
      </c>
      <c r="C1254" t="s">
        <v>21</v>
      </c>
      <c r="D1254" t="s">
        <v>32</v>
      </c>
      <c r="J1254" t="s">
        <v>102</v>
      </c>
      <c r="K1254" t="s">
        <v>102</v>
      </c>
      <c r="L1254" t="s">
        <v>102</v>
      </c>
      <c r="M1254" t="s">
        <v>102</v>
      </c>
      <c r="N1254" t="s">
        <v>102</v>
      </c>
      <c r="O1254" t="s">
        <v>102</v>
      </c>
      <c r="P1254" t="s">
        <v>102</v>
      </c>
      <c r="Q1254" t="s">
        <v>102</v>
      </c>
      <c r="R1254" t="s">
        <v>102</v>
      </c>
      <c r="S1254" t="s">
        <v>102</v>
      </c>
      <c r="T1254" s="26">
        <v>1.196E-3</v>
      </c>
      <c r="U1254" s="26">
        <v>0.5857</v>
      </c>
      <c r="V1254" t="s">
        <v>102</v>
      </c>
      <c r="W1254" t="s">
        <v>102</v>
      </c>
      <c r="X1254">
        <v>0.58689599999999997</v>
      </c>
    </row>
    <row r="1255" spans="1:24" x14ac:dyDescent="0.35">
      <c r="A1255" t="s">
        <v>681</v>
      </c>
      <c r="B1255" t="s">
        <v>477</v>
      </c>
      <c r="C1255" t="s">
        <v>21</v>
      </c>
      <c r="D1255" t="s">
        <v>32</v>
      </c>
      <c r="E1255" t="s">
        <v>474</v>
      </c>
      <c r="J1255" t="s">
        <v>102</v>
      </c>
      <c r="K1255" t="s">
        <v>102</v>
      </c>
      <c r="L1255" t="s">
        <v>102</v>
      </c>
      <c r="M1255" t="s">
        <v>102</v>
      </c>
      <c r="N1255" t="s">
        <v>102</v>
      </c>
      <c r="O1255" t="s">
        <v>102</v>
      </c>
      <c r="P1255" t="s">
        <v>102</v>
      </c>
      <c r="Q1255" t="s">
        <v>102</v>
      </c>
      <c r="R1255" t="s">
        <v>102</v>
      </c>
      <c r="S1255" t="s">
        <v>102</v>
      </c>
      <c r="T1255" t="s">
        <v>102</v>
      </c>
      <c r="U1255" s="26" t="s">
        <v>170</v>
      </c>
      <c r="V1255" t="s">
        <v>102</v>
      </c>
      <c r="W1255" t="s">
        <v>102</v>
      </c>
      <c r="X1255">
        <v>0</v>
      </c>
    </row>
    <row r="1256" spans="1:24" x14ac:dyDescent="0.35">
      <c r="A1256" t="s">
        <v>681</v>
      </c>
      <c r="B1256" t="s">
        <v>477</v>
      </c>
      <c r="C1256" t="s">
        <v>21</v>
      </c>
      <c r="D1256" t="s">
        <v>32</v>
      </c>
      <c r="E1256" t="s">
        <v>475</v>
      </c>
      <c r="J1256" t="s">
        <v>102</v>
      </c>
      <c r="K1256" t="s">
        <v>102</v>
      </c>
      <c r="L1256" t="s">
        <v>102</v>
      </c>
      <c r="M1256" t="s">
        <v>102</v>
      </c>
      <c r="N1256" t="s">
        <v>102</v>
      </c>
      <c r="O1256" t="s">
        <v>102</v>
      </c>
      <c r="P1256" t="s">
        <v>102</v>
      </c>
      <c r="Q1256" t="s">
        <v>102</v>
      </c>
      <c r="R1256" t="s">
        <v>102</v>
      </c>
      <c r="S1256" t="s">
        <v>102</v>
      </c>
      <c r="T1256" t="s">
        <v>102</v>
      </c>
      <c r="U1256" s="26">
        <v>2.3130000000000001E-2</v>
      </c>
      <c r="V1256" t="s">
        <v>102</v>
      </c>
      <c r="W1256" t="s">
        <v>102</v>
      </c>
      <c r="X1256">
        <v>2.3130000000000001E-2</v>
      </c>
    </row>
    <row r="1257" spans="1:24" x14ac:dyDescent="0.35">
      <c r="A1257" t="s">
        <v>681</v>
      </c>
      <c r="B1257" t="s">
        <v>477</v>
      </c>
      <c r="C1257" t="s">
        <v>21</v>
      </c>
      <c r="D1257" t="s">
        <v>32</v>
      </c>
      <c r="E1257" t="s">
        <v>411</v>
      </c>
      <c r="J1257" t="s">
        <v>102</v>
      </c>
      <c r="K1257" t="s">
        <v>102</v>
      </c>
      <c r="L1257" t="s">
        <v>102</v>
      </c>
      <c r="M1257" t="s">
        <v>102</v>
      </c>
      <c r="N1257" t="s">
        <v>102</v>
      </c>
      <c r="O1257" t="s">
        <v>102</v>
      </c>
      <c r="P1257" t="s">
        <v>102</v>
      </c>
      <c r="Q1257" t="s">
        <v>102</v>
      </c>
      <c r="R1257" t="s">
        <v>102</v>
      </c>
      <c r="S1257" t="s">
        <v>102</v>
      </c>
      <c r="T1257" s="26" t="s">
        <v>102</v>
      </c>
      <c r="U1257" s="26" t="s">
        <v>170</v>
      </c>
      <c r="V1257" t="s">
        <v>102</v>
      </c>
      <c r="W1257" t="s">
        <v>102</v>
      </c>
      <c r="X1257">
        <v>0</v>
      </c>
    </row>
    <row r="1258" spans="1:24" x14ac:dyDescent="0.35">
      <c r="A1258" t="s">
        <v>681</v>
      </c>
      <c r="B1258" t="s">
        <v>477</v>
      </c>
      <c r="C1258" t="s">
        <v>21</v>
      </c>
      <c r="D1258" t="s">
        <v>25</v>
      </c>
      <c r="J1258" t="s">
        <v>102</v>
      </c>
      <c r="K1258" t="s">
        <v>102</v>
      </c>
      <c r="L1258" t="s">
        <v>102</v>
      </c>
      <c r="M1258" t="s">
        <v>102</v>
      </c>
      <c r="N1258" s="26">
        <v>-0.375</v>
      </c>
      <c r="O1258" t="s">
        <v>102</v>
      </c>
      <c r="P1258" t="s">
        <v>102</v>
      </c>
      <c r="Q1258" s="26">
        <v>1.292</v>
      </c>
      <c r="R1258" t="s">
        <v>102</v>
      </c>
      <c r="S1258" t="s">
        <v>102</v>
      </c>
      <c r="T1258" s="26">
        <v>8.5860000000000006E-2</v>
      </c>
      <c r="U1258" s="26">
        <v>0.15559999999999999</v>
      </c>
      <c r="V1258" t="s">
        <v>102</v>
      </c>
      <c r="W1258" s="26">
        <v>1.2650000000000001E-3</v>
      </c>
      <c r="X1258">
        <v>1.1597249999999999</v>
      </c>
    </row>
    <row r="1259" spans="1:24" x14ac:dyDescent="0.35">
      <c r="A1259" t="s">
        <v>681</v>
      </c>
      <c r="B1259" t="s">
        <v>477</v>
      </c>
      <c r="C1259" t="s">
        <v>21</v>
      </c>
      <c r="D1259" t="s">
        <v>25</v>
      </c>
      <c r="E1259" t="s">
        <v>476</v>
      </c>
      <c r="J1259" t="s">
        <v>102</v>
      </c>
      <c r="K1259" t="s">
        <v>102</v>
      </c>
      <c r="L1259" t="s">
        <v>102</v>
      </c>
      <c r="M1259" t="s">
        <v>102</v>
      </c>
      <c r="N1259" t="s">
        <v>102</v>
      </c>
      <c r="O1259" t="s">
        <v>102</v>
      </c>
      <c r="P1259" t="s">
        <v>102</v>
      </c>
      <c r="Q1259" s="26">
        <v>0.92159999999999997</v>
      </c>
      <c r="R1259" t="s">
        <v>102</v>
      </c>
      <c r="S1259" t="s">
        <v>102</v>
      </c>
      <c r="T1259" s="26">
        <v>8.5860000000000006E-2</v>
      </c>
      <c r="U1259" s="26">
        <v>0.1555</v>
      </c>
      <c r="V1259" t="s">
        <v>102</v>
      </c>
      <c r="W1259" s="26">
        <v>1.188E-3</v>
      </c>
      <c r="X1259">
        <v>1.164148</v>
      </c>
    </row>
    <row r="1260" spans="1:24" x14ac:dyDescent="0.35">
      <c r="A1260" t="s">
        <v>1</v>
      </c>
      <c r="J1260" t="s">
        <v>102</v>
      </c>
      <c r="K1260" t="s">
        <v>102</v>
      </c>
      <c r="L1260" t="s">
        <v>102</v>
      </c>
      <c r="M1260" t="s">
        <v>102</v>
      </c>
      <c r="N1260" t="s">
        <v>102</v>
      </c>
      <c r="O1260" s="26">
        <v>1.754</v>
      </c>
      <c r="P1260" t="s">
        <v>102</v>
      </c>
      <c r="Q1260" s="26">
        <v>8.5220000000000004E-2</v>
      </c>
      <c r="R1260" s="26">
        <v>7.3120000000000005E-5</v>
      </c>
      <c r="S1260" t="s">
        <v>102</v>
      </c>
      <c r="T1260" s="26">
        <v>1.0540000000000001E-2</v>
      </c>
      <c r="U1260" s="26">
        <v>3.9289999999999998</v>
      </c>
      <c r="V1260" t="s">
        <v>102</v>
      </c>
      <c r="W1260" s="26">
        <v>2.1770000000000001E-4</v>
      </c>
      <c r="X1260">
        <v>5.7790508200000001</v>
      </c>
    </row>
    <row r="1261" spans="1:24" x14ac:dyDescent="0.35">
      <c r="A1261" t="s">
        <v>14</v>
      </c>
      <c r="J1261" t="s">
        <v>102</v>
      </c>
      <c r="K1261" t="s">
        <v>102</v>
      </c>
      <c r="L1261" s="26">
        <v>1.6459999999999999</v>
      </c>
      <c r="M1261">
        <v>0</v>
      </c>
      <c r="N1261" t="s">
        <v>102</v>
      </c>
      <c r="O1261" t="s">
        <v>102</v>
      </c>
      <c r="P1261" t="s">
        <v>102</v>
      </c>
      <c r="Q1261" s="26">
        <v>1.7569999999999999</v>
      </c>
      <c r="R1261" t="s">
        <v>102</v>
      </c>
      <c r="S1261" t="s">
        <v>102</v>
      </c>
      <c r="T1261" s="26">
        <v>0.53910000000000002</v>
      </c>
      <c r="U1261" s="26">
        <v>0.25369999999999998</v>
      </c>
      <c r="V1261" t="s">
        <v>102</v>
      </c>
      <c r="W1261" s="26">
        <v>9.776E-3</v>
      </c>
      <c r="X1261">
        <v>4.2055759999999998</v>
      </c>
    </row>
    <row r="1262" spans="1:24" x14ac:dyDescent="0.35">
      <c r="A1262" t="s">
        <v>14</v>
      </c>
      <c r="B1262" t="s">
        <v>478</v>
      </c>
      <c r="J1262" t="s">
        <v>102</v>
      </c>
      <c r="K1262" t="s">
        <v>102</v>
      </c>
      <c r="L1262" t="s">
        <v>102</v>
      </c>
      <c r="M1262" t="s">
        <v>102</v>
      </c>
      <c r="N1262" t="s">
        <v>102</v>
      </c>
      <c r="O1262" t="s">
        <v>102</v>
      </c>
      <c r="P1262" t="s">
        <v>102</v>
      </c>
      <c r="Q1262" t="s">
        <v>102</v>
      </c>
      <c r="R1262" t="s">
        <v>102</v>
      </c>
      <c r="S1262" t="s">
        <v>102</v>
      </c>
      <c r="T1262" t="s">
        <v>102</v>
      </c>
      <c r="U1262" s="26">
        <v>9.9629999999999996E-3</v>
      </c>
      <c r="V1262" t="s">
        <v>102</v>
      </c>
      <c r="W1262" t="s">
        <v>102</v>
      </c>
      <c r="X1262">
        <v>9.9629999999999996E-3</v>
      </c>
    </row>
    <row r="1263" spans="1:24" x14ac:dyDescent="0.35">
      <c r="A1263" t="s">
        <v>14</v>
      </c>
      <c r="B1263" t="s">
        <v>478</v>
      </c>
      <c r="C1263" t="s">
        <v>152</v>
      </c>
      <c r="J1263" t="s">
        <v>102</v>
      </c>
      <c r="K1263" t="s">
        <v>102</v>
      </c>
      <c r="L1263" t="s">
        <v>102</v>
      </c>
      <c r="M1263" t="s">
        <v>102</v>
      </c>
      <c r="N1263" t="s">
        <v>102</v>
      </c>
      <c r="O1263" t="s">
        <v>102</v>
      </c>
      <c r="P1263" t="s">
        <v>102</v>
      </c>
      <c r="Q1263" t="s">
        <v>102</v>
      </c>
      <c r="R1263" t="s">
        <v>102</v>
      </c>
      <c r="S1263" t="s">
        <v>102</v>
      </c>
      <c r="T1263" t="s">
        <v>102</v>
      </c>
      <c r="U1263" s="26">
        <v>1.6980000000000001E-4</v>
      </c>
      <c r="V1263" t="s">
        <v>102</v>
      </c>
      <c r="W1263" t="s">
        <v>102</v>
      </c>
      <c r="X1263">
        <v>1.6980000000000001E-4</v>
      </c>
    </row>
    <row r="1264" spans="1:24" x14ac:dyDescent="0.35">
      <c r="A1264" t="s">
        <v>14</v>
      </c>
      <c r="B1264" t="s">
        <v>478</v>
      </c>
      <c r="C1264" t="s">
        <v>321</v>
      </c>
      <c r="J1264" t="s">
        <v>102</v>
      </c>
      <c r="K1264" t="s">
        <v>102</v>
      </c>
      <c r="L1264" t="s">
        <v>102</v>
      </c>
      <c r="M1264" t="s">
        <v>102</v>
      </c>
      <c r="N1264" t="s">
        <v>102</v>
      </c>
      <c r="O1264" t="s">
        <v>102</v>
      </c>
      <c r="P1264" t="s">
        <v>102</v>
      </c>
      <c r="Q1264" t="s">
        <v>102</v>
      </c>
      <c r="R1264" t="s">
        <v>102</v>
      </c>
      <c r="S1264" t="s">
        <v>102</v>
      </c>
      <c r="T1264" t="s">
        <v>102</v>
      </c>
      <c r="U1264" s="26">
        <v>3.7729999999999999E-3</v>
      </c>
      <c r="V1264" t="s">
        <v>102</v>
      </c>
      <c r="W1264" t="s">
        <v>102</v>
      </c>
      <c r="X1264">
        <v>3.7729999999999999E-3</v>
      </c>
    </row>
    <row r="1265" spans="1:24" x14ac:dyDescent="0.35">
      <c r="A1265" t="s">
        <v>14</v>
      </c>
      <c r="B1265" t="s">
        <v>478</v>
      </c>
      <c r="C1265" t="s">
        <v>322</v>
      </c>
      <c r="J1265" t="s">
        <v>102</v>
      </c>
      <c r="K1265" t="s">
        <v>102</v>
      </c>
      <c r="L1265" t="s">
        <v>102</v>
      </c>
      <c r="M1265" t="s">
        <v>102</v>
      </c>
      <c r="N1265" t="s">
        <v>102</v>
      </c>
      <c r="O1265" t="s">
        <v>102</v>
      </c>
      <c r="P1265" t="s">
        <v>102</v>
      </c>
      <c r="Q1265" t="s">
        <v>102</v>
      </c>
      <c r="R1265" t="s">
        <v>102</v>
      </c>
      <c r="S1265" t="s">
        <v>102</v>
      </c>
      <c r="T1265" s="26" t="s">
        <v>102</v>
      </c>
      <c r="U1265" s="26">
        <v>1.8799999999999999E-4</v>
      </c>
      <c r="V1265" t="s">
        <v>102</v>
      </c>
      <c r="W1265" t="s">
        <v>102</v>
      </c>
      <c r="X1265">
        <v>1.8799999999999999E-4</v>
      </c>
    </row>
    <row r="1266" spans="1:24" x14ac:dyDescent="0.35">
      <c r="A1266" t="s">
        <v>14</v>
      </c>
      <c r="B1266" t="s">
        <v>478</v>
      </c>
      <c r="C1266" t="s">
        <v>323</v>
      </c>
      <c r="J1266" t="s">
        <v>102</v>
      </c>
      <c r="K1266" t="s">
        <v>102</v>
      </c>
      <c r="L1266" t="s">
        <v>102</v>
      </c>
      <c r="M1266" t="s">
        <v>102</v>
      </c>
      <c r="N1266" t="s">
        <v>102</v>
      </c>
      <c r="O1266" t="s">
        <v>102</v>
      </c>
      <c r="P1266" t="s">
        <v>102</v>
      </c>
      <c r="Q1266" t="s">
        <v>102</v>
      </c>
      <c r="R1266" s="26" t="s">
        <v>102</v>
      </c>
      <c r="S1266" t="s">
        <v>102</v>
      </c>
      <c r="T1266" s="26" t="s">
        <v>102</v>
      </c>
      <c r="U1266" s="26">
        <v>8.0789999999999996E-4</v>
      </c>
      <c r="V1266" t="s">
        <v>102</v>
      </c>
      <c r="W1266" t="s">
        <v>102</v>
      </c>
      <c r="X1266">
        <v>8.0789999999999996E-4</v>
      </c>
    </row>
    <row r="1267" spans="1:24" x14ac:dyDescent="0.35">
      <c r="A1267" t="s">
        <v>14</v>
      </c>
      <c r="B1267" t="s">
        <v>478</v>
      </c>
      <c r="C1267" t="s">
        <v>154</v>
      </c>
      <c r="J1267" t="s">
        <v>102</v>
      </c>
      <c r="K1267" t="s">
        <v>102</v>
      </c>
      <c r="L1267" t="s">
        <v>102</v>
      </c>
      <c r="M1267" t="s">
        <v>102</v>
      </c>
      <c r="N1267" t="s">
        <v>102</v>
      </c>
      <c r="O1267" t="s">
        <v>102</v>
      </c>
      <c r="P1267" t="s">
        <v>102</v>
      </c>
      <c r="Q1267" t="s">
        <v>102</v>
      </c>
      <c r="R1267" t="s">
        <v>102</v>
      </c>
      <c r="S1267" t="s">
        <v>102</v>
      </c>
      <c r="T1267" s="26" t="s">
        <v>102</v>
      </c>
      <c r="U1267" s="26">
        <v>8.0110000000000001E-4</v>
      </c>
      <c r="V1267" t="s">
        <v>102</v>
      </c>
      <c r="W1267" t="s">
        <v>102</v>
      </c>
      <c r="X1267">
        <v>8.0110000000000001E-4</v>
      </c>
    </row>
    <row r="1268" spans="1:24" x14ac:dyDescent="0.35">
      <c r="A1268" t="s">
        <v>14</v>
      </c>
      <c r="B1268" t="s">
        <v>478</v>
      </c>
      <c r="C1268" t="s">
        <v>155</v>
      </c>
      <c r="J1268" t="s">
        <v>102</v>
      </c>
      <c r="K1268" t="s">
        <v>102</v>
      </c>
      <c r="L1268" t="s">
        <v>102</v>
      </c>
      <c r="M1268" t="s">
        <v>102</v>
      </c>
      <c r="N1268" t="s">
        <v>102</v>
      </c>
      <c r="O1268" t="s">
        <v>102</v>
      </c>
      <c r="P1268" t="s">
        <v>102</v>
      </c>
      <c r="Q1268" t="s">
        <v>102</v>
      </c>
      <c r="R1268" s="26" t="s">
        <v>102</v>
      </c>
      <c r="S1268" t="s">
        <v>102</v>
      </c>
      <c r="T1268" s="26" t="s">
        <v>102</v>
      </c>
      <c r="U1268" s="26">
        <v>3.7880000000000001E-3</v>
      </c>
      <c r="V1268" t="s">
        <v>102</v>
      </c>
      <c r="W1268" t="s">
        <v>102</v>
      </c>
      <c r="X1268">
        <v>3.7880000000000001E-3</v>
      </c>
    </row>
    <row r="1269" spans="1:24" x14ac:dyDescent="0.35">
      <c r="A1269" t="s">
        <v>14</v>
      </c>
      <c r="B1269" t="s">
        <v>479</v>
      </c>
      <c r="J1269" t="s">
        <v>102</v>
      </c>
      <c r="K1269" t="s">
        <v>102</v>
      </c>
      <c r="L1269" t="s">
        <v>102</v>
      </c>
      <c r="M1269" t="s">
        <v>102</v>
      </c>
      <c r="N1269" t="s">
        <v>102</v>
      </c>
      <c r="O1269" t="s">
        <v>102</v>
      </c>
      <c r="P1269" t="s">
        <v>102</v>
      </c>
      <c r="Q1269" s="26" t="s">
        <v>102</v>
      </c>
      <c r="R1269" t="s">
        <v>102</v>
      </c>
      <c r="S1269" t="s">
        <v>102</v>
      </c>
      <c r="T1269" s="26" t="s">
        <v>102</v>
      </c>
      <c r="U1269" s="26">
        <v>1.473E-4</v>
      </c>
      <c r="V1269" t="s">
        <v>102</v>
      </c>
      <c r="W1269" s="26" t="s">
        <v>102</v>
      </c>
      <c r="X1269">
        <v>1.473E-4</v>
      </c>
    </row>
    <row r="1270" spans="1:24" x14ac:dyDescent="0.35">
      <c r="A1270" t="s">
        <v>14</v>
      </c>
      <c r="B1270" t="s">
        <v>480</v>
      </c>
      <c r="J1270" t="s">
        <v>102</v>
      </c>
      <c r="K1270" t="s">
        <v>102</v>
      </c>
      <c r="L1270" t="s">
        <v>102</v>
      </c>
      <c r="M1270" t="s">
        <v>102</v>
      </c>
      <c r="N1270" t="s">
        <v>102</v>
      </c>
      <c r="O1270" t="s">
        <v>102</v>
      </c>
      <c r="P1270" t="s">
        <v>102</v>
      </c>
      <c r="Q1270" t="s">
        <v>102</v>
      </c>
      <c r="R1270" t="s">
        <v>102</v>
      </c>
      <c r="S1270" t="s">
        <v>102</v>
      </c>
      <c r="T1270" s="26" t="s">
        <v>102</v>
      </c>
      <c r="U1270" s="26">
        <v>7.8850000000000003E-4</v>
      </c>
      <c r="V1270" t="s">
        <v>102</v>
      </c>
      <c r="W1270" t="s">
        <v>102</v>
      </c>
      <c r="X1270">
        <v>7.8850000000000003E-4</v>
      </c>
    </row>
    <row r="1271" spans="1:24" x14ac:dyDescent="0.35">
      <c r="A1271" t="s">
        <v>14</v>
      </c>
      <c r="B1271" t="s">
        <v>481</v>
      </c>
      <c r="J1271" t="s">
        <v>102</v>
      </c>
      <c r="K1271" t="s">
        <v>102</v>
      </c>
      <c r="L1271" t="s">
        <v>102</v>
      </c>
      <c r="M1271" t="s">
        <v>102</v>
      </c>
      <c r="N1271" t="s">
        <v>102</v>
      </c>
      <c r="O1271" t="s">
        <v>102</v>
      </c>
      <c r="P1271" t="s">
        <v>102</v>
      </c>
      <c r="Q1271" s="26" t="s">
        <v>102</v>
      </c>
      <c r="R1271" t="s">
        <v>102</v>
      </c>
      <c r="S1271" t="s">
        <v>102</v>
      </c>
      <c r="T1271" s="26" t="s">
        <v>102</v>
      </c>
      <c r="U1271" s="26">
        <v>5.0330000000000001E-3</v>
      </c>
      <c r="V1271" t="s">
        <v>102</v>
      </c>
      <c r="W1271" s="26" t="s">
        <v>102</v>
      </c>
      <c r="X1271">
        <v>5.0330000000000001E-3</v>
      </c>
    </row>
    <row r="1272" spans="1:24" x14ac:dyDescent="0.35">
      <c r="A1272" t="s">
        <v>14</v>
      </c>
      <c r="B1272" t="s">
        <v>482</v>
      </c>
      <c r="J1272" t="s">
        <v>102</v>
      </c>
      <c r="K1272" t="s">
        <v>102</v>
      </c>
      <c r="L1272" t="s">
        <v>102</v>
      </c>
      <c r="M1272" t="s">
        <v>102</v>
      </c>
      <c r="N1272" t="s">
        <v>102</v>
      </c>
      <c r="O1272" t="s">
        <v>102</v>
      </c>
      <c r="P1272" t="s">
        <v>102</v>
      </c>
      <c r="Q1272" t="s">
        <v>102</v>
      </c>
      <c r="R1272" t="s">
        <v>102</v>
      </c>
      <c r="S1272" t="s">
        <v>102</v>
      </c>
      <c r="T1272" s="26" t="s">
        <v>102</v>
      </c>
      <c r="U1272" s="26">
        <v>1.472E-4</v>
      </c>
      <c r="V1272" t="s">
        <v>102</v>
      </c>
      <c r="W1272" t="s">
        <v>102</v>
      </c>
      <c r="X1272">
        <v>1.472E-4</v>
      </c>
    </row>
    <row r="1273" spans="1:24" x14ac:dyDescent="0.35">
      <c r="A1273" t="s">
        <v>14</v>
      </c>
      <c r="B1273" t="s">
        <v>483</v>
      </c>
      <c r="J1273" t="s">
        <v>102</v>
      </c>
      <c r="K1273" t="s">
        <v>102</v>
      </c>
      <c r="L1273" t="s">
        <v>102</v>
      </c>
      <c r="M1273" t="s">
        <v>102</v>
      </c>
      <c r="N1273" t="s">
        <v>102</v>
      </c>
      <c r="O1273" t="s">
        <v>102</v>
      </c>
      <c r="P1273" t="s">
        <v>102</v>
      </c>
      <c r="Q1273" t="s">
        <v>102</v>
      </c>
      <c r="R1273" t="s">
        <v>102</v>
      </c>
      <c r="S1273" t="s">
        <v>102</v>
      </c>
      <c r="T1273" t="s">
        <v>102</v>
      </c>
      <c r="U1273" s="26">
        <v>4.8050000000000002E-3</v>
      </c>
      <c r="V1273" t="s">
        <v>102</v>
      </c>
      <c r="W1273" t="s">
        <v>102</v>
      </c>
      <c r="X1273">
        <v>4.8050000000000002E-3</v>
      </c>
    </row>
    <row r="1274" spans="1:24" x14ac:dyDescent="0.35">
      <c r="A1274" t="s">
        <v>14</v>
      </c>
      <c r="B1274" t="s">
        <v>109</v>
      </c>
      <c r="J1274" t="s">
        <v>102</v>
      </c>
      <c r="K1274" t="s">
        <v>102</v>
      </c>
      <c r="L1274" t="s">
        <v>102</v>
      </c>
      <c r="M1274" t="s">
        <v>102</v>
      </c>
      <c r="N1274" t="s">
        <v>102</v>
      </c>
      <c r="O1274" t="s">
        <v>102</v>
      </c>
      <c r="P1274" t="s">
        <v>102</v>
      </c>
      <c r="Q1274" t="s">
        <v>102</v>
      </c>
      <c r="R1274" t="s">
        <v>102</v>
      </c>
      <c r="S1274" t="s">
        <v>102</v>
      </c>
      <c r="T1274" t="s">
        <v>102</v>
      </c>
      <c r="U1274" s="26">
        <v>8.0900000000000004E-4</v>
      </c>
      <c r="V1274" t="s">
        <v>102</v>
      </c>
      <c r="W1274" t="s">
        <v>102</v>
      </c>
      <c r="X1274">
        <v>8.0900000000000004E-4</v>
      </c>
    </row>
    <row r="1275" spans="1:24" x14ac:dyDescent="0.35">
      <c r="A1275" t="s">
        <v>14</v>
      </c>
      <c r="B1275" t="s">
        <v>484</v>
      </c>
      <c r="J1275" t="s">
        <v>102</v>
      </c>
      <c r="K1275" t="s">
        <v>102</v>
      </c>
      <c r="L1275" t="s">
        <v>102</v>
      </c>
      <c r="M1275" t="s">
        <v>102</v>
      </c>
      <c r="N1275" t="s">
        <v>102</v>
      </c>
      <c r="O1275" t="s">
        <v>102</v>
      </c>
      <c r="P1275" t="s">
        <v>102</v>
      </c>
      <c r="Q1275" t="s">
        <v>102</v>
      </c>
      <c r="R1275" t="s">
        <v>102</v>
      </c>
      <c r="S1275" t="s">
        <v>102</v>
      </c>
      <c r="T1275" t="s">
        <v>102</v>
      </c>
      <c r="U1275" s="26">
        <v>1.473E-4</v>
      </c>
      <c r="V1275" t="s">
        <v>102</v>
      </c>
      <c r="W1275" t="s">
        <v>102</v>
      </c>
      <c r="X1275">
        <v>1.473E-4</v>
      </c>
    </row>
    <row r="1276" spans="1:24" x14ac:dyDescent="0.35">
      <c r="A1276" t="s">
        <v>14</v>
      </c>
      <c r="B1276" t="s">
        <v>110</v>
      </c>
      <c r="J1276" t="s">
        <v>102</v>
      </c>
      <c r="K1276" t="s">
        <v>102</v>
      </c>
      <c r="L1276" t="s">
        <v>102</v>
      </c>
      <c r="M1276" t="s">
        <v>102</v>
      </c>
      <c r="N1276" s="26" t="s">
        <v>102</v>
      </c>
      <c r="O1276" t="s">
        <v>102</v>
      </c>
      <c r="P1276" t="s">
        <v>102</v>
      </c>
      <c r="Q1276" s="26" t="s">
        <v>102</v>
      </c>
      <c r="R1276" t="s">
        <v>102</v>
      </c>
      <c r="S1276" t="s">
        <v>102</v>
      </c>
      <c r="T1276" s="26" t="s">
        <v>102</v>
      </c>
      <c r="U1276" s="26">
        <v>4.816E-3</v>
      </c>
      <c r="V1276" t="s">
        <v>102</v>
      </c>
      <c r="W1276" s="26" t="s">
        <v>102</v>
      </c>
      <c r="X1276">
        <v>4.816E-3</v>
      </c>
    </row>
    <row r="1277" spans="1:24" x14ac:dyDescent="0.35">
      <c r="A1277" t="s">
        <v>14</v>
      </c>
      <c r="B1277" t="s">
        <v>153</v>
      </c>
      <c r="J1277" t="s">
        <v>102</v>
      </c>
      <c r="K1277" t="s">
        <v>102</v>
      </c>
      <c r="L1277" t="s">
        <v>102</v>
      </c>
      <c r="M1277" t="s">
        <v>102</v>
      </c>
      <c r="N1277" t="s">
        <v>102</v>
      </c>
      <c r="O1277" t="s">
        <v>102</v>
      </c>
      <c r="P1277" t="s">
        <v>102</v>
      </c>
      <c r="Q1277" s="26" t="s">
        <v>102</v>
      </c>
      <c r="R1277" t="s">
        <v>102</v>
      </c>
      <c r="S1277" t="s">
        <v>102</v>
      </c>
      <c r="T1277" s="26" t="s">
        <v>102</v>
      </c>
      <c r="U1277" s="26">
        <v>1.472E-4</v>
      </c>
      <c r="V1277" t="s">
        <v>102</v>
      </c>
      <c r="W1277" s="26" t="s">
        <v>102</v>
      </c>
      <c r="X1277">
        <v>1.472E-4</v>
      </c>
    </row>
    <row r="1278" spans="1:24" x14ac:dyDescent="0.35">
      <c r="A1278" t="s">
        <v>14</v>
      </c>
      <c r="B1278" t="s">
        <v>160</v>
      </c>
      <c r="J1278" t="s">
        <v>102</v>
      </c>
      <c r="K1278" t="s">
        <v>102</v>
      </c>
      <c r="L1278" t="s">
        <v>102</v>
      </c>
      <c r="M1278" t="s">
        <v>102</v>
      </c>
      <c r="N1278" t="s">
        <v>102</v>
      </c>
      <c r="O1278" s="26" t="s">
        <v>102</v>
      </c>
      <c r="P1278" t="s">
        <v>102</v>
      </c>
      <c r="Q1278" s="26" t="s">
        <v>102</v>
      </c>
      <c r="R1278" s="26" t="s">
        <v>102</v>
      </c>
      <c r="S1278" s="26" t="s">
        <v>102</v>
      </c>
      <c r="T1278" t="s">
        <v>102</v>
      </c>
      <c r="U1278" s="26">
        <v>4.777E-3</v>
      </c>
      <c r="V1278" t="s">
        <v>102</v>
      </c>
      <c r="W1278" s="26" t="s">
        <v>102</v>
      </c>
      <c r="X1278">
        <v>4.777E-3</v>
      </c>
    </row>
    <row r="1279" spans="1:24" x14ac:dyDescent="0.35">
      <c r="A1279" t="s">
        <v>14</v>
      </c>
      <c r="B1279" t="s">
        <v>161</v>
      </c>
      <c r="J1279" t="s">
        <v>102</v>
      </c>
      <c r="K1279" t="s">
        <v>102</v>
      </c>
      <c r="L1279" t="s">
        <v>102</v>
      </c>
      <c r="M1279" t="s">
        <v>102</v>
      </c>
      <c r="N1279" t="s">
        <v>102</v>
      </c>
      <c r="O1279" s="26" t="s">
        <v>102</v>
      </c>
      <c r="P1279" t="s">
        <v>102</v>
      </c>
      <c r="Q1279" s="26" t="s">
        <v>102</v>
      </c>
      <c r="R1279" s="26" t="s">
        <v>102</v>
      </c>
      <c r="S1279" t="s">
        <v>102</v>
      </c>
      <c r="T1279" s="26" t="s">
        <v>102</v>
      </c>
      <c r="U1279" s="26">
        <v>1.4750000000000001E-4</v>
      </c>
      <c r="V1279" t="s">
        <v>102</v>
      </c>
      <c r="W1279" s="26" t="s">
        <v>102</v>
      </c>
      <c r="X1279">
        <v>1.4750000000000001E-4</v>
      </c>
    </row>
    <row r="1280" spans="1:24" x14ac:dyDescent="0.35">
      <c r="A1280" t="s">
        <v>14</v>
      </c>
      <c r="B1280" t="s">
        <v>162</v>
      </c>
      <c r="J1280" t="s">
        <v>102</v>
      </c>
      <c r="K1280" t="s">
        <v>102</v>
      </c>
      <c r="L1280" s="26" t="s">
        <v>102</v>
      </c>
      <c r="M1280" t="s">
        <v>102</v>
      </c>
      <c r="N1280" t="s">
        <v>102</v>
      </c>
      <c r="O1280" t="s">
        <v>102</v>
      </c>
      <c r="P1280" t="s">
        <v>102</v>
      </c>
      <c r="Q1280" s="26" t="s">
        <v>102</v>
      </c>
      <c r="R1280" t="s">
        <v>102</v>
      </c>
      <c r="S1280" t="s">
        <v>102</v>
      </c>
      <c r="T1280" s="26" t="s">
        <v>102</v>
      </c>
      <c r="U1280" s="26">
        <v>1.473E-4</v>
      </c>
      <c r="V1280" t="s">
        <v>102</v>
      </c>
      <c r="W1280" s="26" t="s">
        <v>102</v>
      </c>
      <c r="X1280">
        <v>1.473E-4</v>
      </c>
    </row>
    <row r="1281" spans="1:24" x14ac:dyDescent="0.35">
      <c r="A1281" t="s">
        <v>14</v>
      </c>
      <c r="B1281" t="s">
        <v>163</v>
      </c>
      <c r="J1281" t="s">
        <v>102</v>
      </c>
      <c r="K1281" t="s">
        <v>102</v>
      </c>
      <c r="L1281" t="s">
        <v>102</v>
      </c>
      <c r="M1281" t="s">
        <v>102</v>
      </c>
      <c r="N1281" t="s">
        <v>102</v>
      </c>
      <c r="O1281" t="s">
        <v>102</v>
      </c>
      <c r="P1281" t="s">
        <v>102</v>
      </c>
      <c r="Q1281" t="s">
        <v>102</v>
      </c>
      <c r="R1281" t="s">
        <v>102</v>
      </c>
      <c r="S1281" t="s">
        <v>102</v>
      </c>
      <c r="T1281" t="s">
        <v>102</v>
      </c>
      <c r="U1281" s="26">
        <v>1.472E-4</v>
      </c>
      <c r="V1281" t="s">
        <v>102</v>
      </c>
      <c r="W1281" t="s">
        <v>102</v>
      </c>
      <c r="X1281">
        <v>1.472E-4</v>
      </c>
    </row>
    <row r="1282" spans="1:24" x14ac:dyDescent="0.35">
      <c r="A1282" t="s">
        <v>14</v>
      </c>
      <c r="B1282" t="s">
        <v>164</v>
      </c>
      <c r="J1282" t="s">
        <v>102</v>
      </c>
      <c r="K1282" t="s">
        <v>102</v>
      </c>
      <c r="L1282" t="s">
        <v>102</v>
      </c>
      <c r="M1282" t="s">
        <v>102</v>
      </c>
      <c r="N1282" t="s">
        <v>102</v>
      </c>
      <c r="O1282" t="s">
        <v>102</v>
      </c>
      <c r="P1282" t="s">
        <v>102</v>
      </c>
      <c r="Q1282" t="s">
        <v>102</v>
      </c>
      <c r="R1282" t="s">
        <v>102</v>
      </c>
      <c r="S1282" t="s">
        <v>102</v>
      </c>
      <c r="T1282" t="s">
        <v>102</v>
      </c>
      <c r="U1282" s="26">
        <v>1.472E-4</v>
      </c>
      <c r="V1282" t="s">
        <v>102</v>
      </c>
      <c r="W1282" t="s">
        <v>102</v>
      </c>
      <c r="X1282">
        <v>1.472E-4</v>
      </c>
    </row>
    <row r="1283" spans="1:24" x14ac:dyDescent="0.35">
      <c r="A1283" t="s">
        <v>14</v>
      </c>
      <c r="B1283" t="s">
        <v>165</v>
      </c>
      <c r="J1283" t="s">
        <v>102</v>
      </c>
      <c r="K1283" t="s">
        <v>102</v>
      </c>
      <c r="L1283" t="s">
        <v>102</v>
      </c>
      <c r="M1283" t="s">
        <v>102</v>
      </c>
      <c r="N1283" t="s">
        <v>102</v>
      </c>
      <c r="O1283" t="s">
        <v>102</v>
      </c>
      <c r="P1283" t="s">
        <v>102</v>
      </c>
      <c r="Q1283" t="s">
        <v>102</v>
      </c>
      <c r="R1283" t="s">
        <v>102</v>
      </c>
      <c r="S1283" t="s">
        <v>102</v>
      </c>
      <c r="T1283" t="s">
        <v>102</v>
      </c>
      <c r="U1283" s="26">
        <v>4.6629999999999996E-3</v>
      </c>
      <c r="V1283" t="s">
        <v>102</v>
      </c>
      <c r="W1283" t="s">
        <v>102</v>
      </c>
      <c r="X1283">
        <v>4.6629999999999996E-3</v>
      </c>
    </row>
    <row r="1284" spans="1:24" x14ac:dyDescent="0.35">
      <c r="A1284" t="s">
        <v>14</v>
      </c>
      <c r="B1284" t="s">
        <v>166</v>
      </c>
      <c r="J1284" t="s">
        <v>102</v>
      </c>
      <c r="K1284" t="s">
        <v>102</v>
      </c>
      <c r="L1284" t="s">
        <v>102</v>
      </c>
      <c r="M1284" t="s">
        <v>102</v>
      </c>
      <c r="N1284" t="s">
        <v>102</v>
      </c>
      <c r="O1284" t="s">
        <v>102</v>
      </c>
      <c r="P1284" t="s">
        <v>102</v>
      </c>
      <c r="Q1284" t="s">
        <v>102</v>
      </c>
      <c r="R1284" t="s">
        <v>102</v>
      </c>
      <c r="S1284" t="s">
        <v>102</v>
      </c>
      <c r="T1284" t="s">
        <v>102</v>
      </c>
      <c r="U1284" s="26">
        <v>4.7580000000000001E-3</v>
      </c>
      <c r="V1284" t="s">
        <v>102</v>
      </c>
      <c r="W1284" t="s">
        <v>102</v>
      </c>
      <c r="X1284">
        <v>4.7580000000000001E-3</v>
      </c>
    </row>
    <row r="1285" spans="1:24" x14ac:dyDescent="0.35">
      <c r="A1285" t="s">
        <v>14</v>
      </c>
      <c r="B1285" t="s">
        <v>167</v>
      </c>
      <c r="J1285" t="s">
        <v>102</v>
      </c>
      <c r="K1285" t="s">
        <v>102</v>
      </c>
      <c r="L1285" t="s">
        <v>102</v>
      </c>
      <c r="M1285" t="s">
        <v>102</v>
      </c>
      <c r="N1285" t="s">
        <v>102</v>
      </c>
      <c r="O1285" t="s">
        <v>102</v>
      </c>
      <c r="P1285" t="s">
        <v>102</v>
      </c>
      <c r="Q1285" t="s">
        <v>102</v>
      </c>
      <c r="R1285" t="s">
        <v>102</v>
      </c>
      <c r="S1285" t="s">
        <v>102</v>
      </c>
      <c r="T1285" t="s">
        <v>102</v>
      </c>
      <c r="U1285" s="26">
        <v>1.473E-4</v>
      </c>
      <c r="V1285" t="s">
        <v>102</v>
      </c>
      <c r="W1285" t="s">
        <v>102</v>
      </c>
      <c r="X1285">
        <v>1.473E-4</v>
      </c>
    </row>
    <row r="1286" spans="1:24" x14ac:dyDescent="0.35">
      <c r="A1286" t="s">
        <v>14</v>
      </c>
      <c r="B1286" t="s">
        <v>168</v>
      </c>
      <c r="J1286" t="s">
        <v>102</v>
      </c>
      <c r="K1286" t="s">
        <v>102</v>
      </c>
      <c r="L1286" t="s">
        <v>102</v>
      </c>
      <c r="M1286" t="s">
        <v>102</v>
      </c>
      <c r="N1286" t="s">
        <v>102</v>
      </c>
      <c r="O1286" t="s">
        <v>102</v>
      </c>
      <c r="P1286" t="s">
        <v>102</v>
      </c>
      <c r="Q1286" t="s">
        <v>102</v>
      </c>
      <c r="R1286" t="s">
        <v>102</v>
      </c>
      <c r="S1286" t="s">
        <v>102</v>
      </c>
      <c r="T1286" t="s">
        <v>102</v>
      </c>
      <c r="U1286" s="26">
        <v>1.474E-4</v>
      </c>
      <c r="V1286" t="s">
        <v>102</v>
      </c>
      <c r="W1286" t="s">
        <v>102</v>
      </c>
      <c r="X1286">
        <v>1.474E-4</v>
      </c>
    </row>
    <row r="1287" spans="1:24" x14ac:dyDescent="0.35">
      <c r="A1287" t="s">
        <v>14</v>
      </c>
      <c r="B1287" t="s">
        <v>169</v>
      </c>
      <c r="J1287" t="s">
        <v>102</v>
      </c>
      <c r="K1287" t="s">
        <v>102</v>
      </c>
      <c r="L1287" t="s">
        <v>102</v>
      </c>
      <c r="M1287" t="s">
        <v>102</v>
      </c>
      <c r="N1287" t="s">
        <v>102</v>
      </c>
      <c r="O1287" t="s">
        <v>102</v>
      </c>
      <c r="P1287" t="s">
        <v>102</v>
      </c>
      <c r="Q1287" t="s">
        <v>102</v>
      </c>
      <c r="R1287" t="s">
        <v>102</v>
      </c>
      <c r="S1287" t="s">
        <v>102</v>
      </c>
      <c r="T1287" t="s">
        <v>102</v>
      </c>
      <c r="U1287" s="26">
        <v>4.7840000000000001E-3</v>
      </c>
      <c r="V1287" t="s">
        <v>102</v>
      </c>
      <c r="W1287" t="s">
        <v>102</v>
      </c>
      <c r="X1287">
        <v>4.7840000000000001E-3</v>
      </c>
    </row>
    <row r="1288" spans="1:24" x14ac:dyDescent="0.35">
      <c r="A1288" t="s">
        <v>14</v>
      </c>
      <c r="B1288" t="s">
        <v>171</v>
      </c>
      <c r="J1288" t="s">
        <v>102</v>
      </c>
      <c r="K1288" t="s">
        <v>102</v>
      </c>
      <c r="L1288" t="s">
        <v>102</v>
      </c>
      <c r="M1288" t="s">
        <v>102</v>
      </c>
      <c r="N1288" t="s">
        <v>102</v>
      </c>
      <c r="O1288" t="s">
        <v>102</v>
      </c>
      <c r="P1288" t="s">
        <v>102</v>
      </c>
      <c r="Q1288" t="s">
        <v>102</v>
      </c>
      <c r="R1288" t="s">
        <v>102</v>
      </c>
      <c r="S1288" t="s">
        <v>102</v>
      </c>
      <c r="T1288" t="s">
        <v>102</v>
      </c>
      <c r="U1288" s="26">
        <v>1.474E-4</v>
      </c>
      <c r="V1288" t="s">
        <v>102</v>
      </c>
      <c r="W1288" t="s">
        <v>102</v>
      </c>
      <c r="X1288">
        <v>1.474E-4</v>
      </c>
    </row>
    <row r="1289" spans="1:24" x14ac:dyDescent="0.35">
      <c r="A1289" t="s">
        <v>14</v>
      </c>
      <c r="B1289" t="s">
        <v>172</v>
      </c>
      <c r="J1289" t="s">
        <v>102</v>
      </c>
      <c r="K1289" t="s">
        <v>102</v>
      </c>
      <c r="L1289" t="s">
        <v>102</v>
      </c>
      <c r="M1289" t="s">
        <v>102</v>
      </c>
      <c r="N1289" t="s">
        <v>102</v>
      </c>
      <c r="O1289" t="s">
        <v>102</v>
      </c>
      <c r="P1289" t="s">
        <v>102</v>
      </c>
      <c r="Q1289" t="s">
        <v>102</v>
      </c>
      <c r="R1289" t="s">
        <v>102</v>
      </c>
      <c r="S1289" t="s">
        <v>102</v>
      </c>
      <c r="T1289" t="s">
        <v>102</v>
      </c>
      <c r="U1289" s="26">
        <v>1.473E-4</v>
      </c>
      <c r="V1289" t="s">
        <v>102</v>
      </c>
      <c r="W1289" t="s">
        <v>102</v>
      </c>
      <c r="X1289">
        <v>1.473E-4</v>
      </c>
    </row>
    <row r="1290" spans="1:24" x14ac:dyDescent="0.35">
      <c r="A1290" t="s">
        <v>14</v>
      </c>
      <c r="B1290" t="s">
        <v>173</v>
      </c>
      <c r="J1290" t="s">
        <v>102</v>
      </c>
      <c r="K1290" t="s">
        <v>102</v>
      </c>
      <c r="L1290" t="s">
        <v>102</v>
      </c>
      <c r="M1290" t="s">
        <v>102</v>
      </c>
      <c r="N1290" t="s">
        <v>102</v>
      </c>
      <c r="O1290" t="s">
        <v>102</v>
      </c>
      <c r="P1290" t="s">
        <v>102</v>
      </c>
      <c r="Q1290" t="s">
        <v>102</v>
      </c>
      <c r="R1290" t="s">
        <v>102</v>
      </c>
      <c r="S1290" t="s">
        <v>102</v>
      </c>
      <c r="T1290" t="s">
        <v>102</v>
      </c>
      <c r="U1290" s="26">
        <v>4.6509999999999998E-3</v>
      </c>
      <c r="V1290" t="s">
        <v>102</v>
      </c>
      <c r="W1290" t="s">
        <v>102</v>
      </c>
      <c r="X1290">
        <v>4.6509999999999998E-3</v>
      </c>
    </row>
    <row r="1291" spans="1:24" x14ac:dyDescent="0.35">
      <c r="A1291" t="s">
        <v>14</v>
      </c>
      <c r="B1291" t="s">
        <v>174</v>
      </c>
      <c r="J1291" t="s">
        <v>102</v>
      </c>
      <c r="K1291" t="s">
        <v>102</v>
      </c>
      <c r="L1291" t="s">
        <v>102</v>
      </c>
      <c r="M1291" t="s">
        <v>102</v>
      </c>
      <c r="N1291" t="s">
        <v>102</v>
      </c>
      <c r="O1291" t="s">
        <v>102</v>
      </c>
      <c r="P1291" t="s">
        <v>102</v>
      </c>
      <c r="Q1291" t="s">
        <v>102</v>
      </c>
      <c r="R1291" t="s">
        <v>102</v>
      </c>
      <c r="S1291" t="s">
        <v>102</v>
      </c>
      <c r="T1291" t="s">
        <v>102</v>
      </c>
      <c r="U1291" s="26">
        <v>1.474E-4</v>
      </c>
      <c r="V1291" t="s">
        <v>102</v>
      </c>
      <c r="W1291" t="s">
        <v>102</v>
      </c>
      <c r="X1291">
        <v>1.474E-4</v>
      </c>
    </row>
    <row r="1292" spans="1:24" x14ac:dyDescent="0.35">
      <c r="A1292" t="s">
        <v>14</v>
      </c>
      <c r="B1292" t="s">
        <v>175</v>
      </c>
      <c r="J1292" t="s">
        <v>102</v>
      </c>
      <c r="K1292" t="s">
        <v>102</v>
      </c>
      <c r="L1292" t="s">
        <v>102</v>
      </c>
      <c r="M1292" t="s">
        <v>102</v>
      </c>
      <c r="N1292" t="s">
        <v>102</v>
      </c>
      <c r="O1292" t="s">
        <v>102</v>
      </c>
      <c r="P1292" t="s">
        <v>102</v>
      </c>
      <c r="Q1292" t="s">
        <v>102</v>
      </c>
      <c r="R1292" t="s">
        <v>102</v>
      </c>
      <c r="S1292" t="s">
        <v>102</v>
      </c>
      <c r="T1292" t="s">
        <v>102</v>
      </c>
      <c r="U1292" s="26">
        <v>1.473E-4</v>
      </c>
      <c r="V1292" t="s">
        <v>102</v>
      </c>
      <c r="W1292" t="s">
        <v>102</v>
      </c>
      <c r="X1292">
        <v>1.473E-4</v>
      </c>
    </row>
    <row r="1293" spans="1:24" x14ac:dyDescent="0.35">
      <c r="A1293" t="s">
        <v>14</v>
      </c>
      <c r="B1293" t="s">
        <v>485</v>
      </c>
      <c r="J1293" t="s">
        <v>102</v>
      </c>
      <c r="K1293" t="s">
        <v>102</v>
      </c>
      <c r="L1293" t="s">
        <v>102</v>
      </c>
      <c r="M1293" t="s">
        <v>102</v>
      </c>
      <c r="N1293" t="s">
        <v>102</v>
      </c>
      <c r="O1293" t="s">
        <v>102</v>
      </c>
      <c r="P1293" t="s">
        <v>102</v>
      </c>
      <c r="Q1293" t="s">
        <v>102</v>
      </c>
      <c r="R1293" t="s">
        <v>102</v>
      </c>
      <c r="S1293" t="s">
        <v>102</v>
      </c>
      <c r="T1293" t="s">
        <v>102</v>
      </c>
      <c r="U1293" s="26" t="s">
        <v>102</v>
      </c>
      <c r="V1293" t="s">
        <v>102</v>
      </c>
      <c r="W1293" t="s">
        <v>102</v>
      </c>
      <c r="X1293">
        <v>0</v>
      </c>
    </row>
    <row r="1294" spans="1:24" x14ac:dyDescent="0.35">
      <c r="A1294" t="s">
        <v>14</v>
      </c>
      <c r="B1294" t="s">
        <v>486</v>
      </c>
      <c r="J1294" t="s">
        <v>102</v>
      </c>
      <c r="K1294" t="s">
        <v>102</v>
      </c>
      <c r="L1294" t="s">
        <v>102</v>
      </c>
      <c r="M1294" t="s">
        <v>102</v>
      </c>
      <c r="N1294" t="s">
        <v>102</v>
      </c>
      <c r="O1294" t="s">
        <v>102</v>
      </c>
      <c r="P1294" t="s">
        <v>102</v>
      </c>
      <c r="Q1294" t="s">
        <v>102</v>
      </c>
      <c r="R1294" t="s">
        <v>102</v>
      </c>
      <c r="S1294" t="s">
        <v>102</v>
      </c>
      <c r="T1294" t="s">
        <v>102</v>
      </c>
      <c r="U1294" s="26" t="s">
        <v>102</v>
      </c>
      <c r="V1294" t="s">
        <v>102</v>
      </c>
      <c r="W1294" t="s">
        <v>102</v>
      </c>
      <c r="X1294">
        <v>0</v>
      </c>
    </row>
    <row r="1295" spans="1:24" x14ac:dyDescent="0.35">
      <c r="A1295" t="s">
        <v>14</v>
      </c>
      <c r="B1295" t="s">
        <v>487</v>
      </c>
      <c r="J1295" t="s">
        <v>102</v>
      </c>
      <c r="K1295" t="s">
        <v>102</v>
      </c>
      <c r="L1295" s="26">
        <v>0.20580000000000001</v>
      </c>
      <c r="M1295" t="s">
        <v>102</v>
      </c>
      <c r="N1295" t="s">
        <v>102</v>
      </c>
      <c r="O1295" t="s">
        <v>102</v>
      </c>
      <c r="P1295" t="s">
        <v>102</v>
      </c>
      <c r="Q1295" s="26">
        <v>3.5060000000000001E-2</v>
      </c>
      <c r="R1295" t="s">
        <v>102</v>
      </c>
      <c r="S1295" t="s">
        <v>102</v>
      </c>
      <c r="T1295" s="26">
        <v>6.0019999999999997E-2</v>
      </c>
      <c r="U1295" s="26">
        <v>9.5049999999999996E-4</v>
      </c>
      <c r="V1295" t="s">
        <v>102</v>
      </c>
      <c r="W1295" s="26">
        <v>5.7510000000000005E-4</v>
      </c>
      <c r="X1295">
        <v>0.3024056</v>
      </c>
    </row>
    <row r="1296" spans="1:24" x14ac:dyDescent="0.35">
      <c r="A1296" t="s">
        <v>14</v>
      </c>
      <c r="B1296" t="s">
        <v>487</v>
      </c>
      <c r="C1296" t="s">
        <v>367</v>
      </c>
      <c r="J1296" t="s">
        <v>102</v>
      </c>
      <c r="K1296" t="s">
        <v>102</v>
      </c>
      <c r="L1296" t="s">
        <v>102</v>
      </c>
      <c r="M1296" t="s">
        <v>102</v>
      </c>
      <c r="N1296" t="s">
        <v>102</v>
      </c>
      <c r="O1296" t="s">
        <v>102</v>
      </c>
      <c r="P1296" t="s">
        <v>102</v>
      </c>
      <c r="Q1296" s="26">
        <v>2.5829999999999999E-2</v>
      </c>
      <c r="R1296" t="s">
        <v>102</v>
      </c>
      <c r="S1296" t="s">
        <v>102</v>
      </c>
      <c r="T1296" s="26">
        <v>5.8989999999999997E-3</v>
      </c>
      <c r="U1296" s="26">
        <v>9.5049999999999996E-4</v>
      </c>
      <c r="V1296" t="s">
        <v>102</v>
      </c>
      <c r="W1296" s="26">
        <v>5.7209999999999997E-4</v>
      </c>
      <c r="X1296">
        <v>3.3251599999999999E-2</v>
      </c>
    </row>
    <row r="1297" spans="1:24" x14ac:dyDescent="0.35">
      <c r="A1297" t="s">
        <v>14</v>
      </c>
      <c r="B1297" t="s">
        <v>488</v>
      </c>
      <c r="J1297" t="s">
        <v>102</v>
      </c>
      <c r="K1297" t="s">
        <v>102</v>
      </c>
      <c r="L1297" s="26">
        <v>-1.061E-8</v>
      </c>
      <c r="M1297" t="s">
        <v>102</v>
      </c>
      <c r="N1297" t="s">
        <v>102</v>
      </c>
      <c r="O1297" t="s">
        <v>102</v>
      </c>
      <c r="P1297" t="s">
        <v>102</v>
      </c>
      <c r="Q1297" s="26">
        <v>-2.727E-7</v>
      </c>
      <c r="R1297" t="s">
        <v>102</v>
      </c>
      <c r="S1297" t="s">
        <v>102</v>
      </c>
      <c r="T1297" s="26">
        <v>5.9230000000000003E-4</v>
      </c>
      <c r="U1297" s="26">
        <v>4.066E-5</v>
      </c>
      <c r="V1297" t="s">
        <v>102</v>
      </c>
      <c r="W1297" s="26">
        <v>8.3780000000000005E-7</v>
      </c>
      <c r="X1297">
        <v>6.3351448999999995E-4</v>
      </c>
    </row>
    <row r="1298" spans="1:24" x14ac:dyDescent="0.35">
      <c r="A1298" t="s">
        <v>14</v>
      </c>
      <c r="B1298" t="s">
        <v>488</v>
      </c>
      <c r="C1298" t="s">
        <v>367</v>
      </c>
      <c r="J1298" t="s">
        <v>102</v>
      </c>
      <c r="K1298" t="s">
        <v>102</v>
      </c>
      <c r="L1298" t="s">
        <v>102</v>
      </c>
      <c r="M1298" t="s">
        <v>102</v>
      </c>
      <c r="N1298" t="s">
        <v>102</v>
      </c>
      <c r="O1298" t="s">
        <v>102</v>
      </c>
      <c r="P1298" t="s">
        <v>102</v>
      </c>
      <c r="Q1298" s="26">
        <v>-6.3430000000000001E-7</v>
      </c>
      <c r="R1298" t="s">
        <v>102</v>
      </c>
      <c r="S1298" t="s">
        <v>102</v>
      </c>
      <c r="T1298" s="26">
        <v>-8.1249999999999995E-7</v>
      </c>
      <c r="U1298" s="26">
        <v>4.066E-5</v>
      </c>
      <c r="V1298" t="s">
        <v>102</v>
      </c>
      <c r="W1298" s="26">
        <v>7.9159999999999997E-7</v>
      </c>
      <c r="X1298" s="26">
        <v>4.00048E-5</v>
      </c>
    </row>
    <row r="1299" spans="1:24" x14ac:dyDescent="0.35">
      <c r="A1299" t="s">
        <v>14</v>
      </c>
      <c r="B1299" t="s">
        <v>489</v>
      </c>
      <c r="J1299" t="s">
        <v>102</v>
      </c>
      <c r="K1299" t="s">
        <v>102</v>
      </c>
      <c r="L1299" s="26">
        <v>0.20580000000000001</v>
      </c>
      <c r="M1299" t="s">
        <v>102</v>
      </c>
      <c r="N1299" t="s">
        <v>102</v>
      </c>
      <c r="O1299" t="s">
        <v>102</v>
      </c>
      <c r="P1299" t="s">
        <v>102</v>
      </c>
      <c r="Q1299" s="26">
        <v>3.5049999999999998E-2</v>
      </c>
      <c r="R1299" t="s">
        <v>102</v>
      </c>
      <c r="S1299" t="s">
        <v>102</v>
      </c>
      <c r="T1299" s="26">
        <v>6.019E-2</v>
      </c>
      <c r="U1299" s="26">
        <v>9.5560000000000003E-4</v>
      </c>
      <c r="V1299" t="s">
        <v>102</v>
      </c>
      <c r="W1299" s="26">
        <v>5.7280000000000005E-4</v>
      </c>
      <c r="X1299">
        <v>0.30256840000000002</v>
      </c>
    </row>
    <row r="1300" spans="1:24" x14ac:dyDescent="0.35">
      <c r="A1300" t="s">
        <v>14</v>
      </c>
      <c r="B1300" t="s">
        <v>489</v>
      </c>
      <c r="C1300" t="s">
        <v>367</v>
      </c>
      <c r="J1300" t="s">
        <v>102</v>
      </c>
      <c r="K1300" t="s">
        <v>102</v>
      </c>
      <c r="L1300" t="s">
        <v>102</v>
      </c>
      <c r="M1300" t="s">
        <v>102</v>
      </c>
      <c r="N1300" t="s">
        <v>102</v>
      </c>
      <c r="O1300" t="s">
        <v>102</v>
      </c>
      <c r="P1300" t="s">
        <v>102</v>
      </c>
      <c r="Q1300" s="26">
        <v>2.5819999999999999E-2</v>
      </c>
      <c r="R1300" t="s">
        <v>102</v>
      </c>
      <c r="S1300" t="s">
        <v>102</v>
      </c>
      <c r="T1300" s="26">
        <v>5.8939999999999999E-3</v>
      </c>
      <c r="U1300" s="26">
        <v>9.5560000000000003E-4</v>
      </c>
      <c r="V1300" t="s">
        <v>102</v>
      </c>
      <c r="W1300" s="26">
        <v>5.7260000000000004E-4</v>
      </c>
      <c r="X1300">
        <v>3.32422E-2</v>
      </c>
    </row>
    <row r="1301" spans="1:24" x14ac:dyDescent="0.35">
      <c r="A1301" t="s">
        <v>14</v>
      </c>
      <c r="B1301" t="s">
        <v>490</v>
      </c>
      <c r="J1301" t="s">
        <v>102</v>
      </c>
      <c r="K1301" t="s">
        <v>102</v>
      </c>
      <c r="L1301" s="26">
        <v>-1.0589999999999999E-8</v>
      </c>
      <c r="M1301" t="s">
        <v>102</v>
      </c>
      <c r="N1301" t="s">
        <v>102</v>
      </c>
      <c r="O1301" t="s">
        <v>102</v>
      </c>
      <c r="P1301" t="s">
        <v>102</v>
      </c>
      <c r="Q1301" s="26">
        <v>-2.741E-7</v>
      </c>
      <c r="R1301" t="s">
        <v>102</v>
      </c>
      <c r="S1301" t="s">
        <v>102</v>
      </c>
      <c r="T1301" s="26">
        <v>5.9239999999999998E-4</v>
      </c>
      <c r="U1301" s="26">
        <v>4.0259999999999997E-5</v>
      </c>
      <c r="V1301" t="s">
        <v>102</v>
      </c>
      <c r="W1301" s="26">
        <v>8.399E-7</v>
      </c>
      <c r="X1301">
        <v>6.3321521000000004E-4</v>
      </c>
    </row>
    <row r="1302" spans="1:24" x14ac:dyDescent="0.35">
      <c r="A1302" t="s">
        <v>14</v>
      </c>
      <c r="B1302" t="s">
        <v>490</v>
      </c>
      <c r="C1302" t="s">
        <v>367</v>
      </c>
      <c r="J1302" t="s">
        <v>102</v>
      </c>
      <c r="K1302" t="s">
        <v>102</v>
      </c>
      <c r="L1302" t="s">
        <v>102</v>
      </c>
      <c r="M1302" t="s">
        <v>102</v>
      </c>
      <c r="N1302" t="s">
        <v>102</v>
      </c>
      <c r="O1302" t="s">
        <v>102</v>
      </c>
      <c r="P1302" t="s">
        <v>102</v>
      </c>
      <c r="Q1302" s="26">
        <v>-6.3460000000000003E-7</v>
      </c>
      <c r="R1302" t="s">
        <v>102</v>
      </c>
      <c r="S1302" t="s">
        <v>102</v>
      </c>
      <c r="T1302" s="26">
        <v>-8.6479999999999996E-7</v>
      </c>
      <c r="U1302" s="26">
        <v>4.0259999999999997E-5</v>
      </c>
      <c r="V1302" t="s">
        <v>102</v>
      </c>
      <c r="W1302" s="26">
        <v>7.934E-7</v>
      </c>
      <c r="X1302" s="26">
        <v>3.9554000000000001E-5</v>
      </c>
    </row>
    <row r="1303" spans="1:24" x14ac:dyDescent="0.35">
      <c r="A1303" t="s">
        <v>14</v>
      </c>
      <c r="B1303" t="s">
        <v>491</v>
      </c>
      <c r="J1303" t="s">
        <v>102</v>
      </c>
      <c r="K1303" t="s">
        <v>102</v>
      </c>
      <c r="L1303" t="s">
        <v>102</v>
      </c>
      <c r="M1303" t="s">
        <v>102</v>
      </c>
      <c r="N1303" t="s">
        <v>102</v>
      </c>
      <c r="O1303" t="s">
        <v>102</v>
      </c>
      <c r="P1303" t="s">
        <v>102</v>
      </c>
      <c r="Q1303" t="s">
        <v>102</v>
      </c>
      <c r="R1303" t="s">
        <v>102</v>
      </c>
      <c r="S1303" t="s">
        <v>102</v>
      </c>
      <c r="T1303" t="s">
        <v>102</v>
      </c>
      <c r="U1303" s="26" t="s">
        <v>102</v>
      </c>
      <c r="V1303" t="s">
        <v>102</v>
      </c>
      <c r="W1303" t="s">
        <v>102</v>
      </c>
      <c r="X1303">
        <v>0</v>
      </c>
    </row>
    <row r="1304" spans="1:24" x14ac:dyDescent="0.35">
      <c r="A1304" t="s">
        <v>14</v>
      </c>
      <c r="B1304" t="s">
        <v>492</v>
      </c>
      <c r="J1304" t="s">
        <v>102</v>
      </c>
      <c r="K1304" t="s">
        <v>102</v>
      </c>
      <c r="L1304" t="s">
        <v>102</v>
      </c>
      <c r="M1304" t="s">
        <v>102</v>
      </c>
      <c r="N1304" t="s">
        <v>102</v>
      </c>
      <c r="O1304" t="s">
        <v>102</v>
      </c>
      <c r="P1304" t="s">
        <v>102</v>
      </c>
      <c r="Q1304" t="s">
        <v>102</v>
      </c>
      <c r="R1304" t="s">
        <v>102</v>
      </c>
      <c r="S1304" t="s">
        <v>102</v>
      </c>
      <c r="T1304" t="s">
        <v>102</v>
      </c>
      <c r="U1304" s="26" t="s">
        <v>102</v>
      </c>
      <c r="V1304" t="s">
        <v>102</v>
      </c>
      <c r="W1304" t="s">
        <v>102</v>
      </c>
      <c r="X1304">
        <v>0</v>
      </c>
    </row>
    <row r="1305" spans="1:24" x14ac:dyDescent="0.35">
      <c r="A1305" t="s">
        <v>14</v>
      </c>
      <c r="B1305" t="s">
        <v>465</v>
      </c>
      <c r="J1305" t="s">
        <v>102</v>
      </c>
      <c r="K1305" t="s">
        <v>102</v>
      </c>
      <c r="L1305" t="s">
        <v>102</v>
      </c>
      <c r="M1305" t="s">
        <v>102</v>
      </c>
      <c r="N1305" t="s">
        <v>102</v>
      </c>
      <c r="O1305" t="s">
        <v>102</v>
      </c>
      <c r="P1305" t="s">
        <v>102</v>
      </c>
      <c r="Q1305" t="s">
        <v>102</v>
      </c>
      <c r="R1305" t="s">
        <v>102</v>
      </c>
      <c r="S1305" t="s">
        <v>102</v>
      </c>
      <c r="T1305" t="s">
        <v>102</v>
      </c>
      <c r="U1305" s="26" t="s">
        <v>102</v>
      </c>
      <c r="V1305" t="s">
        <v>102</v>
      </c>
      <c r="W1305" t="s">
        <v>102</v>
      </c>
      <c r="X1305">
        <v>0</v>
      </c>
    </row>
    <row r="1306" spans="1:24" x14ac:dyDescent="0.35">
      <c r="A1306" t="s">
        <v>14</v>
      </c>
      <c r="B1306" t="s">
        <v>493</v>
      </c>
      <c r="J1306" t="s">
        <v>102</v>
      </c>
      <c r="K1306" t="s">
        <v>102</v>
      </c>
      <c r="L1306" t="s">
        <v>102</v>
      </c>
      <c r="M1306" t="s">
        <v>102</v>
      </c>
      <c r="N1306" t="s">
        <v>102</v>
      </c>
      <c r="O1306" t="s">
        <v>102</v>
      </c>
      <c r="P1306" t="s">
        <v>102</v>
      </c>
      <c r="Q1306" t="s">
        <v>102</v>
      </c>
      <c r="R1306" t="s">
        <v>102</v>
      </c>
      <c r="S1306" t="s">
        <v>102</v>
      </c>
      <c r="T1306" t="s">
        <v>102</v>
      </c>
      <c r="U1306" s="26" t="s">
        <v>102</v>
      </c>
      <c r="V1306" t="s">
        <v>102</v>
      </c>
      <c r="W1306" t="s">
        <v>102</v>
      </c>
      <c r="X1306">
        <v>0</v>
      </c>
    </row>
    <row r="1307" spans="1:24" x14ac:dyDescent="0.35">
      <c r="A1307" t="s">
        <v>14</v>
      </c>
      <c r="B1307" t="s">
        <v>337</v>
      </c>
      <c r="J1307" t="s">
        <v>102</v>
      </c>
      <c r="K1307" t="s">
        <v>102</v>
      </c>
      <c r="L1307" t="s">
        <v>102</v>
      </c>
      <c r="M1307" t="s">
        <v>102</v>
      </c>
      <c r="N1307" t="s">
        <v>102</v>
      </c>
      <c r="O1307" t="s">
        <v>102</v>
      </c>
      <c r="P1307" t="s">
        <v>102</v>
      </c>
      <c r="Q1307" t="s">
        <v>102</v>
      </c>
      <c r="R1307" t="s">
        <v>102</v>
      </c>
      <c r="S1307" t="s">
        <v>102</v>
      </c>
      <c r="T1307" t="s">
        <v>102</v>
      </c>
      <c r="U1307" s="26">
        <v>5.202E-3</v>
      </c>
      <c r="V1307" t="s">
        <v>102</v>
      </c>
      <c r="W1307" t="s">
        <v>102</v>
      </c>
      <c r="X1307">
        <v>5.202E-3</v>
      </c>
    </row>
    <row r="1308" spans="1:24" x14ac:dyDescent="0.35">
      <c r="A1308" t="s">
        <v>14</v>
      </c>
      <c r="B1308" t="s">
        <v>338</v>
      </c>
      <c r="J1308" t="s">
        <v>102</v>
      </c>
      <c r="K1308" t="s">
        <v>102</v>
      </c>
      <c r="L1308" t="s">
        <v>102</v>
      </c>
      <c r="M1308" t="s">
        <v>102</v>
      </c>
      <c r="N1308" t="s">
        <v>102</v>
      </c>
      <c r="O1308" t="s">
        <v>102</v>
      </c>
      <c r="P1308" t="s">
        <v>102</v>
      </c>
      <c r="Q1308" t="s">
        <v>102</v>
      </c>
      <c r="R1308" t="s">
        <v>102</v>
      </c>
      <c r="S1308" t="s">
        <v>102</v>
      </c>
      <c r="T1308" t="s">
        <v>102</v>
      </c>
      <c r="U1308" s="26">
        <v>7.9869999999999995E-4</v>
      </c>
      <c r="V1308" t="s">
        <v>102</v>
      </c>
      <c r="W1308" t="s">
        <v>102</v>
      </c>
      <c r="X1308">
        <v>7.9869999999999995E-4</v>
      </c>
    </row>
    <row r="1309" spans="1:24" x14ac:dyDescent="0.35">
      <c r="A1309" t="s">
        <v>14</v>
      </c>
      <c r="B1309" t="s">
        <v>339</v>
      </c>
      <c r="J1309" t="s">
        <v>102</v>
      </c>
      <c r="K1309" t="s">
        <v>102</v>
      </c>
      <c r="L1309" t="s">
        <v>102</v>
      </c>
      <c r="M1309" t="s">
        <v>102</v>
      </c>
      <c r="N1309" t="s">
        <v>102</v>
      </c>
      <c r="O1309" t="s">
        <v>102</v>
      </c>
      <c r="P1309" t="s">
        <v>102</v>
      </c>
      <c r="Q1309" t="s">
        <v>102</v>
      </c>
      <c r="R1309" t="s">
        <v>102</v>
      </c>
      <c r="S1309" t="s">
        <v>102</v>
      </c>
      <c r="T1309" t="s">
        <v>102</v>
      </c>
      <c r="U1309" s="26">
        <v>1.473E-4</v>
      </c>
      <c r="V1309" t="s">
        <v>102</v>
      </c>
      <c r="W1309" t="s">
        <v>102</v>
      </c>
      <c r="X1309">
        <v>1.473E-4</v>
      </c>
    </row>
    <row r="1310" spans="1:24" x14ac:dyDescent="0.35">
      <c r="A1310" t="s">
        <v>14</v>
      </c>
      <c r="B1310" t="s">
        <v>343</v>
      </c>
      <c r="J1310" t="s">
        <v>102</v>
      </c>
      <c r="K1310" t="s">
        <v>102</v>
      </c>
      <c r="L1310" s="26">
        <v>3.5790000000000002E-2</v>
      </c>
      <c r="M1310" s="26">
        <v>-8.6550000000000002E-2</v>
      </c>
      <c r="N1310" t="s">
        <v>102</v>
      </c>
      <c r="O1310" t="s">
        <v>102</v>
      </c>
      <c r="P1310" t="s">
        <v>102</v>
      </c>
      <c r="Q1310" s="26">
        <v>9.9820000000000006E-2</v>
      </c>
      <c r="R1310" t="s">
        <v>102</v>
      </c>
      <c r="S1310" t="s">
        <v>102</v>
      </c>
      <c r="T1310" s="26">
        <v>5.2919999999999996E-4</v>
      </c>
      <c r="U1310" s="26" t="s">
        <v>102</v>
      </c>
      <c r="V1310" t="s">
        <v>102</v>
      </c>
      <c r="W1310" s="26">
        <v>4.8399999999999997E-3</v>
      </c>
      <c r="X1310">
        <v>5.4429199999999997E-2</v>
      </c>
    </row>
    <row r="1311" spans="1:24" x14ac:dyDescent="0.35">
      <c r="A1311" t="s">
        <v>14</v>
      </c>
      <c r="B1311" t="s">
        <v>343</v>
      </c>
      <c r="C1311" t="s">
        <v>494</v>
      </c>
      <c r="J1311" t="s">
        <v>102</v>
      </c>
      <c r="K1311" t="s">
        <v>102</v>
      </c>
      <c r="L1311" t="s">
        <v>102</v>
      </c>
      <c r="M1311" t="s">
        <v>102</v>
      </c>
      <c r="N1311" t="s">
        <v>102</v>
      </c>
      <c r="O1311" t="s">
        <v>102</v>
      </c>
      <c r="P1311" t="s">
        <v>102</v>
      </c>
      <c r="Q1311" s="26">
        <v>1.296E-5</v>
      </c>
      <c r="R1311" t="s">
        <v>102</v>
      </c>
      <c r="S1311" t="s">
        <v>102</v>
      </c>
      <c r="T1311" s="26">
        <v>5.8780000000000003E-5</v>
      </c>
      <c r="U1311" s="26" t="s">
        <v>102</v>
      </c>
      <c r="V1311" t="s">
        <v>102</v>
      </c>
      <c r="W1311" s="26">
        <v>5.3680000000000004E-4</v>
      </c>
      <c r="X1311">
        <v>6.0853999999999997E-4</v>
      </c>
    </row>
    <row r="1312" spans="1:24" x14ac:dyDescent="0.35">
      <c r="A1312" t="s">
        <v>14</v>
      </c>
      <c r="B1312" t="s">
        <v>343</v>
      </c>
      <c r="C1312" t="s">
        <v>495</v>
      </c>
      <c r="J1312" t="s">
        <v>102</v>
      </c>
      <c r="K1312" t="s">
        <v>102</v>
      </c>
      <c r="L1312" t="s">
        <v>102</v>
      </c>
      <c r="M1312" t="s">
        <v>102</v>
      </c>
      <c r="N1312" t="s">
        <v>102</v>
      </c>
      <c r="O1312" t="s">
        <v>102</v>
      </c>
      <c r="P1312" t="s">
        <v>102</v>
      </c>
      <c r="Q1312" s="26">
        <v>1.261E-5</v>
      </c>
      <c r="R1312" t="s">
        <v>102</v>
      </c>
      <c r="S1312" t="s">
        <v>102</v>
      </c>
      <c r="T1312" s="26">
        <v>5.8789999999999998E-5</v>
      </c>
      <c r="U1312" t="s">
        <v>102</v>
      </c>
      <c r="V1312" t="s">
        <v>102</v>
      </c>
      <c r="W1312" s="26">
        <v>5.3720000000000005E-4</v>
      </c>
      <c r="X1312">
        <v>6.0860000000000005E-4</v>
      </c>
    </row>
    <row r="1313" spans="1:24" x14ac:dyDescent="0.35">
      <c r="A1313" t="s">
        <v>14</v>
      </c>
      <c r="B1313" t="s">
        <v>343</v>
      </c>
      <c r="C1313" t="s">
        <v>496</v>
      </c>
      <c r="J1313" t="s">
        <v>102</v>
      </c>
      <c r="K1313" t="s">
        <v>102</v>
      </c>
      <c r="L1313" t="s">
        <v>102</v>
      </c>
      <c r="M1313" t="s">
        <v>102</v>
      </c>
      <c r="N1313" t="s">
        <v>102</v>
      </c>
      <c r="O1313" t="s">
        <v>102</v>
      </c>
      <c r="P1313" t="s">
        <v>102</v>
      </c>
      <c r="Q1313" s="26">
        <v>1.2619999999999999E-5</v>
      </c>
      <c r="R1313" t="s">
        <v>102</v>
      </c>
      <c r="S1313" t="s">
        <v>102</v>
      </c>
      <c r="T1313" s="26">
        <v>5.8799999999999999E-5</v>
      </c>
      <c r="U1313" t="s">
        <v>102</v>
      </c>
      <c r="V1313" t="s">
        <v>102</v>
      </c>
      <c r="W1313" s="26">
        <v>5.3740000000000005E-4</v>
      </c>
      <c r="X1313">
        <v>6.0882000000000004E-4</v>
      </c>
    </row>
    <row r="1314" spans="1:24" x14ac:dyDescent="0.35">
      <c r="A1314" t="s">
        <v>14</v>
      </c>
      <c r="B1314" t="s">
        <v>343</v>
      </c>
      <c r="C1314" t="s">
        <v>497</v>
      </c>
      <c r="J1314" t="s">
        <v>102</v>
      </c>
      <c r="K1314" t="s">
        <v>102</v>
      </c>
      <c r="L1314" s="26" t="s">
        <v>102</v>
      </c>
      <c r="M1314" t="s">
        <v>102</v>
      </c>
      <c r="N1314" t="s">
        <v>102</v>
      </c>
      <c r="O1314" t="s">
        <v>102</v>
      </c>
      <c r="P1314" t="s">
        <v>102</v>
      </c>
      <c r="Q1314" s="26">
        <v>1.289E-5</v>
      </c>
      <c r="R1314" t="s">
        <v>102</v>
      </c>
      <c r="S1314" t="s">
        <v>102</v>
      </c>
      <c r="T1314" s="26">
        <v>5.8799999999999999E-5</v>
      </c>
      <c r="U1314" s="26" t="s">
        <v>102</v>
      </c>
      <c r="V1314" t="s">
        <v>102</v>
      </c>
      <c r="W1314" s="26">
        <v>5.3740000000000005E-4</v>
      </c>
      <c r="X1314">
        <v>6.0908999999999996E-4</v>
      </c>
    </row>
    <row r="1315" spans="1:24" x14ac:dyDescent="0.35">
      <c r="A1315" t="s">
        <v>14</v>
      </c>
      <c r="B1315" t="s">
        <v>343</v>
      </c>
      <c r="C1315" t="s">
        <v>498</v>
      </c>
      <c r="J1315" t="s">
        <v>102</v>
      </c>
      <c r="K1315" t="s">
        <v>102</v>
      </c>
      <c r="L1315" t="s">
        <v>102</v>
      </c>
      <c r="M1315" t="s">
        <v>102</v>
      </c>
      <c r="N1315" t="s">
        <v>102</v>
      </c>
      <c r="O1315" t="s">
        <v>102</v>
      </c>
      <c r="P1315" t="s">
        <v>102</v>
      </c>
      <c r="Q1315" s="26">
        <v>1.3149999999999999E-5</v>
      </c>
      <c r="R1315" t="s">
        <v>102</v>
      </c>
      <c r="S1315" t="s">
        <v>102</v>
      </c>
      <c r="T1315" s="26">
        <v>5.8799999999999999E-5</v>
      </c>
      <c r="U1315" s="26" t="s">
        <v>102</v>
      </c>
      <c r="V1315" t="s">
        <v>102</v>
      </c>
      <c r="W1315" s="26">
        <v>5.375E-4</v>
      </c>
      <c r="X1315">
        <v>6.0944999999999999E-4</v>
      </c>
    </row>
    <row r="1316" spans="1:24" x14ac:dyDescent="0.35">
      <c r="A1316" t="s">
        <v>14</v>
      </c>
      <c r="B1316" t="s">
        <v>343</v>
      </c>
      <c r="C1316" t="s">
        <v>499</v>
      </c>
      <c r="J1316" t="s">
        <v>102</v>
      </c>
      <c r="K1316" t="s">
        <v>102</v>
      </c>
      <c r="L1316" s="26" t="s">
        <v>102</v>
      </c>
      <c r="M1316" t="s">
        <v>102</v>
      </c>
      <c r="N1316" t="s">
        <v>102</v>
      </c>
      <c r="O1316" t="s">
        <v>102</v>
      </c>
      <c r="P1316" t="s">
        <v>102</v>
      </c>
      <c r="Q1316" s="26">
        <v>1.329E-5</v>
      </c>
      <c r="R1316" t="s">
        <v>102</v>
      </c>
      <c r="S1316" t="s">
        <v>102</v>
      </c>
      <c r="T1316" s="26">
        <v>5.8799999999999999E-5</v>
      </c>
      <c r="U1316" s="26" t="s">
        <v>102</v>
      </c>
      <c r="V1316" t="s">
        <v>102</v>
      </c>
      <c r="W1316" s="26">
        <v>5.375E-4</v>
      </c>
      <c r="X1316">
        <v>6.0959000000000002E-4</v>
      </c>
    </row>
    <row r="1317" spans="1:24" x14ac:dyDescent="0.35">
      <c r="A1317" t="s">
        <v>14</v>
      </c>
      <c r="B1317" t="s">
        <v>343</v>
      </c>
      <c r="C1317" t="s">
        <v>500</v>
      </c>
      <c r="J1317" t="s">
        <v>102</v>
      </c>
      <c r="K1317" t="s">
        <v>102</v>
      </c>
      <c r="L1317" t="s">
        <v>102</v>
      </c>
      <c r="M1317" t="s">
        <v>102</v>
      </c>
      <c r="N1317" t="s">
        <v>102</v>
      </c>
      <c r="O1317" t="s">
        <v>102</v>
      </c>
      <c r="P1317" t="s">
        <v>102</v>
      </c>
      <c r="Q1317" s="26">
        <v>1.3339999999999999E-5</v>
      </c>
      <c r="R1317" t="s">
        <v>102</v>
      </c>
      <c r="S1317" t="s">
        <v>102</v>
      </c>
      <c r="T1317" s="26">
        <v>5.8799999999999999E-5</v>
      </c>
      <c r="U1317" s="26" t="s">
        <v>102</v>
      </c>
      <c r="V1317" t="s">
        <v>102</v>
      </c>
      <c r="W1317" s="26">
        <v>5.375E-4</v>
      </c>
      <c r="X1317">
        <v>6.0964000000000005E-4</v>
      </c>
    </row>
    <row r="1318" spans="1:24" x14ac:dyDescent="0.35">
      <c r="A1318" t="s">
        <v>14</v>
      </c>
      <c r="B1318" t="s">
        <v>343</v>
      </c>
      <c r="C1318" t="s">
        <v>501</v>
      </c>
      <c r="J1318" t="s">
        <v>102</v>
      </c>
      <c r="K1318" t="s">
        <v>102</v>
      </c>
      <c r="L1318" s="26" t="s">
        <v>102</v>
      </c>
      <c r="M1318" t="s">
        <v>102</v>
      </c>
      <c r="N1318" t="s">
        <v>102</v>
      </c>
      <c r="O1318" t="s">
        <v>102</v>
      </c>
      <c r="P1318" t="s">
        <v>102</v>
      </c>
      <c r="Q1318" s="26">
        <v>1.3339999999999999E-5</v>
      </c>
      <c r="R1318" t="s">
        <v>102</v>
      </c>
      <c r="S1318" t="s">
        <v>102</v>
      </c>
      <c r="T1318" s="26">
        <v>5.8799999999999999E-5</v>
      </c>
      <c r="U1318" s="26" t="s">
        <v>102</v>
      </c>
      <c r="V1318" t="s">
        <v>102</v>
      </c>
      <c r="W1318" s="26">
        <v>5.375E-4</v>
      </c>
      <c r="X1318">
        <v>6.0964000000000005E-4</v>
      </c>
    </row>
    <row r="1319" spans="1:24" x14ac:dyDescent="0.35">
      <c r="A1319" t="s">
        <v>14</v>
      </c>
      <c r="B1319" t="s">
        <v>343</v>
      </c>
      <c r="C1319" t="s">
        <v>502</v>
      </c>
      <c r="J1319" t="s">
        <v>102</v>
      </c>
      <c r="K1319" t="s">
        <v>102</v>
      </c>
      <c r="L1319" t="s">
        <v>102</v>
      </c>
      <c r="M1319" t="s">
        <v>102</v>
      </c>
      <c r="N1319" t="s">
        <v>102</v>
      </c>
      <c r="O1319" t="s">
        <v>102</v>
      </c>
      <c r="P1319" t="s">
        <v>102</v>
      </c>
      <c r="Q1319" s="26">
        <v>1.3339999999999999E-5</v>
      </c>
      <c r="R1319" t="s">
        <v>102</v>
      </c>
      <c r="S1319" t="s">
        <v>102</v>
      </c>
      <c r="T1319" s="26">
        <v>5.8799999999999999E-5</v>
      </c>
      <c r="U1319" s="26" t="s">
        <v>102</v>
      </c>
      <c r="V1319" t="s">
        <v>102</v>
      </c>
      <c r="W1319" s="26">
        <v>5.375E-4</v>
      </c>
      <c r="X1319">
        <v>6.0964000000000005E-4</v>
      </c>
    </row>
    <row r="1320" spans="1:24" x14ac:dyDescent="0.35">
      <c r="A1320" t="s">
        <v>14</v>
      </c>
      <c r="B1320" t="s">
        <v>353</v>
      </c>
      <c r="J1320" t="s">
        <v>102</v>
      </c>
      <c r="K1320" t="s">
        <v>102</v>
      </c>
      <c r="L1320" s="26">
        <v>2.8830000000000002E-6</v>
      </c>
      <c r="M1320" s="26">
        <v>2.056E-8</v>
      </c>
      <c r="N1320" t="s">
        <v>102</v>
      </c>
      <c r="O1320" t="s">
        <v>102</v>
      </c>
      <c r="P1320" t="s">
        <v>102</v>
      </c>
      <c r="Q1320" s="26">
        <v>2.1549999999999999E-5</v>
      </c>
      <c r="R1320" t="s">
        <v>102</v>
      </c>
      <c r="S1320" t="s">
        <v>102</v>
      </c>
      <c r="T1320" s="26">
        <v>4.4880000000000003E-12</v>
      </c>
      <c r="U1320" s="26" t="s">
        <v>102</v>
      </c>
      <c r="V1320" t="s">
        <v>102</v>
      </c>
      <c r="W1320" s="26">
        <v>6.0129999999999999E-6</v>
      </c>
      <c r="X1320" s="26">
        <v>3.0466564488E-5</v>
      </c>
    </row>
    <row r="1321" spans="1:24" x14ac:dyDescent="0.35">
      <c r="A1321" t="s">
        <v>14</v>
      </c>
      <c r="B1321" t="s">
        <v>353</v>
      </c>
      <c r="C1321" t="s">
        <v>494</v>
      </c>
      <c r="J1321" t="s">
        <v>102</v>
      </c>
      <c r="K1321" t="s">
        <v>102</v>
      </c>
      <c r="L1321" t="s">
        <v>102</v>
      </c>
      <c r="M1321" t="s">
        <v>102</v>
      </c>
      <c r="N1321" t="s">
        <v>102</v>
      </c>
      <c r="O1321" t="s">
        <v>102</v>
      </c>
      <c r="P1321" t="s">
        <v>102</v>
      </c>
      <c r="Q1321" s="26">
        <v>1.9460000000000001E-6</v>
      </c>
      <c r="R1321" t="s">
        <v>102</v>
      </c>
      <c r="S1321" t="s">
        <v>102</v>
      </c>
      <c r="T1321" s="26">
        <v>7.1079999999999999E-14</v>
      </c>
      <c r="U1321" s="26" t="s">
        <v>102</v>
      </c>
      <c r="V1321" t="s">
        <v>102</v>
      </c>
      <c r="W1321" s="26">
        <v>6.4229999999999997E-7</v>
      </c>
      <c r="X1321" s="26">
        <v>2.5883000710799999E-6</v>
      </c>
    </row>
    <row r="1322" spans="1:24" x14ac:dyDescent="0.35">
      <c r="A1322" t="s">
        <v>14</v>
      </c>
      <c r="B1322" t="s">
        <v>353</v>
      </c>
      <c r="C1322" t="s">
        <v>495</v>
      </c>
      <c r="J1322" t="s">
        <v>102</v>
      </c>
      <c r="K1322" t="s">
        <v>102</v>
      </c>
      <c r="L1322" t="s">
        <v>102</v>
      </c>
      <c r="M1322" t="s">
        <v>102</v>
      </c>
      <c r="N1322" t="s">
        <v>102</v>
      </c>
      <c r="O1322" t="s">
        <v>102</v>
      </c>
      <c r="P1322" t="s">
        <v>102</v>
      </c>
      <c r="Q1322" s="26">
        <v>1.9460000000000001E-6</v>
      </c>
      <c r="R1322" t="s">
        <v>102</v>
      </c>
      <c r="S1322" t="s">
        <v>102</v>
      </c>
      <c r="T1322" s="26">
        <v>6.4280000000000005E-13</v>
      </c>
      <c r="U1322" t="s">
        <v>102</v>
      </c>
      <c r="V1322" t="s">
        <v>102</v>
      </c>
      <c r="W1322" s="26">
        <v>6.4229999999999997E-7</v>
      </c>
      <c r="X1322" s="26">
        <v>2.5883006428E-6</v>
      </c>
    </row>
    <row r="1323" spans="1:24" x14ac:dyDescent="0.35">
      <c r="A1323" t="s">
        <v>14</v>
      </c>
      <c r="B1323" t="s">
        <v>353</v>
      </c>
      <c r="C1323" t="s">
        <v>496</v>
      </c>
      <c r="J1323" t="s">
        <v>102</v>
      </c>
      <c r="K1323" t="s">
        <v>102</v>
      </c>
      <c r="L1323" t="s">
        <v>102</v>
      </c>
      <c r="M1323" t="s">
        <v>102</v>
      </c>
      <c r="N1323" t="s">
        <v>102</v>
      </c>
      <c r="O1323" t="s">
        <v>102</v>
      </c>
      <c r="P1323" t="s">
        <v>102</v>
      </c>
      <c r="Q1323" s="26">
        <v>1.9460000000000001E-6</v>
      </c>
      <c r="R1323" t="s">
        <v>102</v>
      </c>
      <c r="S1323" t="s">
        <v>102</v>
      </c>
      <c r="T1323" s="26">
        <v>7.557E-13</v>
      </c>
      <c r="U1323" t="s">
        <v>102</v>
      </c>
      <c r="V1323" t="s">
        <v>102</v>
      </c>
      <c r="W1323" s="26">
        <v>6.4229999999999997E-7</v>
      </c>
      <c r="X1323" s="26">
        <v>2.5883007557E-6</v>
      </c>
    </row>
    <row r="1324" spans="1:24" x14ac:dyDescent="0.35">
      <c r="A1324" t="s">
        <v>14</v>
      </c>
      <c r="B1324" t="s">
        <v>353</v>
      </c>
      <c r="C1324" t="s">
        <v>497</v>
      </c>
      <c r="J1324" t="s">
        <v>102</v>
      </c>
      <c r="K1324" t="s">
        <v>102</v>
      </c>
      <c r="L1324" t="s">
        <v>102</v>
      </c>
      <c r="M1324" t="s">
        <v>102</v>
      </c>
      <c r="N1324" t="s">
        <v>102</v>
      </c>
      <c r="O1324" t="s">
        <v>102</v>
      </c>
      <c r="P1324" t="s">
        <v>102</v>
      </c>
      <c r="Q1324" s="26">
        <v>1.9460000000000001E-6</v>
      </c>
      <c r="R1324" t="s">
        <v>102</v>
      </c>
      <c r="S1324" t="s">
        <v>102</v>
      </c>
      <c r="T1324" s="26">
        <v>6.8839999999999997E-13</v>
      </c>
      <c r="U1324" t="s">
        <v>102</v>
      </c>
      <c r="V1324" t="s">
        <v>102</v>
      </c>
      <c r="W1324" s="26">
        <v>6.4229999999999997E-7</v>
      </c>
      <c r="X1324" s="26">
        <v>2.5883006884000001E-6</v>
      </c>
    </row>
    <row r="1325" spans="1:24" x14ac:dyDescent="0.35">
      <c r="A1325" t="s">
        <v>14</v>
      </c>
      <c r="B1325" t="s">
        <v>353</v>
      </c>
      <c r="C1325" t="s">
        <v>498</v>
      </c>
      <c r="J1325" t="s">
        <v>102</v>
      </c>
      <c r="K1325" t="s">
        <v>102</v>
      </c>
      <c r="L1325" t="s">
        <v>102</v>
      </c>
      <c r="M1325" t="s">
        <v>102</v>
      </c>
      <c r="N1325" t="s">
        <v>102</v>
      </c>
      <c r="O1325" t="s">
        <v>102</v>
      </c>
      <c r="P1325" t="s">
        <v>102</v>
      </c>
      <c r="Q1325" s="26">
        <v>1.9460000000000001E-6</v>
      </c>
      <c r="R1325" t="s">
        <v>102</v>
      </c>
      <c r="S1325" t="s">
        <v>102</v>
      </c>
      <c r="T1325" s="26">
        <v>5.7160000000000001E-13</v>
      </c>
      <c r="U1325" t="s">
        <v>102</v>
      </c>
      <c r="V1325" t="s">
        <v>102</v>
      </c>
      <c r="W1325" s="26">
        <v>6.4229999999999997E-7</v>
      </c>
      <c r="X1325" s="26">
        <v>2.5883005715999999E-6</v>
      </c>
    </row>
    <row r="1326" spans="1:24" x14ac:dyDescent="0.35">
      <c r="A1326" t="s">
        <v>14</v>
      </c>
      <c r="B1326" t="s">
        <v>353</v>
      </c>
      <c r="C1326" t="s">
        <v>499</v>
      </c>
      <c r="J1326" t="s">
        <v>102</v>
      </c>
      <c r="K1326" t="s">
        <v>102</v>
      </c>
      <c r="L1326" t="s">
        <v>102</v>
      </c>
      <c r="M1326" t="s">
        <v>102</v>
      </c>
      <c r="N1326" t="s">
        <v>102</v>
      </c>
      <c r="O1326" t="s">
        <v>102</v>
      </c>
      <c r="P1326" t="s">
        <v>102</v>
      </c>
      <c r="Q1326" s="26">
        <v>1.9460000000000001E-6</v>
      </c>
      <c r="R1326" t="s">
        <v>102</v>
      </c>
      <c r="S1326" t="s">
        <v>102</v>
      </c>
      <c r="T1326" s="26">
        <v>4.8359999999999998E-13</v>
      </c>
      <c r="U1326" s="26" t="s">
        <v>102</v>
      </c>
      <c r="V1326" t="s">
        <v>102</v>
      </c>
      <c r="W1326" s="26">
        <v>6.4229999999999997E-7</v>
      </c>
      <c r="X1326" s="26">
        <v>2.5883004836E-6</v>
      </c>
    </row>
    <row r="1327" spans="1:24" x14ac:dyDescent="0.35">
      <c r="A1327" t="s">
        <v>14</v>
      </c>
      <c r="B1327" t="s">
        <v>353</v>
      </c>
      <c r="C1327" t="s">
        <v>500</v>
      </c>
      <c r="J1327" t="s">
        <v>102</v>
      </c>
      <c r="K1327" t="s">
        <v>102</v>
      </c>
      <c r="L1327" t="s">
        <v>102</v>
      </c>
      <c r="M1327" t="s">
        <v>102</v>
      </c>
      <c r="N1327" t="s">
        <v>102</v>
      </c>
      <c r="O1327" t="s">
        <v>102</v>
      </c>
      <c r="P1327" t="s">
        <v>102</v>
      </c>
      <c r="Q1327" s="26">
        <v>1.9460000000000001E-6</v>
      </c>
      <c r="R1327" t="s">
        <v>102</v>
      </c>
      <c r="S1327" t="s">
        <v>102</v>
      </c>
      <c r="T1327" s="26">
        <v>4.3919999999999999E-13</v>
      </c>
      <c r="U1327" s="26" t="s">
        <v>102</v>
      </c>
      <c r="V1327" t="s">
        <v>102</v>
      </c>
      <c r="W1327" s="26">
        <v>6.4229999999999997E-7</v>
      </c>
      <c r="X1327" s="26">
        <v>2.5883004392E-6</v>
      </c>
    </row>
    <row r="1328" spans="1:24" x14ac:dyDescent="0.35">
      <c r="A1328" t="s">
        <v>14</v>
      </c>
      <c r="B1328" t="s">
        <v>353</v>
      </c>
      <c r="C1328" t="s">
        <v>501</v>
      </c>
      <c r="J1328" t="s">
        <v>102</v>
      </c>
      <c r="K1328" t="s">
        <v>102</v>
      </c>
      <c r="L1328" t="s">
        <v>102</v>
      </c>
      <c r="M1328" t="s">
        <v>102</v>
      </c>
      <c r="N1328" t="s">
        <v>102</v>
      </c>
      <c r="O1328" t="s">
        <v>102</v>
      </c>
      <c r="P1328" t="s">
        <v>102</v>
      </c>
      <c r="Q1328" s="26">
        <v>1.9460000000000001E-6</v>
      </c>
      <c r="R1328" t="s">
        <v>102</v>
      </c>
      <c r="S1328" t="s">
        <v>102</v>
      </c>
      <c r="T1328" s="26">
        <v>4.2159999999999999E-13</v>
      </c>
      <c r="U1328" s="26" t="s">
        <v>102</v>
      </c>
      <c r="V1328" t="s">
        <v>102</v>
      </c>
      <c r="W1328" s="26">
        <v>6.4229999999999997E-7</v>
      </c>
      <c r="X1328" s="26">
        <v>2.5883004216E-6</v>
      </c>
    </row>
    <row r="1329" spans="1:24" x14ac:dyDescent="0.35">
      <c r="A1329" t="s">
        <v>14</v>
      </c>
      <c r="B1329" t="s">
        <v>353</v>
      </c>
      <c r="C1329" t="s">
        <v>502</v>
      </c>
      <c r="J1329" t="s">
        <v>102</v>
      </c>
      <c r="K1329" t="s">
        <v>102</v>
      </c>
      <c r="L1329" s="26" t="s">
        <v>102</v>
      </c>
      <c r="M1329" s="26" t="s">
        <v>102</v>
      </c>
      <c r="N1329" t="s">
        <v>102</v>
      </c>
      <c r="O1329" t="s">
        <v>102</v>
      </c>
      <c r="P1329" t="s">
        <v>102</v>
      </c>
      <c r="Q1329" s="26">
        <v>1.9460000000000001E-6</v>
      </c>
      <c r="R1329" t="s">
        <v>102</v>
      </c>
      <c r="S1329" t="s">
        <v>102</v>
      </c>
      <c r="T1329" s="26">
        <v>4.1439999999999998E-13</v>
      </c>
      <c r="U1329" t="s">
        <v>102</v>
      </c>
      <c r="V1329" t="s">
        <v>102</v>
      </c>
      <c r="W1329" s="26">
        <v>6.4229999999999997E-7</v>
      </c>
      <c r="X1329" s="26">
        <v>2.5883004144000002E-6</v>
      </c>
    </row>
    <row r="1330" spans="1:24" x14ac:dyDescent="0.35">
      <c r="A1330" t="s">
        <v>14</v>
      </c>
      <c r="B1330" t="s">
        <v>354</v>
      </c>
      <c r="J1330" t="s">
        <v>102</v>
      </c>
      <c r="K1330" t="s">
        <v>102</v>
      </c>
      <c r="L1330" s="26">
        <v>3.5860000000000003E-2</v>
      </c>
      <c r="M1330" s="26">
        <v>-8.6650000000000005E-2</v>
      </c>
      <c r="N1330" t="s">
        <v>102</v>
      </c>
      <c r="O1330" t="s">
        <v>102</v>
      </c>
      <c r="P1330" t="s">
        <v>102</v>
      </c>
      <c r="Q1330" s="26">
        <v>9.9940000000000001E-2</v>
      </c>
      <c r="R1330" t="s">
        <v>102</v>
      </c>
      <c r="S1330" t="s">
        <v>102</v>
      </c>
      <c r="T1330" s="26">
        <v>5.2930000000000002E-4</v>
      </c>
      <c r="U1330" t="s">
        <v>102</v>
      </c>
      <c r="V1330" t="s">
        <v>102</v>
      </c>
      <c r="W1330" s="26">
        <v>4.8419999999999999E-3</v>
      </c>
      <c r="X1330">
        <v>5.4521300000000002E-2</v>
      </c>
    </row>
    <row r="1331" spans="1:24" x14ac:dyDescent="0.35">
      <c r="A1331" t="s">
        <v>14</v>
      </c>
      <c r="B1331" t="s">
        <v>354</v>
      </c>
      <c r="C1331" t="s">
        <v>494</v>
      </c>
      <c r="J1331" t="s">
        <v>102</v>
      </c>
      <c r="K1331" t="s">
        <v>102</v>
      </c>
      <c r="L1331" t="s">
        <v>102</v>
      </c>
      <c r="M1331" t="s">
        <v>102</v>
      </c>
      <c r="N1331" t="s">
        <v>102</v>
      </c>
      <c r="O1331" t="s">
        <v>102</v>
      </c>
      <c r="P1331" t="s">
        <v>102</v>
      </c>
      <c r="Q1331" s="26">
        <v>1.571E-5</v>
      </c>
      <c r="R1331" t="s">
        <v>102</v>
      </c>
      <c r="S1331" t="s">
        <v>102</v>
      </c>
      <c r="T1331" s="26">
        <v>5.8789999999999998E-5</v>
      </c>
      <c r="U1331" t="s">
        <v>102</v>
      </c>
      <c r="V1331" t="s">
        <v>102</v>
      </c>
      <c r="W1331" s="26">
        <v>5.3669999999999998E-4</v>
      </c>
      <c r="X1331">
        <v>6.112E-4</v>
      </c>
    </row>
    <row r="1332" spans="1:24" x14ac:dyDescent="0.35">
      <c r="A1332" t="s">
        <v>14</v>
      </c>
      <c r="B1332" t="s">
        <v>354</v>
      </c>
      <c r="C1332" t="s">
        <v>495</v>
      </c>
      <c r="J1332" t="s">
        <v>102</v>
      </c>
      <c r="K1332" t="s">
        <v>102</v>
      </c>
      <c r="L1332" t="s">
        <v>102</v>
      </c>
      <c r="M1332" t="s">
        <v>102</v>
      </c>
      <c r="N1332" t="s">
        <v>102</v>
      </c>
      <c r="O1332" t="s">
        <v>102</v>
      </c>
      <c r="P1332" t="s">
        <v>102</v>
      </c>
      <c r="Q1332" s="26">
        <v>1.467E-5</v>
      </c>
      <c r="R1332" t="s">
        <v>102</v>
      </c>
      <c r="S1332" t="s">
        <v>102</v>
      </c>
      <c r="T1332" s="26">
        <v>5.8799999999999999E-5</v>
      </c>
      <c r="U1332" t="s">
        <v>102</v>
      </c>
      <c r="V1332" t="s">
        <v>102</v>
      </c>
      <c r="W1332" s="26">
        <v>5.3720000000000005E-4</v>
      </c>
      <c r="X1332">
        <v>6.1067000000000001E-4</v>
      </c>
    </row>
    <row r="1333" spans="1:24" x14ac:dyDescent="0.35">
      <c r="A1333" t="s">
        <v>14</v>
      </c>
      <c r="B1333" t="s">
        <v>354</v>
      </c>
      <c r="C1333" t="s">
        <v>496</v>
      </c>
      <c r="J1333" t="s">
        <v>102</v>
      </c>
      <c r="K1333" t="s">
        <v>102</v>
      </c>
      <c r="L1333" t="s">
        <v>102</v>
      </c>
      <c r="M1333" t="s">
        <v>102</v>
      </c>
      <c r="N1333" t="s">
        <v>102</v>
      </c>
      <c r="O1333" t="s">
        <v>102</v>
      </c>
      <c r="P1333" t="s">
        <v>102</v>
      </c>
      <c r="Q1333" s="26">
        <v>1.294E-5</v>
      </c>
      <c r="R1333" t="s">
        <v>102</v>
      </c>
      <c r="S1333" t="s">
        <v>102</v>
      </c>
      <c r="T1333" s="26">
        <v>5.8810000000000001E-5</v>
      </c>
      <c r="U1333" t="s">
        <v>102</v>
      </c>
      <c r="V1333" t="s">
        <v>102</v>
      </c>
      <c r="W1333" s="26">
        <v>5.3759999999999995E-4</v>
      </c>
      <c r="X1333">
        <v>6.0935000000000004E-4</v>
      </c>
    </row>
    <row r="1334" spans="1:24" x14ac:dyDescent="0.35">
      <c r="A1334" t="s">
        <v>14</v>
      </c>
      <c r="B1334" t="s">
        <v>354</v>
      </c>
      <c r="C1334" t="s">
        <v>497</v>
      </c>
      <c r="J1334" t="s">
        <v>102</v>
      </c>
      <c r="K1334" t="s">
        <v>102</v>
      </c>
      <c r="L1334" t="s">
        <v>102</v>
      </c>
      <c r="M1334" t="s">
        <v>102</v>
      </c>
      <c r="N1334" t="s">
        <v>102</v>
      </c>
      <c r="O1334" t="s">
        <v>102</v>
      </c>
      <c r="P1334" t="s">
        <v>102</v>
      </c>
      <c r="Q1334" s="26">
        <v>1.1379999999999999E-5</v>
      </c>
      <c r="R1334" t="s">
        <v>102</v>
      </c>
      <c r="S1334" t="s">
        <v>102</v>
      </c>
      <c r="T1334" s="26">
        <v>5.8810000000000001E-5</v>
      </c>
      <c r="U1334" t="s">
        <v>102</v>
      </c>
      <c r="V1334" t="s">
        <v>102</v>
      </c>
      <c r="W1334" s="26">
        <v>5.3790000000000001E-4</v>
      </c>
      <c r="X1334">
        <v>6.0809000000000004E-4</v>
      </c>
    </row>
    <row r="1335" spans="1:24" x14ac:dyDescent="0.35">
      <c r="A1335" t="s">
        <v>14</v>
      </c>
      <c r="B1335" t="s">
        <v>354</v>
      </c>
      <c r="C1335" t="s">
        <v>498</v>
      </c>
      <c r="J1335" t="s">
        <v>102</v>
      </c>
      <c r="K1335" t="s">
        <v>102</v>
      </c>
      <c r="L1335" t="s">
        <v>102</v>
      </c>
      <c r="M1335" t="s">
        <v>102</v>
      </c>
      <c r="N1335" t="s">
        <v>102</v>
      </c>
      <c r="O1335" t="s">
        <v>102</v>
      </c>
      <c r="P1335" t="s">
        <v>102</v>
      </c>
      <c r="Q1335" s="26">
        <v>1.009E-5</v>
      </c>
      <c r="R1335" t="s">
        <v>102</v>
      </c>
      <c r="S1335" t="s">
        <v>102</v>
      </c>
      <c r="T1335" s="26">
        <v>5.8810000000000001E-5</v>
      </c>
      <c r="U1335" t="s">
        <v>102</v>
      </c>
      <c r="V1335" t="s">
        <v>102</v>
      </c>
      <c r="W1335" s="26">
        <v>5.3799999999999996E-4</v>
      </c>
      <c r="X1335">
        <v>6.0689999999999995E-4</v>
      </c>
    </row>
    <row r="1336" spans="1:24" x14ac:dyDescent="0.35">
      <c r="A1336" t="s">
        <v>14</v>
      </c>
      <c r="B1336" t="s">
        <v>354</v>
      </c>
      <c r="C1336" t="s">
        <v>499</v>
      </c>
      <c r="J1336" t="s">
        <v>102</v>
      </c>
      <c r="K1336" t="s">
        <v>102</v>
      </c>
      <c r="L1336" t="s">
        <v>102</v>
      </c>
      <c r="M1336" t="s">
        <v>102</v>
      </c>
      <c r="N1336" t="s">
        <v>102</v>
      </c>
      <c r="O1336" t="s">
        <v>102</v>
      </c>
      <c r="P1336" t="s">
        <v>102</v>
      </c>
      <c r="Q1336" s="26">
        <v>9.3449999999999995E-6</v>
      </c>
      <c r="R1336" t="s">
        <v>102</v>
      </c>
      <c r="S1336" t="s">
        <v>102</v>
      </c>
      <c r="T1336" s="26">
        <v>5.8810000000000001E-5</v>
      </c>
      <c r="U1336" t="s">
        <v>102</v>
      </c>
      <c r="V1336" t="s">
        <v>102</v>
      </c>
      <c r="W1336" s="26">
        <v>5.3790000000000001E-4</v>
      </c>
      <c r="X1336">
        <v>6.0605499999999998E-4</v>
      </c>
    </row>
    <row r="1337" spans="1:24" x14ac:dyDescent="0.35">
      <c r="A1337" t="s">
        <v>14</v>
      </c>
      <c r="B1337" t="s">
        <v>354</v>
      </c>
      <c r="C1337" t="s">
        <v>500</v>
      </c>
      <c r="J1337" t="s">
        <v>102</v>
      </c>
      <c r="K1337" t="s">
        <v>102</v>
      </c>
      <c r="L1337" t="s">
        <v>102</v>
      </c>
      <c r="M1337" t="s">
        <v>102</v>
      </c>
      <c r="N1337" t="s">
        <v>102</v>
      </c>
      <c r="O1337" t="s">
        <v>102</v>
      </c>
      <c r="P1337" t="s">
        <v>102</v>
      </c>
      <c r="Q1337" s="26">
        <v>9.0219999999999993E-6</v>
      </c>
      <c r="R1337" t="s">
        <v>102</v>
      </c>
      <c r="S1337" t="s">
        <v>102</v>
      </c>
      <c r="T1337" s="26">
        <v>5.8810000000000001E-5</v>
      </c>
      <c r="U1337" t="s">
        <v>102</v>
      </c>
      <c r="V1337" t="s">
        <v>102</v>
      </c>
      <c r="W1337" s="26">
        <v>5.3779999999999995E-4</v>
      </c>
      <c r="X1337">
        <v>6.0563200000000005E-4</v>
      </c>
    </row>
    <row r="1338" spans="1:24" x14ac:dyDescent="0.35">
      <c r="A1338" t="s">
        <v>14</v>
      </c>
      <c r="B1338" t="s">
        <v>354</v>
      </c>
      <c r="C1338" t="s">
        <v>501</v>
      </c>
      <c r="J1338" t="s">
        <v>102</v>
      </c>
      <c r="K1338" t="s">
        <v>102</v>
      </c>
      <c r="L1338" t="s">
        <v>102</v>
      </c>
      <c r="M1338" t="s">
        <v>102</v>
      </c>
      <c r="N1338" t="s">
        <v>102</v>
      </c>
      <c r="O1338" t="s">
        <v>102</v>
      </c>
      <c r="P1338" t="s">
        <v>102</v>
      </c>
      <c r="Q1338" s="26">
        <v>8.9069999999999996E-6</v>
      </c>
      <c r="R1338" t="s">
        <v>102</v>
      </c>
      <c r="S1338" t="s">
        <v>102</v>
      </c>
      <c r="T1338" s="26">
        <v>5.8810000000000001E-5</v>
      </c>
      <c r="U1338" t="s">
        <v>102</v>
      </c>
      <c r="V1338" t="s">
        <v>102</v>
      </c>
      <c r="W1338" s="26">
        <v>5.3779999999999995E-4</v>
      </c>
      <c r="X1338">
        <v>6.0551699999999997E-4</v>
      </c>
    </row>
    <row r="1339" spans="1:24" x14ac:dyDescent="0.35">
      <c r="A1339" t="s">
        <v>14</v>
      </c>
      <c r="B1339" t="s">
        <v>354</v>
      </c>
      <c r="C1339" t="s">
        <v>502</v>
      </c>
      <c r="J1339" t="s">
        <v>102</v>
      </c>
      <c r="K1339" t="s">
        <v>102</v>
      </c>
      <c r="L1339" s="26" t="s">
        <v>102</v>
      </c>
      <c r="M1339" s="26" t="s">
        <v>102</v>
      </c>
      <c r="N1339" t="s">
        <v>102</v>
      </c>
      <c r="O1339" t="s">
        <v>102</v>
      </c>
      <c r="P1339" t="s">
        <v>102</v>
      </c>
      <c r="Q1339" s="26">
        <v>8.884E-6</v>
      </c>
      <c r="R1339" t="s">
        <v>102</v>
      </c>
      <c r="S1339" t="s">
        <v>102</v>
      </c>
      <c r="T1339" s="26">
        <v>5.8810000000000001E-5</v>
      </c>
      <c r="U1339" t="s">
        <v>102</v>
      </c>
      <c r="V1339" t="s">
        <v>102</v>
      </c>
      <c r="W1339" s="26">
        <v>5.3779999999999995E-4</v>
      </c>
      <c r="X1339">
        <v>6.0549400000000004E-4</v>
      </c>
    </row>
    <row r="1340" spans="1:24" x14ac:dyDescent="0.35">
      <c r="A1340" t="s">
        <v>14</v>
      </c>
      <c r="B1340" t="s">
        <v>355</v>
      </c>
      <c r="J1340" t="s">
        <v>102</v>
      </c>
      <c r="K1340" t="s">
        <v>102</v>
      </c>
      <c r="L1340" s="26">
        <v>2.8820000000000001E-6</v>
      </c>
      <c r="M1340" s="26">
        <v>2.056E-8</v>
      </c>
      <c r="N1340" t="s">
        <v>102</v>
      </c>
      <c r="O1340" t="s">
        <v>102</v>
      </c>
      <c r="P1340" t="s">
        <v>102</v>
      </c>
      <c r="Q1340" s="26">
        <v>2.1549999999999999E-5</v>
      </c>
      <c r="R1340" t="s">
        <v>102</v>
      </c>
      <c r="S1340" t="s">
        <v>102</v>
      </c>
      <c r="T1340" s="26">
        <v>8.8430000000000002E-12</v>
      </c>
      <c r="U1340" t="s">
        <v>102</v>
      </c>
      <c r="V1340" t="s">
        <v>102</v>
      </c>
      <c r="W1340" s="26">
        <v>6.0129999999999999E-6</v>
      </c>
      <c r="X1340" s="26">
        <v>3.0465568843000001E-5</v>
      </c>
    </row>
    <row r="1341" spans="1:24" x14ac:dyDescent="0.35">
      <c r="A1341" t="s">
        <v>14</v>
      </c>
      <c r="B1341" t="s">
        <v>355</v>
      </c>
      <c r="C1341" t="s">
        <v>494</v>
      </c>
      <c r="J1341" t="s">
        <v>102</v>
      </c>
      <c r="K1341" t="s">
        <v>102</v>
      </c>
      <c r="L1341" t="s">
        <v>102</v>
      </c>
      <c r="M1341" t="s">
        <v>102</v>
      </c>
      <c r="N1341" t="s">
        <v>102</v>
      </c>
      <c r="O1341" t="s">
        <v>102</v>
      </c>
      <c r="P1341" t="s">
        <v>102</v>
      </c>
      <c r="Q1341" s="26">
        <v>1.9460000000000001E-6</v>
      </c>
      <c r="R1341" t="s">
        <v>102</v>
      </c>
      <c r="S1341" t="s">
        <v>102</v>
      </c>
      <c r="T1341" s="26">
        <v>1.05E-12</v>
      </c>
      <c r="U1341" t="s">
        <v>102</v>
      </c>
      <c r="V1341" t="s">
        <v>102</v>
      </c>
      <c r="W1341" s="26">
        <v>6.4229999999999997E-7</v>
      </c>
      <c r="X1341" s="26">
        <v>2.5883010500000001E-6</v>
      </c>
    </row>
    <row r="1342" spans="1:24" x14ac:dyDescent="0.35">
      <c r="A1342" t="s">
        <v>14</v>
      </c>
      <c r="B1342" t="s">
        <v>355</v>
      </c>
      <c r="C1342" t="s">
        <v>495</v>
      </c>
      <c r="J1342" t="s">
        <v>102</v>
      </c>
      <c r="K1342" t="s">
        <v>102</v>
      </c>
      <c r="L1342" t="s">
        <v>102</v>
      </c>
      <c r="M1342" t="s">
        <v>102</v>
      </c>
      <c r="N1342" t="s">
        <v>102</v>
      </c>
      <c r="O1342" t="s">
        <v>102</v>
      </c>
      <c r="P1342" t="s">
        <v>102</v>
      </c>
      <c r="Q1342" s="26">
        <v>1.9460000000000001E-6</v>
      </c>
      <c r="R1342" t="s">
        <v>102</v>
      </c>
      <c r="S1342" t="s">
        <v>102</v>
      </c>
      <c r="T1342" s="26">
        <v>1.3290000000000001E-12</v>
      </c>
      <c r="U1342" t="s">
        <v>102</v>
      </c>
      <c r="V1342" t="s">
        <v>102</v>
      </c>
      <c r="W1342" s="26">
        <v>6.4229999999999997E-7</v>
      </c>
      <c r="X1342" s="26">
        <v>2.5883013289999999E-6</v>
      </c>
    </row>
    <row r="1343" spans="1:24" x14ac:dyDescent="0.35">
      <c r="A1343" t="s">
        <v>14</v>
      </c>
      <c r="B1343" t="s">
        <v>355</v>
      </c>
      <c r="C1343" t="s">
        <v>496</v>
      </c>
      <c r="J1343" t="s">
        <v>102</v>
      </c>
      <c r="K1343" t="s">
        <v>102</v>
      </c>
      <c r="L1343" t="s">
        <v>102</v>
      </c>
      <c r="M1343" t="s">
        <v>102</v>
      </c>
      <c r="N1343" t="s">
        <v>102</v>
      </c>
      <c r="O1343" t="s">
        <v>102</v>
      </c>
      <c r="P1343" t="s">
        <v>102</v>
      </c>
      <c r="Q1343" s="26">
        <v>1.9460000000000001E-6</v>
      </c>
      <c r="R1343" t="s">
        <v>102</v>
      </c>
      <c r="S1343" t="s">
        <v>102</v>
      </c>
      <c r="T1343" s="26">
        <v>1.2519999999999999E-12</v>
      </c>
      <c r="U1343" t="s">
        <v>102</v>
      </c>
      <c r="V1343" t="s">
        <v>102</v>
      </c>
      <c r="W1343" s="26">
        <v>6.4229999999999997E-7</v>
      </c>
      <c r="X1343" s="26">
        <v>2.5883012520000002E-6</v>
      </c>
    </row>
    <row r="1344" spans="1:24" x14ac:dyDescent="0.35">
      <c r="A1344" t="s">
        <v>14</v>
      </c>
      <c r="B1344" t="s">
        <v>355</v>
      </c>
      <c r="C1344" t="s">
        <v>497</v>
      </c>
      <c r="J1344" t="s">
        <v>102</v>
      </c>
      <c r="K1344" t="s">
        <v>102</v>
      </c>
      <c r="L1344" t="s">
        <v>102</v>
      </c>
      <c r="M1344" t="s">
        <v>102</v>
      </c>
      <c r="N1344" t="s">
        <v>102</v>
      </c>
      <c r="O1344" t="s">
        <v>102</v>
      </c>
      <c r="P1344" t="s">
        <v>102</v>
      </c>
      <c r="Q1344" s="26">
        <v>1.9460000000000001E-6</v>
      </c>
      <c r="R1344" t="s">
        <v>102</v>
      </c>
      <c r="S1344" t="s">
        <v>102</v>
      </c>
      <c r="T1344" s="26">
        <v>1.0700000000000001E-12</v>
      </c>
      <c r="U1344" t="s">
        <v>102</v>
      </c>
      <c r="V1344" t="s">
        <v>102</v>
      </c>
      <c r="W1344" s="26">
        <v>6.4229999999999997E-7</v>
      </c>
      <c r="X1344" s="26">
        <v>2.5883010700000001E-6</v>
      </c>
    </row>
    <row r="1345" spans="1:24" x14ac:dyDescent="0.35">
      <c r="A1345" t="s">
        <v>14</v>
      </c>
      <c r="B1345" t="s">
        <v>355</v>
      </c>
      <c r="C1345" t="s">
        <v>498</v>
      </c>
      <c r="J1345" t="s">
        <v>102</v>
      </c>
      <c r="K1345" t="s">
        <v>102</v>
      </c>
      <c r="L1345" t="s">
        <v>102</v>
      </c>
      <c r="M1345" t="s">
        <v>102</v>
      </c>
      <c r="N1345" t="s">
        <v>102</v>
      </c>
      <c r="O1345" t="s">
        <v>102</v>
      </c>
      <c r="P1345" t="s">
        <v>102</v>
      </c>
      <c r="Q1345" s="26">
        <v>1.9460000000000001E-6</v>
      </c>
      <c r="R1345" t="s">
        <v>102</v>
      </c>
      <c r="S1345" t="s">
        <v>102</v>
      </c>
      <c r="T1345" s="26">
        <v>9.1750000000000008E-13</v>
      </c>
      <c r="U1345" t="s">
        <v>102</v>
      </c>
      <c r="V1345" t="s">
        <v>102</v>
      </c>
      <c r="W1345" s="26">
        <v>6.4229999999999997E-7</v>
      </c>
      <c r="X1345" s="26">
        <v>2.5883009174999998E-6</v>
      </c>
    </row>
    <row r="1346" spans="1:24" x14ac:dyDescent="0.35">
      <c r="A1346" t="s">
        <v>14</v>
      </c>
      <c r="B1346" t="s">
        <v>355</v>
      </c>
      <c r="C1346" t="s">
        <v>499</v>
      </c>
      <c r="J1346" t="s">
        <v>102</v>
      </c>
      <c r="K1346" t="s">
        <v>102</v>
      </c>
      <c r="L1346" t="s">
        <v>102</v>
      </c>
      <c r="M1346" t="s">
        <v>102</v>
      </c>
      <c r="N1346" t="s">
        <v>102</v>
      </c>
      <c r="O1346" t="s">
        <v>102</v>
      </c>
      <c r="P1346" t="s">
        <v>102</v>
      </c>
      <c r="Q1346" s="26">
        <v>1.9460000000000001E-6</v>
      </c>
      <c r="R1346" t="s">
        <v>102</v>
      </c>
      <c r="S1346" t="s">
        <v>102</v>
      </c>
      <c r="T1346" s="26">
        <v>8.3580000000000003E-13</v>
      </c>
      <c r="U1346" t="s">
        <v>102</v>
      </c>
      <c r="V1346" t="s">
        <v>102</v>
      </c>
      <c r="W1346" s="26">
        <v>6.4229999999999997E-7</v>
      </c>
      <c r="X1346" s="26">
        <v>2.5883008358000002E-6</v>
      </c>
    </row>
    <row r="1347" spans="1:24" x14ac:dyDescent="0.35">
      <c r="A1347" t="s">
        <v>14</v>
      </c>
      <c r="B1347" t="s">
        <v>355</v>
      </c>
      <c r="C1347" t="s">
        <v>500</v>
      </c>
      <c r="J1347" t="s">
        <v>102</v>
      </c>
      <c r="K1347" t="s">
        <v>102</v>
      </c>
      <c r="L1347" t="s">
        <v>102</v>
      </c>
      <c r="M1347" t="s">
        <v>102</v>
      </c>
      <c r="N1347" t="s">
        <v>102</v>
      </c>
      <c r="O1347" t="s">
        <v>102</v>
      </c>
      <c r="P1347" t="s">
        <v>102</v>
      </c>
      <c r="Q1347" s="26">
        <v>1.9460000000000001E-6</v>
      </c>
      <c r="R1347" t="s">
        <v>102</v>
      </c>
      <c r="S1347" t="s">
        <v>102</v>
      </c>
      <c r="T1347" s="26">
        <v>8.1069999999999997E-13</v>
      </c>
      <c r="U1347" t="s">
        <v>102</v>
      </c>
      <c r="V1347" t="s">
        <v>102</v>
      </c>
      <c r="W1347" s="26">
        <v>6.4229999999999997E-7</v>
      </c>
      <c r="X1347" s="26">
        <v>2.5883008106999999E-6</v>
      </c>
    </row>
    <row r="1348" spans="1:24" x14ac:dyDescent="0.35">
      <c r="A1348" t="s">
        <v>14</v>
      </c>
      <c r="B1348" t="s">
        <v>355</v>
      </c>
      <c r="C1348" t="s">
        <v>501</v>
      </c>
      <c r="J1348" t="s">
        <v>102</v>
      </c>
      <c r="K1348" t="s">
        <v>102</v>
      </c>
      <c r="L1348" t="s">
        <v>102</v>
      </c>
      <c r="M1348" t="s">
        <v>102</v>
      </c>
      <c r="N1348" t="s">
        <v>102</v>
      </c>
      <c r="O1348" t="s">
        <v>102</v>
      </c>
      <c r="P1348" t="s">
        <v>102</v>
      </c>
      <c r="Q1348" s="26">
        <v>1.9460000000000001E-6</v>
      </c>
      <c r="R1348" t="s">
        <v>102</v>
      </c>
      <c r="S1348" t="s">
        <v>102</v>
      </c>
      <c r="T1348" s="26">
        <v>7.9630000000000005E-13</v>
      </c>
      <c r="U1348" t="s">
        <v>102</v>
      </c>
      <c r="V1348" t="s">
        <v>102</v>
      </c>
      <c r="W1348" s="26">
        <v>6.4229999999999997E-7</v>
      </c>
      <c r="X1348" s="26">
        <v>2.5883007963000002E-6</v>
      </c>
    </row>
    <row r="1349" spans="1:24" x14ac:dyDescent="0.35">
      <c r="A1349" t="s">
        <v>14</v>
      </c>
      <c r="B1349" t="s">
        <v>355</v>
      </c>
      <c r="C1349" t="s">
        <v>502</v>
      </c>
      <c r="J1349" t="s">
        <v>102</v>
      </c>
      <c r="K1349" t="s">
        <v>102</v>
      </c>
      <c r="L1349" s="26" t="s">
        <v>102</v>
      </c>
      <c r="M1349" s="26" t="s">
        <v>102</v>
      </c>
      <c r="N1349" t="s">
        <v>102</v>
      </c>
      <c r="O1349" t="s">
        <v>102</v>
      </c>
      <c r="P1349" t="s">
        <v>102</v>
      </c>
      <c r="Q1349" s="26">
        <v>1.9460000000000001E-6</v>
      </c>
      <c r="R1349" t="s">
        <v>102</v>
      </c>
      <c r="S1349" t="s">
        <v>102</v>
      </c>
      <c r="T1349" s="26">
        <v>7.8169999999999999E-13</v>
      </c>
      <c r="U1349" t="s">
        <v>102</v>
      </c>
      <c r="V1349" t="s">
        <v>102</v>
      </c>
      <c r="W1349" s="26">
        <v>6.4229999999999997E-7</v>
      </c>
      <c r="X1349" s="26">
        <v>2.5883007816999999E-6</v>
      </c>
    </row>
    <row r="1350" spans="1:24" x14ac:dyDescent="0.35">
      <c r="A1350" t="s">
        <v>14</v>
      </c>
      <c r="B1350" t="s">
        <v>503</v>
      </c>
      <c r="J1350" t="s">
        <v>102</v>
      </c>
      <c r="K1350" t="s">
        <v>102</v>
      </c>
      <c r="L1350" t="s">
        <v>102</v>
      </c>
      <c r="M1350" t="s">
        <v>102</v>
      </c>
      <c r="N1350" t="s">
        <v>102</v>
      </c>
      <c r="O1350" t="s">
        <v>102</v>
      </c>
      <c r="P1350" t="s">
        <v>102</v>
      </c>
      <c r="Q1350" s="26">
        <v>0.18459999999999999</v>
      </c>
      <c r="R1350" t="s">
        <v>102</v>
      </c>
      <c r="S1350" t="s">
        <v>102</v>
      </c>
      <c r="T1350" s="26">
        <v>6.6909999999999999E-3</v>
      </c>
      <c r="U1350" s="26">
        <v>9.4499999999999998E-4</v>
      </c>
      <c r="V1350" t="s">
        <v>102</v>
      </c>
      <c r="W1350" s="26">
        <v>6.5110000000000005E-4</v>
      </c>
      <c r="X1350">
        <v>0.19288710000000001</v>
      </c>
    </row>
    <row r="1351" spans="1:24" x14ac:dyDescent="0.35">
      <c r="A1351" t="s">
        <v>14</v>
      </c>
      <c r="B1351" t="s">
        <v>503</v>
      </c>
      <c r="C1351" t="s">
        <v>367</v>
      </c>
      <c r="J1351" t="s">
        <v>102</v>
      </c>
      <c r="K1351" t="s">
        <v>102</v>
      </c>
      <c r="L1351" t="s">
        <v>102</v>
      </c>
      <c r="M1351" t="s">
        <v>102</v>
      </c>
      <c r="N1351" t="s">
        <v>102</v>
      </c>
      <c r="O1351" t="s">
        <v>102</v>
      </c>
      <c r="P1351" t="s">
        <v>102</v>
      </c>
      <c r="Q1351" s="26">
        <v>2.9010000000000001E-2</v>
      </c>
      <c r="R1351" t="s">
        <v>102</v>
      </c>
      <c r="S1351" t="s">
        <v>102</v>
      </c>
      <c r="T1351" s="26">
        <v>6.6909999999999999E-3</v>
      </c>
      <c r="U1351" s="26">
        <v>9.4499999999999998E-4</v>
      </c>
      <c r="V1351" t="s">
        <v>102</v>
      </c>
      <c r="W1351" s="26">
        <v>6.4999999999999997E-4</v>
      </c>
      <c r="X1351">
        <v>3.7296000000000003E-2</v>
      </c>
    </row>
    <row r="1352" spans="1:24" x14ac:dyDescent="0.35">
      <c r="A1352" t="s">
        <v>14</v>
      </c>
      <c r="B1352" t="s">
        <v>504</v>
      </c>
      <c r="J1352" t="s">
        <v>102</v>
      </c>
      <c r="K1352" t="s">
        <v>102</v>
      </c>
      <c r="L1352" t="s">
        <v>102</v>
      </c>
      <c r="M1352" t="s">
        <v>102</v>
      </c>
      <c r="N1352" t="s">
        <v>102</v>
      </c>
      <c r="O1352" t="s">
        <v>102</v>
      </c>
      <c r="P1352" t="s">
        <v>102</v>
      </c>
      <c r="Q1352" s="26">
        <v>5.5179999999999995E-7</v>
      </c>
      <c r="R1352" t="s">
        <v>102</v>
      </c>
      <c r="S1352" t="s">
        <v>102</v>
      </c>
      <c r="T1352" s="26">
        <v>-8.0240000000000004E-7</v>
      </c>
      <c r="U1352" s="26">
        <v>2.4499999999999999E-5</v>
      </c>
      <c r="V1352" t="s">
        <v>102</v>
      </c>
      <c r="W1352" s="26">
        <v>7.23E-7</v>
      </c>
      <c r="X1352" s="26">
        <v>2.4972400000000002E-5</v>
      </c>
    </row>
    <row r="1353" spans="1:24" x14ac:dyDescent="0.35">
      <c r="A1353" t="s">
        <v>14</v>
      </c>
      <c r="B1353" t="s">
        <v>504</v>
      </c>
      <c r="C1353" t="s">
        <v>367</v>
      </c>
      <c r="J1353" t="s">
        <v>102</v>
      </c>
      <c r="K1353" t="s">
        <v>102</v>
      </c>
      <c r="L1353" t="s">
        <v>102</v>
      </c>
      <c r="M1353" t="s">
        <v>102</v>
      </c>
      <c r="N1353" t="s">
        <v>102</v>
      </c>
      <c r="O1353" t="s">
        <v>102</v>
      </c>
      <c r="P1353" t="s">
        <v>102</v>
      </c>
      <c r="Q1353" s="26">
        <v>-6.8339999999999999E-7</v>
      </c>
      <c r="R1353" t="s">
        <v>102</v>
      </c>
      <c r="S1353" t="s">
        <v>102</v>
      </c>
      <c r="T1353" s="26">
        <v>-8.0240000000000004E-7</v>
      </c>
      <c r="U1353" s="26">
        <v>2.4499999999999999E-5</v>
      </c>
      <c r="V1353" t="s">
        <v>102</v>
      </c>
      <c r="W1353" s="26">
        <v>6.9970000000000005E-7</v>
      </c>
      <c r="X1353" s="26">
        <v>2.37139E-5</v>
      </c>
    </row>
    <row r="1354" spans="1:24" x14ac:dyDescent="0.35">
      <c r="A1354" t="s">
        <v>14</v>
      </c>
      <c r="B1354" t="s">
        <v>505</v>
      </c>
      <c r="J1354" t="s">
        <v>102</v>
      </c>
      <c r="K1354" t="s">
        <v>102</v>
      </c>
      <c r="L1354" t="s">
        <v>102</v>
      </c>
      <c r="M1354" t="s">
        <v>102</v>
      </c>
      <c r="N1354" t="s">
        <v>102</v>
      </c>
      <c r="O1354" t="s">
        <v>102</v>
      </c>
      <c r="P1354" t="s">
        <v>102</v>
      </c>
      <c r="Q1354" s="26">
        <v>0.18459999999999999</v>
      </c>
      <c r="R1354" t="s">
        <v>102</v>
      </c>
      <c r="S1354" t="s">
        <v>102</v>
      </c>
      <c r="T1354" s="26">
        <v>6.698E-3</v>
      </c>
      <c r="U1354" s="26">
        <v>9.4059999999999999E-4</v>
      </c>
      <c r="V1354" t="s">
        <v>102</v>
      </c>
      <c r="W1354" s="26">
        <v>6.4190000000000004E-4</v>
      </c>
      <c r="X1354">
        <v>0.19288050000000001</v>
      </c>
    </row>
    <row r="1355" spans="1:24" x14ac:dyDescent="0.35">
      <c r="A1355" t="s">
        <v>14</v>
      </c>
      <c r="B1355" t="s">
        <v>505</v>
      </c>
      <c r="C1355" t="s">
        <v>367</v>
      </c>
      <c r="J1355" t="s">
        <v>102</v>
      </c>
      <c r="K1355" t="s">
        <v>102</v>
      </c>
      <c r="L1355" t="s">
        <v>102</v>
      </c>
      <c r="M1355" t="s">
        <v>102</v>
      </c>
      <c r="N1355" t="s">
        <v>102</v>
      </c>
      <c r="O1355" t="s">
        <v>102</v>
      </c>
      <c r="P1355" t="s">
        <v>102</v>
      </c>
      <c r="Q1355" s="26">
        <v>2.9020000000000001E-2</v>
      </c>
      <c r="R1355" t="s">
        <v>102</v>
      </c>
      <c r="S1355" t="s">
        <v>102</v>
      </c>
      <c r="T1355" s="26">
        <v>6.698E-3</v>
      </c>
      <c r="U1355" s="26">
        <v>9.4059999999999999E-4</v>
      </c>
      <c r="V1355" t="s">
        <v>102</v>
      </c>
      <c r="W1355" s="26">
        <v>6.4340000000000003E-4</v>
      </c>
      <c r="X1355">
        <v>3.7302000000000002E-2</v>
      </c>
    </row>
    <row r="1356" spans="1:24" x14ac:dyDescent="0.35">
      <c r="A1356" t="s">
        <v>14</v>
      </c>
      <c r="B1356" t="s">
        <v>506</v>
      </c>
      <c r="J1356" t="s">
        <v>102</v>
      </c>
      <c r="K1356" t="s">
        <v>102</v>
      </c>
      <c r="L1356" t="s">
        <v>102</v>
      </c>
      <c r="M1356" t="s">
        <v>102</v>
      </c>
      <c r="N1356" t="s">
        <v>102</v>
      </c>
      <c r="O1356" t="s">
        <v>102</v>
      </c>
      <c r="P1356" t="s">
        <v>102</v>
      </c>
      <c r="Q1356" s="26">
        <v>5.5130000000000002E-7</v>
      </c>
      <c r="R1356" t="s">
        <v>102</v>
      </c>
      <c r="S1356" t="s">
        <v>102</v>
      </c>
      <c r="T1356" s="26">
        <v>-8.1380000000000005E-7</v>
      </c>
      <c r="U1356" s="26">
        <v>2.4470000000000001E-5</v>
      </c>
      <c r="V1356" t="s">
        <v>102</v>
      </c>
      <c r="W1356" s="26">
        <v>7.2210000000000004E-7</v>
      </c>
      <c r="X1356" s="26">
        <v>2.4929599999999999E-5</v>
      </c>
    </row>
    <row r="1357" spans="1:24" x14ac:dyDescent="0.35">
      <c r="A1357" t="s">
        <v>14</v>
      </c>
      <c r="B1357" t="s">
        <v>506</v>
      </c>
      <c r="C1357" t="s">
        <v>367</v>
      </c>
      <c r="J1357" t="s">
        <v>102</v>
      </c>
      <c r="K1357" t="s">
        <v>102</v>
      </c>
      <c r="L1357" t="s">
        <v>102</v>
      </c>
      <c r="M1357" t="s">
        <v>102</v>
      </c>
      <c r="N1357" t="s">
        <v>102</v>
      </c>
      <c r="O1357" t="s">
        <v>102</v>
      </c>
      <c r="P1357" t="s">
        <v>102</v>
      </c>
      <c r="Q1357" s="26">
        <v>-6.8319999999999998E-7</v>
      </c>
      <c r="R1357" t="s">
        <v>102</v>
      </c>
      <c r="S1357" t="s">
        <v>102</v>
      </c>
      <c r="T1357" s="26">
        <v>-8.1380000000000005E-7</v>
      </c>
      <c r="U1357" s="26">
        <v>2.4470000000000001E-5</v>
      </c>
      <c r="V1357" t="s">
        <v>102</v>
      </c>
      <c r="W1357" s="26">
        <v>6.9879999999999998E-7</v>
      </c>
      <c r="X1357" s="26">
        <v>2.3671799999999999E-5</v>
      </c>
    </row>
    <row r="1358" spans="1:24" x14ac:dyDescent="0.35">
      <c r="A1358" t="s">
        <v>14</v>
      </c>
      <c r="B1358" t="s">
        <v>507</v>
      </c>
      <c r="J1358" t="s">
        <v>102</v>
      </c>
      <c r="K1358" t="s">
        <v>102</v>
      </c>
      <c r="L1358" t="s">
        <v>102</v>
      </c>
      <c r="M1358" t="s">
        <v>102</v>
      </c>
      <c r="N1358" t="s">
        <v>102</v>
      </c>
      <c r="O1358" t="s">
        <v>102</v>
      </c>
      <c r="P1358" t="s">
        <v>102</v>
      </c>
      <c r="Q1358" s="26" t="s">
        <v>102</v>
      </c>
      <c r="R1358" t="s">
        <v>102</v>
      </c>
      <c r="S1358" t="s">
        <v>102</v>
      </c>
      <c r="T1358" s="26" t="s">
        <v>102</v>
      </c>
      <c r="U1358" t="s">
        <v>102</v>
      </c>
      <c r="V1358" t="s">
        <v>102</v>
      </c>
      <c r="W1358" s="26" t="s">
        <v>102</v>
      </c>
      <c r="X1358">
        <v>0</v>
      </c>
    </row>
    <row r="1359" spans="1:24" x14ac:dyDescent="0.35">
      <c r="A1359" t="s">
        <v>14</v>
      </c>
      <c r="B1359" t="s">
        <v>508</v>
      </c>
      <c r="J1359" t="s">
        <v>102</v>
      </c>
      <c r="K1359" t="s">
        <v>102</v>
      </c>
      <c r="L1359" s="26" t="s">
        <v>102</v>
      </c>
      <c r="M1359" s="26" t="s">
        <v>102</v>
      </c>
      <c r="N1359" t="s">
        <v>102</v>
      </c>
      <c r="O1359" t="s">
        <v>102</v>
      </c>
      <c r="P1359" t="s">
        <v>102</v>
      </c>
      <c r="Q1359" s="26" t="s">
        <v>102</v>
      </c>
      <c r="R1359" t="s">
        <v>102</v>
      </c>
      <c r="S1359" t="s">
        <v>102</v>
      </c>
      <c r="T1359" s="26" t="s">
        <v>102</v>
      </c>
      <c r="U1359" t="s">
        <v>102</v>
      </c>
      <c r="V1359" t="s">
        <v>102</v>
      </c>
      <c r="W1359" s="26" t="s">
        <v>102</v>
      </c>
      <c r="X1359">
        <v>0</v>
      </c>
    </row>
    <row r="1360" spans="1:24" x14ac:dyDescent="0.35">
      <c r="Q1360" s="26"/>
      <c r="T1360" s="26"/>
      <c r="W1360" s="26"/>
    </row>
    <row r="1361" spans="17:23" x14ac:dyDescent="0.35">
      <c r="Q1361" s="26"/>
      <c r="T1361" s="26"/>
      <c r="W1361" s="26"/>
    </row>
    <row r="1362" spans="17:23" x14ac:dyDescent="0.35">
      <c r="Q1362" s="26"/>
      <c r="T1362" s="26"/>
      <c r="W1362" s="26"/>
    </row>
    <row r="1363" spans="17:23" x14ac:dyDescent="0.35">
      <c r="Q1363" s="26"/>
      <c r="T1363" s="26"/>
      <c r="W1363" s="26"/>
    </row>
    <row r="1364" spans="17:23" x14ac:dyDescent="0.35">
      <c r="Q1364" s="26"/>
      <c r="T1364" s="26"/>
      <c r="W1364" s="26"/>
    </row>
    <row r="1365" spans="17:23" x14ac:dyDescent="0.35">
      <c r="Q1365" s="26"/>
      <c r="T1365" s="26"/>
      <c r="W1365" s="26"/>
    </row>
    <row r="1366" spans="17:23" x14ac:dyDescent="0.35">
      <c r="Q1366" s="26"/>
      <c r="T1366" s="26"/>
      <c r="W1366" s="26"/>
    </row>
    <row r="1367" spans="17:23" x14ac:dyDescent="0.35">
      <c r="Q1367" s="26"/>
      <c r="T1367" s="26"/>
      <c r="W1367" s="26"/>
    </row>
    <row r="1368" spans="17:23" x14ac:dyDescent="0.35">
      <c r="Q1368" s="26"/>
      <c r="T1368" s="26"/>
      <c r="W1368" s="26"/>
    </row>
    <row r="1369" spans="17:23" x14ac:dyDescent="0.35">
      <c r="Q1369" s="26"/>
      <c r="T1369" s="26"/>
      <c r="U1369" s="26"/>
      <c r="W1369" s="26"/>
    </row>
    <row r="1370" spans="17:23" x14ac:dyDescent="0.35">
      <c r="Q1370" s="26"/>
      <c r="T1370" s="26"/>
      <c r="U1370" s="26"/>
      <c r="W1370" s="26"/>
    </row>
    <row r="1371" spans="17:23" x14ac:dyDescent="0.35">
      <c r="Q1371" s="26"/>
      <c r="T1371" s="26"/>
      <c r="U1371" s="26"/>
      <c r="W1371" s="26"/>
    </row>
    <row r="1372" spans="17:23" x14ac:dyDescent="0.35">
      <c r="Q1372" s="26"/>
      <c r="T1372" s="26"/>
      <c r="U1372" s="26"/>
      <c r="W1372" s="26"/>
    </row>
    <row r="1373" spans="17:23" x14ac:dyDescent="0.35">
      <c r="Q1373" s="26"/>
      <c r="T1373" s="26"/>
      <c r="U1373" s="26"/>
      <c r="W1373" s="26"/>
    </row>
    <row r="1374" spans="17:23" x14ac:dyDescent="0.35">
      <c r="Q1374" s="26"/>
      <c r="T1374" s="26"/>
      <c r="U1374" s="26"/>
      <c r="W1374" s="26"/>
    </row>
    <row r="1375" spans="17:23" x14ac:dyDescent="0.35">
      <c r="Q1375" s="26"/>
      <c r="T1375" s="26"/>
      <c r="U1375" s="26"/>
      <c r="W1375" s="26"/>
    </row>
    <row r="1376" spans="17:23" x14ac:dyDescent="0.35">
      <c r="Q1376" s="26"/>
      <c r="T1376" s="26"/>
      <c r="U1376" s="26"/>
      <c r="W1376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G210"/>
  <sheetViews>
    <sheetView topLeftCell="A22" zoomScale="69" zoomScaleNormal="69" workbookViewId="0">
      <selection activeCell="A65" sqref="A65:XFD65"/>
    </sheetView>
  </sheetViews>
  <sheetFormatPr defaultRowHeight="14.5" x14ac:dyDescent="0.35"/>
  <cols>
    <col min="2" max="2" width="20.453125" customWidth="1"/>
    <col min="3" max="3" width="9.1796875" bestFit="1" customWidth="1"/>
    <col min="4" max="4" width="7.453125" customWidth="1"/>
    <col min="5" max="5" width="8" customWidth="1"/>
    <col min="6" max="6" width="8.1796875" customWidth="1"/>
    <col min="7" max="7" width="8" customWidth="1"/>
    <col min="9" max="9" width="7" customWidth="1"/>
    <col min="12" max="12" width="9.1796875" style="2"/>
    <col min="13" max="13" width="19.54296875" customWidth="1"/>
    <col min="15" max="15" width="7.26953125" customWidth="1"/>
    <col min="16" max="16" width="7.81640625" customWidth="1"/>
    <col min="20" max="20" width="7.453125" customWidth="1"/>
    <col min="21" max="21" width="9.1796875" customWidth="1"/>
    <col min="24" max="24" width="25.81640625" customWidth="1"/>
    <col min="25" max="25" width="8.453125" bestFit="1" customWidth="1"/>
    <col min="27" max="27" width="13.1796875" customWidth="1"/>
    <col min="31" max="31" width="7.453125" customWidth="1"/>
  </cols>
  <sheetData>
    <row r="3" spans="2:9" ht="21.5" thickBot="1" x14ac:dyDescent="0.55000000000000004">
      <c r="B3" s="60" t="s">
        <v>705</v>
      </c>
    </row>
    <row r="4" spans="2:9" ht="15" thickBot="1" x14ac:dyDescent="0.4">
      <c r="B4" s="27"/>
      <c r="C4" s="28" t="s">
        <v>87</v>
      </c>
      <c r="D4" s="28" t="s">
        <v>510</v>
      </c>
      <c r="E4" s="28" t="s">
        <v>511</v>
      </c>
      <c r="F4" s="28" t="s">
        <v>512</v>
      </c>
      <c r="G4" s="29" t="s">
        <v>513</v>
      </c>
      <c r="H4" s="29" t="s">
        <v>514</v>
      </c>
      <c r="I4" s="28" t="s">
        <v>515</v>
      </c>
    </row>
    <row r="5" spans="2:9" x14ac:dyDescent="0.35">
      <c r="B5" s="32" t="s">
        <v>516</v>
      </c>
      <c r="C5" s="19">
        <f>C41*50%+N41*25%+Y41*25%</f>
        <v>1.8738127500000001</v>
      </c>
      <c r="D5" s="19">
        <f t="shared" ref="D5:I20" si="0">D41*50%+O41*25%+Z41*25%</f>
        <v>0</v>
      </c>
      <c r="E5" s="19">
        <f t="shared" si="0"/>
        <v>0.27151799999999998</v>
      </c>
      <c r="F5" s="19">
        <f t="shared" si="0"/>
        <v>0.62658000000000003</v>
      </c>
      <c r="G5" s="19">
        <f t="shared" si="0"/>
        <v>0</v>
      </c>
      <c r="H5" s="19">
        <f t="shared" si="0"/>
        <v>0</v>
      </c>
      <c r="I5" s="19">
        <f t="shared" si="0"/>
        <v>0.97571475000000008</v>
      </c>
    </row>
    <row r="6" spans="2:9" x14ac:dyDescent="0.35">
      <c r="B6" s="33" t="s">
        <v>518</v>
      </c>
      <c r="C6" s="19">
        <f t="shared" ref="C6:C34" si="1">C42*50%+N42*25%+Y42*25%</f>
        <v>0.298663031843375</v>
      </c>
      <c r="D6" s="19">
        <f t="shared" si="0"/>
        <v>0</v>
      </c>
      <c r="E6" s="19">
        <f t="shared" si="0"/>
        <v>0.1651968</v>
      </c>
      <c r="F6" s="19">
        <f t="shared" si="0"/>
        <v>4.6079999999999996E-2</v>
      </c>
      <c r="G6" s="19">
        <f t="shared" si="0"/>
        <v>8.7386231843375003E-2</v>
      </c>
      <c r="H6" s="19">
        <f t="shared" si="0"/>
        <v>0</v>
      </c>
      <c r="I6" s="19">
        <f t="shared" si="0"/>
        <v>0</v>
      </c>
    </row>
    <row r="7" spans="2:9" x14ac:dyDescent="0.35">
      <c r="B7" s="33" t="s">
        <v>520</v>
      </c>
      <c r="C7" s="19">
        <f t="shared" si="1"/>
        <v>2.4441033750000001</v>
      </c>
      <c r="D7" s="19">
        <f t="shared" si="0"/>
        <v>0</v>
      </c>
      <c r="E7" s="19">
        <f t="shared" si="0"/>
        <v>0.37078799999999995</v>
      </c>
      <c r="F7" s="19">
        <f t="shared" si="0"/>
        <v>1.505571</v>
      </c>
      <c r="G7" s="19">
        <f t="shared" si="0"/>
        <v>0</v>
      </c>
      <c r="H7" s="19">
        <f t="shared" si="0"/>
        <v>0.56774437499999997</v>
      </c>
      <c r="I7" s="19">
        <f t="shared" si="0"/>
        <v>0</v>
      </c>
    </row>
    <row r="8" spans="2:9" x14ac:dyDescent="0.35">
      <c r="B8" s="33" t="s">
        <v>522</v>
      </c>
      <c r="C8" s="19">
        <f t="shared" si="1"/>
        <v>4.2218406925499998</v>
      </c>
      <c r="D8" s="19">
        <f t="shared" si="0"/>
        <v>0</v>
      </c>
      <c r="E8" s="19">
        <f t="shared" si="0"/>
        <v>0.21826799999999999</v>
      </c>
      <c r="F8" s="19">
        <f t="shared" si="0"/>
        <v>1.3304701249999999</v>
      </c>
      <c r="G8" s="19">
        <f t="shared" si="0"/>
        <v>1.2E-2</v>
      </c>
      <c r="H8" s="19">
        <f t="shared" si="0"/>
        <v>2.1411025675499999</v>
      </c>
      <c r="I8" s="19">
        <f t="shared" si="0"/>
        <v>0.52</v>
      </c>
    </row>
    <row r="9" spans="2:9" x14ac:dyDescent="0.35">
      <c r="B9" s="33" t="s">
        <v>524</v>
      </c>
      <c r="C9" s="19">
        <f t="shared" si="1"/>
        <v>1.3206936434999998</v>
      </c>
      <c r="D9" s="19">
        <f t="shared" si="0"/>
        <v>0</v>
      </c>
      <c r="E9" s="19">
        <f t="shared" si="0"/>
        <v>0.61999999999999988</v>
      </c>
      <c r="F9" s="19">
        <f t="shared" si="0"/>
        <v>0</v>
      </c>
      <c r="G9" s="19">
        <f t="shared" si="0"/>
        <v>0.70069364349999996</v>
      </c>
      <c r="H9" s="19">
        <f t="shared" si="0"/>
        <v>0</v>
      </c>
      <c r="I9" s="19">
        <f t="shared" si="0"/>
        <v>0</v>
      </c>
    </row>
    <row r="10" spans="2:9" x14ac:dyDescent="0.35">
      <c r="B10" s="33" t="s">
        <v>526</v>
      </c>
      <c r="C10" s="19">
        <f t="shared" si="1"/>
        <v>0.30657157499999999</v>
      </c>
      <c r="D10" s="19">
        <f t="shared" si="0"/>
        <v>0</v>
      </c>
      <c r="E10" s="19">
        <f t="shared" si="0"/>
        <v>0.215424</v>
      </c>
      <c r="F10" s="19">
        <f t="shared" si="0"/>
        <v>0</v>
      </c>
      <c r="G10" s="19">
        <f t="shared" si="0"/>
        <v>9.1147574999999995E-2</v>
      </c>
      <c r="H10" s="19">
        <f t="shared" si="0"/>
        <v>0</v>
      </c>
      <c r="I10" s="19">
        <f t="shared" si="0"/>
        <v>0</v>
      </c>
    </row>
    <row r="11" spans="2:9" x14ac:dyDescent="0.35">
      <c r="B11" s="33" t="s">
        <v>528</v>
      </c>
      <c r="C11" s="19">
        <f t="shared" si="1"/>
        <v>1.3956820000000001</v>
      </c>
      <c r="D11" s="19">
        <f t="shared" si="0"/>
        <v>0</v>
      </c>
      <c r="E11" s="19">
        <f t="shared" si="0"/>
        <v>0.27820800000000001</v>
      </c>
      <c r="F11" s="19">
        <f t="shared" si="0"/>
        <v>0</v>
      </c>
      <c r="G11" s="19">
        <f t="shared" si="0"/>
        <v>1.1174740000000001</v>
      </c>
      <c r="H11" s="19">
        <f t="shared" si="0"/>
        <v>0</v>
      </c>
      <c r="I11" s="19">
        <f t="shared" si="0"/>
        <v>0</v>
      </c>
    </row>
    <row r="12" spans="2:9" x14ac:dyDescent="0.35">
      <c r="B12" s="33" t="s">
        <v>530</v>
      </c>
      <c r="C12" s="19">
        <f t="shared" si="1"/>
        <v>1.1613852999999998</v>
      </c>
      <c r="D12" s="19">
        <f t="shared" si="0"/>
        <v>0</v>
      </c>
      <c r="E12" s="19">
        <f t="shared" si="0"/>
        <v>0</v>
      </c>
      <c r="F12" s="19">
        <f t="shared" si="0"/>
        <v>0.38</v>
      </c>
      <c r="G12" s="19">
        <f t="shared" si="0"/>
        <v>0</v>
      </c>
      <c r="H12" s="19">
        <f t="shared" si="0"/>
        <v>0</v>
      </c>
      <c r="I12" s="19">
        <f t="shared" si="0"/>
        <v>0.78138529999999995</v>
      </c>
    </row>
    <row r="13" spans="2:9" x14ac:dyDescent="0.35">
      <c r="B13" s="33" t="s">
        <v>685</v>
      </c>
      <c r="C13" s="19">
        <f t="shared" si="1"/>
        <v>1.06</v>
      </c>
      <c r="D13" s="19">
        <f t="shared" si="0"/>
        <v>0</v>
      </c>
      <c r="E13" s="19">
        <f t="shared" si="0"/>
        <v>1.06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0</v>
      </c>
    </row>
    <row r="14" spans="2:9" x14ac:dyDescent="0.35">
      <c r="B14" s="33" t="s">
        <v>684</v>
      </c>
      <c r="C14" s="19">
        <f t="shared" si="1"/>
        <v>1.33</v>
      </c>
      <c r="D14" s="19">
        <f t="shared" si="0"/>
        <v>0</v>
      </c>
      <c r="E14" s="19">
        <f t="shared" si="0"/>
        <v>1.33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</row>
    <row r="15" spans="2:9" x14ac:dyDescent="0.35">
      <c r="B15" s="33" t="s">
        <v>689</v>
      </c>
      <c r="C15" s="19">
        <f t="shared" si="1"/>
        <v>1.272</v>
      </c>
      <c r="D15" s="19">
        <f t="shared" si="0"/>
        <v>0</v>
      </c>
      <c r="E15" s="19">
        <f t="shared" si="0"/>
        <v>1.1320000000000001</v>
      </c>
      <c r="F15" s="19">
        <f t="shared" si="0"/>
        <v>0.14000000000000001</v>
      </c>
      <c r="G15" s="19">
        <f t="shared" si="0"/>
        <v>0</v>
      </c>
      <c r="H15" s="19">
        <f t="shared" si="0"/>
        <v>0</v>
      </c>
      <c r="I15" s="19">
        <f t="shared" si="0"/>
        <v>0</v>
      </c>
    </row>
    <row r="16" spans="2:9" x14ac:dyDescent="0.35">
      <c r="B16" s="33" t="s">
        <v>690</v>
      </c>
      <c r="C16" s="19">
        <f>C52*50%+N52*25%+Y52*25%</f>
        <v>1.9799999999999998</v>
      </c>
      <c r="D16" s="19">
        <f t="shared" si="0"/>
        <v>0</v>
      </c>
      <c r="E16" s="19">
        <f t="shared" si="0"/>
        <v>1.8699999999999997</v>
      </c>
      <c r="F16" s="19">
        <f t="shared" si="0"/>
        <v>0.11000000000000001</v>
      </c>
      <c r="G16" s="19">
        <f t="shared" si="0"/>
        <v>0</v>
      </c>
      <c r="H16" s="19">
        <f t="shared" si="0"/>
        <v>0</v>
      </c>
      <c r="I16" s="19">
        <f t="shared" si="0"/>
        <v>0</v>
      </c>
    </row>
    <row r="17" spans="2:9" x14ac:dyDescent="0.35">
      <c r="B17" s="33" t="s">
        <v>534</v>
      </c>
      <c r="C17" s="19">
        <f t="shared" si="1"/>
        <v>6.7597000000000014</v>
      </c>
      <c r="D17" s="19">
        <f t="shared" si="0"/>
        <v>0</v>
      </c>
      <c r="E17" s="19">
        <f t="shared" si="0"/>
        <v>8.4000000000000005E-2</v>
      </c>
      <c r="F17" s="19">
        <f t="shared" si="0"/>
        <v>0.98314999999999997</v>
      </c>
      <c r="G17" s="19">
        <f t="shared" si="0"/>
        <v>0.23</v>
      </c>
      <c r="H17" s="19">
        <f t="shared" si="0"/>
        <v>2.5850500000000007</v>
      </c>
      <c r="I17" s="19">
        <f t="shared" si="0"/>
        <v>2.8775000000000004</v>
      </c>
    </row>
    <row r="18" spans="2:9" x14ac:dyDescent="0.35">
      <c r="B18" s="33" t="s">
        <v>535</v>
      </c>
      <c r="C18" s="19">
        <f t="shared" si="1"/>
        <v>5.9996937499999987</v>
      </c>
      <c r="D18" s="19">
        <f t="shared" si="0"/>
        <v>0</v>
      </c>
      <c r="E18" s="19">
        <f t="shared" si="0"/>
        <v>1.6949999999999998</v>
      </c>
      <c r="F18" s="19">
        <f t="shared" si="0"/>
        <v>0.22090000000000001</v>
      </c>
      <c r="G18" s="19">
        <f t="shared" si="0"/>
        <v>0.10500000000000001</v>
      </c>
      <c r="H18" s="19">
        <f t="shared" si="0"/>
        <v>1.1804604166666657</v>
      </c>
      <c r="I18" s="19">
        <f t="shared" si="0"/>
        <v>2.7983333333333333</v>
      </c>
    </row>
    <row r="19" spans="2:9" x14ac:dyDescent="0.35">
      <c r="B19" s="33" t="s">
        <v>577</v>
      </c>
      <c r="C19" s="19">
        <f t="shared" si="1"/>
        <v>4.5</v>
      </c>
      <c r="D19" s="19">
        <f t="shared" si="0"/>
        <v>4.5</v>
      </c>
      <c r="E19" s="19">
        <f t="shared" si="0"/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</row>
    <row r="20" spans="2:9" x14ac:dyDescent="0.35">
      <c r="B20" s="33" t="s">
        <v>647</v>
      </c>
      <c r="C20" s="19">
        <f t="shared" si="1"/>
        <v>1.7850000000000001</v>
      </c>
      <c r="D20" s="19">
        <f t="shared" si="0"/>
        <v>1.5075600000000002</v>
      </c>
      <c r="E20" s="19">
        <f t="shared" si="0"/>
        <v>0.27744000000000002</v>
      </c>
      <c r="F20" s="19">
        <f t="shared" si="0"/>
        <v>0</v>
      </c>
      <c r="G20" s="19">
        <f t="shared" si="0"/>
        <v>0</v>
      </c>
      <c r="H20" s="19">
        <f t="shared" si="0"/>
        <v>0</v>
      </c>
      <c r="I20" s="19">
        <f t="shared" si="0"/>
        <v>0</v>
      </c>
    </row>
    <row r="21" spans="2:9" x14ac:dyDescent="0.35">
      <c r="B21" s="33" t="s">
        <v>564</v>
      </c>
      <c r="C21" s="19">
        <f t="shared" si="1"/>
        <v>0.375</v>
      </c>
      <c r="D21" s="19">
        <f t="shared" ref="D21:D35" si="2">D57*50%+O57*25%+Z57*25%</f>
        <v>0.375</v>
      </c>
      <c r="E21" s="19">
        <f t="shared" ref="E21:E35" si="3">E57*50%+P57*25%+AA57*25%</f>
        <v>0</v>
      </c>
      <c r="F21" s="19">
        <f t="shared" ref="F21:F35" si="4">F57*50%+Q57*25%+AB57*25%</f>
        <v>0</v>
      </c>
      <c r="G21" s="19">
        <f t="shared" ref="G21:G35" si="5">G57*50%+R57*25%+AC57*25%</f>
        <v>0</v>
      </c>
      <c r="H21" s="19">
        <f t="shared" ref="H21:H35" si="6">H57*50%+S57*25%+AD57*25%</f>
        <v>0</v>
      </c>
      <c r="I21" s="19">
        <f t="shared" ref="I21:I35" si="7">I57*50%+T57*25%+AE57*25%</f>
        <v>0</v>
      </c>
    </row>
    <row r="22" spans="2:9" x14ac:dyDescent="0.35">
      <c r="B22" s="33" t="s">
        <v>71</v>
      </c>
      <c r="C22" s="19">
        <f t="shared" si="1"/>
        <v>3.0750000000000011</v>
      </c>
      <c r="D22" s="19">
        <f t="shared" si="2"/>
        <v>2.6250000000000009</v>
      </c>
      <c r="E22" s="19">
        <f t="shared" si="3"/>
        <v>0.44999999999999996</v>
      </c>
      <c r="F22" s="19">
        <f t="shared" si="4"/>
        <v>0</v>
      </c>
      <c r="G22" s="19">
        <f t="shared" si="5"/>
        <v>0</v>
      </c>
      <c r="H22" s="19">
        <f t="shared" si="6"/>
        <v>0</v>
      </c>
      <c r="I22" s="19">
        <f t="shared" si="7"/>
        <v>0</v>
      </c>
    </row>
    <row r="23" spans="2:9" x14ac:dyDescent="0.35">
      <c r="B23" s="33" t="s">
        <v>561</v>
      </c>
      <c r="C23" s="19">
        <f t="shared" si="1"/>
        <v>11.100000000000001</v>
      </c>
      <c r="D23" s="19">
        <f t="shared" si="2"/>
        <v>11.100000000000001</v>
      </c>
      <c r="E23" s="19">
        <f t="shared" si="3"/>
        <v>0</v>
      </c>
      <c r="F23" s="19">
        <f t="shared" si="4"/>
        <v>0</v>
      </c>
      <c r="G23" s="19">
        <f t="shared" si="5"/>
        <v>0</v>
      </c>
      <c r="H23" s="19">
        <f t="shared" si="6"/>
        <v>0</v>
      </c>
      <c r="I23" s="19">
        <f t="shared" si="7"/>
        <v>0</v>
      </c>
    </row>
    <row r="24" spans="2:9" x14ac:dyDescent="0.35">
      <c r="B24" s="33" t="s">
        <v>557</v>
      </c>
      <c r="C24" s="19">
        <f t="shared" si="1"/>
        <v>4.5874999999999959</v>
      </c>
      <c r="D24" s="19">
        <f t="shared" si="2"/>
        <v>3.749999999999996</v>
      </c>
      <c r="E24" s="19">
        <f t="shared" si="3"/>
        <v>0.83750000000000002</v>
      </c>
      <c r="F24" s="19">
        <f t="shared" si="4"/>
        <v>0</v>
      </c>
      <c r="G24" s="19">
        <f t="shared" si="5"/>
        <v>0</v>
      </c>
      <c r="H24" s="19">
        <f t="shared" si="6"/>
        <v>0</v>
      </c>
      <c r="I24" s="19">
        <f t="shared" si="7"/>
        <v>0</v>
      </c>
    </row>
    <row r="25" spans="2:9" x14ac:dyDescent="0.35">
      <c r="B25" s="33" t="s">
        <v>558</v>
      </c>
      <c r="C25" s="19">
        <f t="shared" si="1"/>
        <v>2.1000000000000023</v>
      </c>
      <c r="D25" s="19">
        <f t="shared" si="2"/>
        <v>2.1000000000000023</v>
      </c>
      <c r="E25" s="19">
        <f t="shared" si="3"/>
        <v>0</v>
      </c>
      <c r="F25" s="19">
        <f t="shared" si="4"/>
        <v>0</v>
      </c>
      <c r="G25" s="19">
        <f t="shared" si="5"/>
        <v>0</v>
      </c>
      <c r="H25" s="19">
        <f t="shared" si="6"/>
        <v>0</v>
      </c>
      <c r="I25" s="19">
        <f t="shared" si="7"/>
        <v>0</v>
      </c>
    </row>
    <row r="26" spans="2:9" x14ac:dyDescent="0.35">
      <c r="B26" s="33" t="s">
        <v>562</v>
      </c>
      <c r="C26" s="19">
        <f t="shared" si="1"/>
        <v>4.82</v>
      </c>
      <c r="D26" s="19">
        <f t="shared" si="2"/>
        <v>4.125</v>
      </c>
      <c r="E26" s="19">
        <f t="shared" si="3"/>
        <v>0.69499999999999995</v>
      </c>
      <c r="F26" s="19">
        <f t="shared" si="4"/>
        <v>0</v>
      </c>
      <c r="G26" s="19">
        <f t="shared" si="5"/>
        <v>0</v>
      </c>
      <c r="H26" s="19">
        <f t="shared" si="6"/>
        <v>0</v>
      </c>
      <c r="I26" s="19">
        <f t="shared" si="7"/>
        <v>0</v>
      </c>
    </row>
    <row r="27" spans="2:9" x14ac:dyDescent="0.35">
      <c r="B27" s="33" t="s">
        <v>536</v>
      </c>
      <c r="C27" s="19">
        <f t="shared" si="1"/>
        <v>1.5571874999999999</v>
      </c>
      <c r="D27" s="19">
        <f t="shared" si="2"/>
        <v>0</v>
      </c>
      <c r="E27" s="19">
        <f t="shared" si="3"/>
        <v>0</v>
      </c>
      <c r="F27" s="19">
        <f t="shared" si="4"/>
        <v>0.4396874999999999</v>
      </c>
      <c r="G27" s="19">
        <f t="shared" si="5"/>
        <v>0</v>
      </c>
      <c r="H27" s="19">
        <f t="shared" si="6"/>
        <v>0</v>
      </c>
      <c r="I27" s="19">
        <f t="shared" si="7"/>
        <v>1.1175000000000002</v>
      </c>
    </row>
    <row r="28" spans="2:9" x14ac:dyDescent="0.35">
      <c r="B28" s="33" t="s">
        <v>538</v>
      </c>
      <c r="C28" s="19">
        <f t="shared" si="1"/>
        <v>2.92920325</v>
      </c>
      <c r="D28" s="19">
        <f t="shared" si="2"/>
        <v>0</v>
      </c>
      <c r="E28" s="19">
        <f t="shared" si="3"/>
        <v>0</v>
      </c>
      <c r="F28" s="19">
        <f t="shared" si="4"/>
        <v>0.2</v>
      </c>
      <c r="G28" s="19">
        <f t="shared" si="5"/>
        <v>7.4999999999999997E-3</v>
      </c>
      <c r="H28" s="19">
        <f t="shared" si="6"/>
        <v>0.27420325000000029</v>
      </c>
      <c r="I28" s="19">
        <f t="shared" si="7"/>
        <v>2.4474999999999998</v>
      </c>
    </row>
    <row r="29" spans="2:9" ht="15" thickBot="1" x14ac:dyDescent="0.4">
      <c r="B29" s="35" t="s">
        <v>540</v>
      </c>
      <c r="C29" s="19">
        <f t="shared" si="1"/>
        <v>2.585</v>
      </c>
      <c r="D29" s="19">
        <f t="shared" si="2"/>
        <v>1.5899999999999999</v>
      </c>
      <c r="E29" s="19">
        <f t="shared" si="3"/>
        <v>0.34749999999999992</v>
      </c>
      <c r="F29" s="19">
        <f t="shared" si="4"/>
        <v>0.10112399999999999</v>
      </c>
      <c r="G29" s="19">
        <f t="shared" si="5"/>
        <v>0.54637600000000008</v>
      </c>
      <c r="H29" s="19">
        <f t="shared" si="6"/>
        <v>0</v>
      </c>
      <c r="I29" s="19">
        <f t="shared" si="7"/>
        <v>0</v>
      </c>
    </row>
    <row r="30" spans="2:9" x14ac:dyDescent="0.35">
      <c r="B30" s="36" t="s">
        <v>1</v>
      </c>
      <c r="C30" s="19">
        <f t="shared" si="1"/>
        <v>5.9899594675000003</v>
      </c>
      <c r="D30" s="19">
        <f t="shared" si="2"/>
        <v>0</v>
      </c>
      <c r="E30" s="19">
        <f t="shared" si="3"/>
        <v>1.0500000000000003</v>
      </c>
      <c r="F30" s="19">
        <f t="shared" si="4"/>
        <v>0</v>
      </c>
      <c r="G30" s="19">
        <f t="shared" si="5"/>
        <v>4.9399594674999996</v>
      </c>
      <c r="H30" s="19">
        <f t="shared" si="6"/>
        <v>0</v>
      </c>
      <c r="I30" s="19">
        <f t="shared" si="7"/>
        <v>0</v>
      </c>
    </row>
    <row r="31" spans="2:9" x14ac:dyDescent="0.35">
      <c r="B31" s="36" t="s">
        <v>2</v>
      </c>
      <c r="C31" s="19">
        <f t="shared" si="1"/>
        <v>7.9654604999999998</v>
      </c>
      <c r="D31" s="19">
        <f t="shared" si="2"/>
        <v>0</v>
      </c>
      <c r="E31" s="19">
        <f t="shared" si="3"/>
        <v>4.7589120000000005</v>
      </c>
      <c r="F31" s="19">
        <f t="shared" si="4"/>
        <v>0.24144998400000001</v>
      </c>
      <c r="G31" s="19">
        <f t="shared" si="5"/>
        <v>2.662698515999999</v>
      </c>
      <c r="H31" s="19">
        <f t="shared" si="6"/>
        <v>0.19914999999999999</v>
      </c>
      <c r="I31" s="19">
        <f t="shared" si="7"/>
        <v>0.10325000000000001</v>
      </c>
    </row>
    <row r="32" spans="2:9" x14ac:dyDescent="0.35">
      <c r="B32" s="36" t="s">
        <v>12</v>
      </c>
      <c r="C32" s="19">
        <f t="shared" si="1"/>
        <v>1.9175766779250001</v>
      </c>
      <c r="D32" s="19">
        <f t="shared" si="2"/>
        <v>0</v>
      </c>
      <c r="E32" s="19">
        <f t="shared" si="3"/>
        <v>1.1797800000000001</v>
      </c>
      <c r="F32" s="19">
        <f t="shared" si="4"/>
        <v>5.6180000000000001E-2</v>
      </c>
      <c r="G32" s="19">
        <f t="shared" si="5"/>
        <v>0.122</v>
      </c>
      <c r="H32" s="19">
        <f t="shared" si="6"/>
        <v>0.53401667792500007</v>
      </c>
      <c r="I32" s="19">
        <f t="shared" si="7"/>
        <v>2.5600000000000001E-2</v>
      </c>
    </row>
    <row r="33" spans="2:32" x14ac:dyDescent="0.35">
      <c r="B33" s="36" t="s">
        <v>13</v>
      </c>
      <c r="C33" s="19">
        <f t="shared" si="1"/>
        <v>1.309826317075</v>
      </c>
      <c r="D33" s="19">
        <f t="shared" si="2"/>
        <v>0</v>
      </c>
      <c r="E33" s="19">
        <f t="shared" si="3"/>
        <v>1.1797800000000001</v>
      </c>
      <c r="F33" s="19">
        <f t="shared" si="4"/>
        <v>2.809E-2</v>
      </c>
      <c r="G33" s="19">
        <f t="shared" si="5"/>
        <v>7.0000000000000007E-2</v>
      </c>
      <c r="H33" s="19">
        <f t="shared" si="6"/>
        <v>1.8756317074999904E-2</v>
      </c>
      <c r="I33" s="19">
        <f t="shared" si="7"/>
        <v>1.32E-2</v>
      </c>
    </row>
    <row r="34" spans="2:32" x14ac:dyDescent="0.35">
      <c r="B34" s="36" t="s">
        <v>14</v>
      </c>
      <c r="C34" s="19">
        <f t="shared" si="1"/>
        <v>4.2052569999999996</v>
      </c>
      <c r="D34" s="19">
        <f t="shared" si="2"/>
        <v>0</v>
      </c>
      <c r="E34" s="19">
        <f t="shared" si="3"/>
        <v>3.0163800000000003</v>
      </c>
      <c r="F34" s="19">
        <f t="shared" si="4"/>
        <v>4.5253000000000002E-2</v>
      </c>
      <c r="G34" s="19">
        <f t="shared" si="5"/>
        <v>0.11</v>
      </c>
      <c r="H34" s="19">
        <f t="shared" si="6"/>
        <v>0.8496239999999996</v>
      </c>
      <c r="I34" s="19">
        <f t="shared" si="7"/>
        <v>0.184</v>
      </c>
    </row>
    <row r="35" spans="2:32" ht="15" thickBot="1" x14ac:dyDescent="0.4">
      <c r="B35" s="37" t="s">
        <v>15</v>
      </c>
      <c r="C35" s="19">
        <f>C71*50%+N71*25%+Y71*25%</f>
        <v>1.3436714999999999</v>
      </c>
      <c r="D35" s="19">
        <f t="shared" si="2"/>
        <v>0</v>
      </c>
      <c r="E35" s="19">
        <f t="shared" si="3"/>
        <v>0.84825600000000001</v>
      </c>
      <c r="F35" s="19">
        <f t="shared" si="4"/>
        <v>9.0506000000000003E-2</v>
      </c>
      <c r="G35" s="19">
        <f t="shared" si="5"/>
        <v>0.08</v>
      </c>
      <c r="H35" s="19">
        <f t="shared" si="6"/>
        <v>0.28370949999999995</v>
      </c>
      <c r="I35" s="19">
        <f t="shared" si="7"/>
        <v>4.1200000000000001E-2</v>
      </c>
    </row>
    <row r="36" spans="2:32" x14ac:dyDescent="0.35">
      <c r="B36" s="31" t="s">
        <v>87</v>
      </c>
      <c r="C36" s="19">
        <f t="shared" ref="C36" si="8">SUM(C5:C35)</f>
        <v>93.569788330393365</v>
      </c>
      <c r="D36" s="19">
        <f t="shared" ref="D36:I36" si="9">SUM(D5:D35)</f>
        <v>31.672560000000001</v>
      </c>
      <c r="E36" s="19">
        <f t="shared" si="9"/>
        <v>23.950950800000005</v>
      </c>
      <c r="F36" s="19">
        <f t="shared" si="9"/>
        <v>6.545041609000001</v>
      </c>
      <c r="G36" s="19">
        <f t="shared" si="9"/>
        <v>10.882235433843373</v>
      </c>
      <c r="H36" s="19">
        <f t="shared" si="9"/>
        <v>8.6338171042166678</v>
      </c>
      <c r="I36" s="19">
        <f t="shared" si="9"/>
        <v>11.885183383333333</v>
      </c>
    </row>
    <row r="37" spans="2:32" x14ac:dyDescent="0.35">
      <c r="B37" s="31"/>
      <c r="C37" s="19"/>
      <c r="D37" s="19"/>
      <c r="E37" s="19"/>
      <c r="F37" s="19"/>
      <c r="G37" s="19"/>
      <c r="H37" s="19"/>
      <c r="I37" s="19"/>
    </row>
    <row r="38" spans="2:32" ht="18.75" customHeight="1" x14ac:dyDescent="0.5">
      <c r="B38" s="60" t="s">
        <v>591</v>
      </c>
      <c r="M38" s="61" t="s">
        <v>592</v>
      </c>
      <c r="X38" s="62" t="s">
        <v>593</v>
      </c>
    </row>
    <row r="39" spans="2:32" ht="15" thickBot="1" x14ac:dyDescent="0.4"/>
    <row r="40" spans="2:32" ht="15" thickBot="1" x14ac:dyDescent="0.4">
      <c r="B40" s="27"/>
      <c r="C40" s="28" t="s">
        <v>87</v>
      </c>
      <c r="D40" s="28" t="s">
        <v>510</v>
      </c>
      <c r="E40" s="28" t="s">
        <v>511</v>
      </c>
      <c r="F40" s="28" t="s">
        <v>512</v>
      </c>
      <c r="G40" s="29" t="s">
        <v>513</v>
      </c>
      <c r="H40" s="29" t="s">
        <v>514</v>
      </c>
      <c r="I40" s="28" t="s">
        <v>515</v>
      </c>
      <c r="M40" s="27"/>
      <c r="N40" s="28" t="s">
        <v>87</v>
      </c>
      <c r="O40" s="28" t="s">
        <v>510</v>
      </c>
      <c r="P40" s="28" t="s">
        <v>511</v>
      </c>
      <c r="Q40" s="28" t="s">
        <v>512</v>
      </c>
      <c r="R40" s="29" t="s">
        <v>513</v>
      </c>
      <c r="S40" s="29" t="s">
        <v>514</v>
      </c>
      <c r="T40" s="28" t="s">
        <v>515</v>
      </c>
      <c r="U40" s="30"/>
      <c r="V40" s="31"/>
      <c r="W40" s="31"/>
      <c r="X40" s="27"/>
      <c r="Y40" s="28" t="s">
        <v>87</v>
      </c>
      <c r="Z40" s="28" t="s">
        <v>510</v>
      </c>
      <c r="AA40" s="28" t="s">
        <v>511</v>
      </c>
      <c r="AB40" s="28" t="s">
        <v>512</v>
      </c>
      <c r="AC40" s="29" t="s">
        <v>513</v>
      </c>
      <c r="AD40" s="29" t="s">
        <v>514</v>
      </c>
      <c r="AE40" s="28" t="s">
        <v>515</v>
      </c>
      <c r="AF40" s="30" t="s">
        <v>517</v>
      </c>
    </row>
    <row r="41" spans="2:32" x14ac:dyDescent="0.35">
      <c r="B41" s="32" t="s">
        <v>516</v>
      </c>
      <c r="C41" s="19">
        <f>K93</f>
        <v>1.877507</v>
      </c>
      <c r="D41" s="19"/>
      <c r="E41" s="19">
        <f>1.2*0.0065*(1.2+4.7)*(1.2+4.7)</f>
        <v>0.27151799999999998</v>
      </c>
      <c r="F41" s="19">
        <f>0.018*(1.2+4.7)*(1.2+4.7)</f>
        <v>0.62658000000000003</v>
      </c>
      <c r="G41" s="19"/>
      <c r="H41" s="19"/>
      <c r="I41" s="19">
        <f>C41-E41-F41</f>
        <v>0.97940900000000009</v>
      </c>
      <c r="M41" s="32" t="s">
        <v>516</v>
      </c>
      <c r="N41" s="19">
        <f>V93</f>
        <v>1.8627119999999999</v>
      </c>
      <c r="O41" s="19"/>
      <c r="P41" s="19">
        <f>1.2*0.0065*(1.2+4.7)*(1.2+4.7)</f>
        <v>0.27151799999999998</v>
      </c>
      <c r="Q41" s="19">
        <f>0.018*(1.2+4.7)*(1.2+4.7)</f>
        <v>0.62658000000000003</v>
      </c>
      <c r="R41" s="19"/>
      <c r="S41" s="19"/>
      <c r="T41" s="19">
        <f>N41-P41-Q41</f>
        <v>0.96461399999999997</v>
      </c>
      <c r="V41" s="31"/>
      <c r="W41" s="31"/>
      <c r="X41" s="32" t="s">
        <v>516</v>
      </c>
      <c r="Y41" s="19">
        <f>AG93</f>
        <v>1.8775250000000001</v>
      </c>
      <c r="Z41" s="19"/>
      <c r="AA41" s="19">
        <f>1.2*0.0065*(1.2+4.7)*(1.2+4.7)</f>
        <v>0.27151799999999998</v>
      </c>
      <c r="AB41" s="19">
        <f>0.018*(1.2+4.7)*(1.2+4.7)</f>
        <v>0.62658000000000003</v>
      </c>
      <c r="AC41" s="19"/>
      <c r="AD41" s="19"/>
      <c r="AE41" s="19">
        <f>Y41-AA41-AB41</f>
        <v>0.97942700000000016</v>
      </c>
      <c r="AF41" s="30" t="s">
        <v>519</v>
      </c>
    </row>
    <row r="42" spans="2:32" x14ac:dyDescent="0.35">
      <c r="B42" s="33" t="s">
        <v>518</v>
      </c>
      <c r="C42" s="19">
        <f>K87+K88</f>
        <v>0.29865100642519998</v>
      </c>
      <c r="D42" s="19"/>
      <c r="E42" s="100">
        <f>1.2*(0.0239*1.2*1.2+0.0239*1.2*1.2)*2</f>
        <v>0.1651968</v>
      </c>
      <c r="F42" s="100">
        <v>4.6079999999999996E-2</v>
      </c>
      <c r="G42" s="19">
        <f>C42-E42-F42</f>
        <v>8.7374206425199982E-2</v>
      </c>
      <c r="H42" s="19"/>
      <c r="I42" s="19"/>
      <c r="M42" s="33" t="s">
        <v>518</v>
      </c>
      <c r="N42" s="19">
        <f>V87+V88</f>
        <v>0.29876805041080001</v>
      </c>
      <c r="O42" s="19"/>
      <c r="P42" s="100">
        <f>1.2*(0.0239*1.2*1.2+0.0239*1.2*1.2)*2</f>
        <v>0.1651968</v>
      </c>
      <c r="Q42" s="100">
        <v>4.6079999999999996E-2</v>
      </c>
      <c r="R42" s="19">
        <f>N42-P42-Q42</f>
        <v>8.7491250410800012E-2</v>
      </c>
      <c r="S42" s="19"/>
      <c r="T42" s="19"/>
      <c r="V42" s="31"/>
      <c r="W42" s="31"/>
      <c r="X42" s="33" t="s">
        <v>518</v>
      </c>
      <c r="Y42" s="19">
        <f>AG87+AG88</f>
        <v>0.29858206411230004</v>
      </c>
      <c r="Z42" s="19"/>
      <c r="AA42" s="100">
        <f>1.2*(0.0239*1.2*1.2+0.0239*1.2*1.2)*2</f>
        <v>0.1651968</v>
      </c>
      <c r="AB42" s="100">
        <v>4.6079999999999996E-2</v>
      </c>
      <c r="AC42" s="19">
        <f>Y42-AA42-AB42</f>
        <v>8.7305264112300038E-2</v>
      </c>
      <c r="AD42" s="19"/>
      <c r="AE42" s="19"/>
      <c r="AF42" s="30" t="s">
        <v>521</v>
      </c>
    </row>
    <row r="43" spans="2:32" x14ac:dyDescent="0.35">
      <c r="B43" s="33" t="s">
        <v>520</v>
      </c>
      <c r="C43" s="19">
        <f>K104+K86+K95</f>
        <v>2.4453814999999999</v>
      </c>
      <c r="D43" s="19"/>
      <c r="E43" s="19">
        <f>1.2*0.011*5.3*5.3</f>
        <v>0.37078799999999995</v>
      </c>
      <c r="F43" s="19">
        <f>0.0557*5.1*5.3</f>
        <v>1.505571</v>
      </c>
      <c r="G43" s="19"/>
      <c r="H43" s="19">
        <f>C43-E43-F43</f>
        <v>0.56902249999999976</v>
      </c>
      <c r="I43" s="19"/>
      <c r="M43" s="33" t="s">
        <v>520</v>
      </c>
      <c r="N43" s="19">
        <f>V104+V86+V95</f>
        <v>2.4416806000000002</v>
      </c>
      <c r="O43" s="19"/>
      <c r="P43" s="19">
        <f>1.2*0.011*5.3*5.3</f>
        <v>0.37078799999999995</v>
      </c>
      <c r="Q43" s="19">
        <f>0.0557*5.1*5.3</f>
        <v>1.505571</v>
      </c>
      <c r="R43" s="19"/>
      <c r="S43" s="19">
        <f>N43-P43-Q43</f>
        <v>0.56532160000000009</v>
      </c>
      <c r="T43" s="19"/>
      <c r="V43" s="31"/>
      <c r="W43" s="31"/>
      <c r="X43" s="33" t="s">
        <v>520</v>
      </c>
      <c r="Y43" s="19">
        <f>AG104+AG86+AG95</f>
        <v>2.4439699000000004</v>
      </c>
      <c r="Z43" s="19"/>
      <c r="AA43" s="19">
        <f>1.2*0.011*5.3*5.3</f>
        <v>0.37078799999999995</v>
      </c>
      <c r="AB43" s="19">
        <f>0.0557*5.1*5.3</f>
        <v>1.505571</v>
      </c>
      <c r="AC43" s="19"/>
      <c r="AD43" s="19">
        <f>Y43-AA43-AB43</f>
        <v>0.56761090000000025</v>
      </c>
      <c r="AE43" s="19"/>
      <c r="AF43" s="30" t="s">
        <v>523</v>
      </c>
    </row>
    <row r="44" spans="2:32" x14ac:dyDescent="0.35">
      <c r="B44" s="33" t="s">
        <v>522</v>
      </c>
      <c r="C44" s="19">
        <f>K96+K105+K106</f>
        <v>2.5054619426000002</v>
      </c>
      <c r="D44" s="19"/>
      <c r="E44" s="19">
        <f>1.2*0.009*4.3*4.7</f>
        <v>0.21826799999999999</v>
      </c>
      <c r="F44" s="19">
        <f>0.0509*4.3*4.7+0.014*4.45*4.7</f>
        <v>1.321499</v>
      </c>
      <c r="G44" s="19">
        <f>0.012</f>
        <v>1.2E-2</v>
      </c>
      <c r="H44" s="19">
        <f>C44-E44-F44-G44</f>
        <v>0.9536949426000001</v>
      </c>
      <c r="I44" s="19"/>
      <c r="M44" s="33" t="s">
        <v>522</v>
      </c>
      <c r="N44" s="19">
        <f>V96+V105+V106</f>
        <v>5.8938820080000003</v>
      </c>
      <c r="O44" s="19"/>
      <c r="P44" s="19">
        <f>1.2*0.009*4.3*4.7</f>
        <v>0.21826799999999999</v>
      </c>
      <c r="Q44" s="19">
        <f>0.0509*4.45*4.7+0.014*4.45*4.7</f>
        <v>1.3573835000000001</v>
      </c>
      <c r="R44" s="19">
        <f>0.012</f>
        <v>1.2E-2</v>
      </c>
      <c r="S44" s="19">
        <f>N44-P44-Q44-R44-T44</f>
        <v>3.2662305080000005</v>
      </c>
      <c r="T44" s="19">
        <v>1.04</v>
      </c>
      <c r="V44" s="31"/>
      <c r="W44" s="31"/>
      <c r="X44" s="33" t="s">
        <v>522</v>
      </c>
      <c r="Y44" s="19">
        <f>AG96+AG105+AG106</f>
        <v>5.9825568770000004</v>
      </c>
      <c r="Z44" s="19"/>
      <c r="AA44" s="19">
        <f>1.2*0.009*4.3*4.7</f>
        <v>0.21826799999999999</v>
      </c>
      <c r="AB44" s="19">
        <f>0.0509*4.3*4.7+0.014*4.45*4.7</f>
        <v>1.321499</v>
      </c>
      <c r="AC44" s="19">
        <f>0.012</f>
        <v>1.2E-2</v>
      </c>
      <c r="AD44" s="19">
        <f>Y44-AA44-AB44-AC44-AE44</f>
        <v>3.3907898770000005</v>
      </c>
      <c r="AE44" s="19">
        <v>1.04</v>
      </c>
      <c r="AF44" s="30" t="s">
        <v>525</v>
      </c>
    </row>
    <row r="45" spans="2:32" x14ac:dyDescent="0.35">
      <c r="B45" s="33" t="s">
        <v>524</v>
      </c>
      <c r="C45" s="19">
        <f>K107+K108+K102</f>
        <v>1.2032586599999999</v>
      </c>
      <c r="D45" s="19"/>
      <c r="E45" s="19">
        <f>1.2-0.68</f>
        <v>0.51999999999999991</v>
      </c>
      <c r="F45" s="19"/>
      <c r="G45" s="19">
        <f>C45-E45</f>
        <v>0.68325866000000002</v>
      </c>
      <c r="H45" s="19"/>
      <c r="I45" s="19"/>
      <c r="M45" s="33" t="s">
        <v>524</v>
      </c>
      <c r="N45" s="19">
        <f>V107+V108+V102</f>
        <v>1.4800819999999999</v>
      </c>
      <c r="O45" s="19"/>
      <c r="P45" s="19">
        <f>1.48-0.76</f>
        <v>0.72</v>
      </c>
      <c r="Q45" s="19"/>
      <c r="R45" s="19">
        <f>N45-P45</f>
        <v>0.76008199999999992</v>
      </c>
      <c r="S45" s="19"/>
      <c r="T45" s="19"/>
      <c r="V45" s="31"/>
      <c r="W45" s="31"/>
      <c r="X45" s="33" t="s">
        <v>524</v>
      </c>
      <c r="Y45" s="19">
        <f>AG107+AG108+AG102</f>
        <v>1.3961752539999999</v>
      </c>
      <c r="Z45" s="19"/>
      <c r="AA45" s="19">
        <v>0.72</v>
      </c>
      <c r="AB45" s="19"/>
      <c r="AC45" s="19">
        <f>Y45-AA45</f>
        <v>0.67617525399999989</v>
      </c>
      <c r="AD45" s="19"/>
      <c r="AE45" s="19"/>
      <c r="AF45" s="30" t="s">
        <v>527</v>
      </c>
    </row>
    <row r="46" spans="2:32" x14ac:dyDescent="0.35">
      <c r="B46" s="33" t="s">
        <v>526</v>
      </c>
      <c r="C46" s="19">
        <f>K109+K110</f>
        <v>0.30910980999999998</v>
      </c>
      <c r="D46" s="19"/>
      <c r="E46" s="19">
        <f>1.2*0.136*1.2*1.2</f>
        <v>0.23500799999999999</v>
      </c>
      <c r="F46" s="19"/>
      <c r="G46" s="19">
        <f>C46-E46</f>
        <v>7.410180999999999E-2</v>
      </c>
      <c r="H46" s="19"/>
      <c r="I46" s="19"/>
      <c r="M46" s="33" t="s">
        <v>526</v>
      </c>
      <c r="N46" s="19">
        <f>V109+V110</f>
        <v>0.30895665</v>
      </c>
      <c r="O46" s="19"/>
      <c r="P46" s="19">
        <f>0.136*1.2*1.2</f>
        <v>0.19584000000000001</v>
      </c>
      <c r="Q46" s="19"/>
      <c r="R46" s="19">
        <f>N46-P46</f>
        <v>0.11311664999999999</v>
      </c>
      <c r="S46" s="19"/>
      <c r="T46" s="19"/>
      <c r="V46" s="31"/>
      <c r="W46" s="31"/>
      <c r="X46" s="33" t="s">
        <v>526</v>
      </c>
      <c r="Y46" s="19">
        <f>AG109+AG110</f>
        <v>0.29911003000000003</v>
      </c>
      <c r="Z46" s="19"/>
      <c r="AA46" s="19">
        <f>0.136*1.2*1.2</f>
        <v>0.19584000000000001</v>
      </c>
      <c r="AB46" s="19"/>
      <c r="AC46" s="19">
        <f>Y46-AA46</f>
        <v>0.10327003000000001</v>
      </c>
      <c r="AD46" s="19"/>
      <c r="AE46" s="19"/>
      <c r="AF46" s="30" t="s">
        <v>529</v>
      </c>
    </row>
    <row r="47" spans="2:32" x14ac:dyDescent="0.35">
      <c r="B47" s="33" t="s">
        <v>528</v>
      </c>
      <c r="C47" s="19">
        <f>K111+K99</f>
        <v>1.2714000000000001</v>
      </c>
      <c r="D47" s="19"/>
      <c r="E47" s="19">
        <f>1.2*0.168*1.2*1.2</f>
        <v>0.29030400000000001</v>
      </c>
      <c r="F47" s="19"/>
      <c r="G47" s="19">
        <f>C47-E47</f>
        <v>0.98109600000000008</v>
      </c>
      <c r="H47" s="19"/>
      <c r="I47" s="19"/>
      <c r="M47" s="33" t="s">
        <v>528</v>
      </c>
      <c r="N47" s="19">
        <f>V111+V99</f>
        <v>1.5798992000000001</v>
      </c>
      <c r="O47" s="19"/>
      <c r="P47" s="19">
        <f>1.2*0.168*1.2*1.2</f>
        <v>0.29030400000000001</v>
      </c>
      <c r="Q47" s="19"/>
      <c r="R47" s="19">
        <f>N47-P47</f>
        <v>1.2895951999999999</v>
      </c>
      <c r="S47" s="19"/>
      <c r="T47" s="19"/>
      <c r="V47" s="31"/>
      <c r="W47" s="31"/>
      <c r="X47" s="33" t="s">
        <v>528</v>
      </c>
      <c r="Y47" s="19">
        <f>AG111+AG99</f>
        <v>1.4600287999999999</v>
      </c>
      <c r="Z47" s="19"/>
      <c r="AA47" s="19">
        <f>0.168*1.2*1.2</f>
        <v>0.24192</v>
      </c>
      <c r="AB47" s="19"/>
      <c r="AC47" s="19">
        <f>Y47-AA47</f>
        <v>1.2181088</v>
      </c>
      <c r="AD47" s="19"/>
      <c r="AE47" s="19"/>
      <c r="AF47" s="30" t="s">
        <v>531</v>
      </c>
    </row>
    <row r="48" spans="2:32" x14ac:dyDescent="0.35">
      <c r="B48" s="33" t="s">
        <v>530</v>
      </c>
      <c r="C48" s="19">
        <f>K112</f>
        <v>1.1616823999999999</v>
      </c>
      <c r="D48" s="19"/>
      <c r="E48" s="19"/>
      <c r="F48" s="19">
        <v>0.38</v>
      </c>
      <c r="G48" s="19"/>
      <c r="H48" s="19"/>
      <c r="I48" s="19">
        <f>C48-F48</f>
        <v>0.78168239999999989</v>
      </c>
      <c r="M48" s="33" t="s">
        <v>530</v>
      </c>
      <c r="N48" s="19">
        <f>V112</f>
        <v>1.1629153999999999</v>
      </c>
      <c r="O48" s="19"/>
      <c r="P48" s="19"/>
      <c r="Q48" s="19">
        <v>0.38</v>
      </c>
      <c r="R48" s="19"/>
      <c r="S48" s="19"/>
      <c r="T48" s="19">
        <f>N48-Q48</f>
        <v>0.78291539999999993</v>
      </c>
      <c r="V48" s="31"/>
      <c r="W48" s="31"/>
      <c r="X48" s="33" t="s">
        <v>530</v>
      </c>
      <c r="Y48" s="19">
        <f>AG112</f>
        <v>1.1592610000000001</v>
      </c>
      <c r="Z48" s="19"/>
      <c r="AA48" s="19"/>
      <c r="AB48" s="19">
        <v>0.38</v>
      </c>
      <c r="AC48" s="19"/>
      <c r="AD48" s="19"/>
      <c r="AE48" s="19">
        <f>Y48-AB48</f>
        <v>0.77926100000000009</v>
      </c>
      <c r="AF48" s="30" t="s">
        <v>574</v>
      </c>
    </row>
    <row r="49" spans="2:32" x14ac:dyDescent="0.35">
      <c r="B49" s="33" t="s">
        <v>685</v>
      </c>
      <c r="C49" s="19">
        <v>1.06</v>
      </c>
      <c r="D49" s="19"/>
      <c r="E49" s="19">
        <f>C49</f>
        <v>1.06</v>
      </c>
      <c r="F49" s="19"/>
      <c r="G49" s="19"/>
      <c r="H49" s="19"/>
      <c r="I49" s="19"/>
      <c r="M49" s="33" t="s">
        <v>685</v>
      </c>
      <c r="N49" s="19">
        <v>1.06</v>
      </c>
      <c r="O49" s="19"/>
      <c r="P49" s="19">
        <f>N49</f>
        <v>1.06</v>
      </c>
      <c r="Q49" s="19"/>
      <c r="R49" s="19"/>
      <c r="S49" s="19"/>
      <c r="T49" s="19"/>
      <c r="V49" s="31"/>
      <c r="W49" s="31"/>
      <c r="X49" s="33" t="s">
        <v>685</v>
      </c>
      <c r="Y49" s="19">
        <v>1.06</v>
      </c>
      <c r="Z49" s="19"/>
      <c r="AA49" s="19">
        <f>Y49</f>
        <v>1.06</v>
      </c>
      <c r="AB49" s="19"/>
      <c r="AC49" s="19"/>
      <c r="AD49" s="19"/>
      <c r="AE49" s="19"/>
      <c r="AF49" s="30"/>
    </row>
    <row r="50" spans="2:32" x14ac:dyDescent="0.35">
      <c r="B50" s="33" t="s">
        <v>684</v>
      </c>
      <c r="C50" s="19">
        <v>1.33</v>
      </c>
      <c r="D50" s="19"/>
      <c r="E50" s="19">
        <f>C50</f>
        <v>1.33</v>
      </c>
      <c r="F50" s="19"/>
      <c r="G50" s="19"/>
      <c r="H50" s="19"/>
      <c r="I50" s="19"/>
      <c r="M50" s="33" t="s">
        <v>684</v>
      </c>
      <c r="N50" s="19">
        <v>1.33</v>
      </c>
      <c r="O50" s="19"/>
      <c r="P50" s="19">
        <f>N50</f>
        <v>1.33</v>
      </c>
      <c r="Q50" s="19"/>
      <c r="R50" s="19"/>
      <c r="S50" s="19"/>
      <c r="T50" s="19"/>
      <c r="V50" s="31"/>
      <c r="W50" s="31"/>
      <c r="X50" s="33" t="s">
        <v>684</v>
      </c>
      <c r="Y50" s="19">
        <v>1.33</v>
      </c>
      <c r="Z50" s="19"/>
      <c r="AA50" s="19">
        <f>Y50</f>
        <v>1.33</v>
      </c>
      <c r="AB50" s="19"/>
      <c r="AC50" s="19"/>
      <c r="AD50" s="19"/>
      <c r="AE50" s="19"/>
      <c r="AF50" s="30"/>
    </row>
    <row r="51" spans="2:32" x14ac:dyDescent="0.35">
      <c r="B51" s="33" t="s">
        <v>689</v>
      </c>
      <c r="C51" s="19">
        <f>1.2*1.06</f>
        <v>1.272</v>
      </c>
      <c r="D51" s="19"/>
      <c r="E51" s="19">
        <f>C51-F51</f>
        <v>1.1320000000000001</v>
      </c>
      <c r="F51" s="19">
        <v>0.14000000000000001</v>
      </c>
      <c r="G51" s="19"/>
      <c r="H51" s="19"/>
      <c r="I51" s="19"/>
      <c r="M51" s="33" t="s">
        <v>689</v>
      </c>
      <c r="N51" s="19">
        <f>1.2*1.06</f>
        <v>1.272</v>
      </c>
      <c r="O51" s="19"/>
      <c r="P51" s="19">
        <f>N51-Q51</f>
        <v>1.1320000000000001</v>
      </c>
      <c r="Q51" s="19">
        <v>0.14000000000000001</v>
      </c>
      <c r="R51" s="19"/>
      <c r="S51" s="19"/>
      <c r="T51" s="19"/>
      <c r="V51" s="31"/>
      <c r="W51" s="31"/>
      <c r="X51" s="33" t="s">
        <v>689</v>
      </c>
      <c r="Y51" s="19">
        <f>1.2*1.06</f>
        <v>1.272</v>
      </c>
      <c r="Z51" s="19"/>
      <c r="AA51" s="19">
        <f>Y51-AB51</f>
        <v>1.1320000000000001</v>
      </c>
      <c r="AB51" s="19">
        <v>0.14000000000000001</v>
      </c>
      <c r="AC51" s="19"/>
      <c r="AD51" s="19"/>
      <c r="AE51" s="19"/>
      <c r="AF51" s="30" t="s">
        <v>575</v>
      </c>
    </row>
    <row r="52" spans="2:32" x14ac:dyDescent="0.35">
      <c r="B52" s="33" t="s">
        <v>690</v>
      </c>
      <c r="C52" s="19">
        <f>1.2*1.65</f>
        <v>1.9799999999999998</v>
      </c>
      <c r="D52" s="19"/>
      <c r="E52" s="19">
        <f>C52-F52</f>
        <v>1.8799999999999997</v>
      </c>
      <c r="F52" s="19">
        <v>0.1</v>
      </c>
      <c r="G52" s="19"/>
      <c r="H52" s="19"/>
      <c r="I52" s="19"/>
      <c r="M52" s="33" t="s">
        <v>690</v>
      </c>
      <c r="N52" s="19">
        <f>1.2*1.65</f>
        <v>1.9799999999999998</v>
      </c>
      <c r="O52" s="19"/>
      <c r="P52" s="19">
        <f>N52-Q52</f>
        <v>1.8799999999999997</v>
      </c>
      <c r="Q52" s="19">
        <f>0.1</f>
        <v>0.1</v>
      </c>
      <c r="R52" s="19"/>
      <c r="S52" s="19"/>
      <c r="T52" s="19"/>
      <c r="V52" s="31"/>
      <c r="W52" s="31"/>
      <c r="X52" s="33" t="s">
        <v>690</v>
      </c>
      <c r="Y52" s="19">
        <f>1.2*1.65</f>
        <v>1.9799999999999998</v>
      </c>
      <c r="Z52" s="19"/>
      <c r="AA52" s="19">
        <f>Y52-AB52</f>
        <v>1.8399999999999999</v>
      </c>
      <c r="AB52" s="19">
        <f>0.14</f>
        <v>0.14000000000000001</v>
      </c>
      <c r="AC52" s="19"/>
      <c r="AD52" s="19"/>
      <c r="AE52" s="19"/>
      <c r="AF52" s="30" t="s">
        <v>559</v>
      </c>
    </row>
    <row r="53" spans="2:32" x14ac:dyDescent="0.35">
      <c r="B53" s="33" t="s">
        <v>534</v>
      </c>
      <c r="C53" s="19">
        <f>K101-C51-C65-C49-(SUM(C57:C62)+C55)*55%+1.2*0.17</f>
        <v>5.1207999999999982</v>
      </c>
      <c r="D53" s="19"/>
      <c r="E53" s="19">
        <f>1.2*0.07</f>
        <v>8.4000000000000005E-2</v>
      </c>
      <c r="F53" s="19">
        <f>0.025*5.3*5.3</f>
        <v>0.70225000000000004</v>
      </c>
      <c r="G53" s="19">
        <f>0.28/6+0.22*5/6</f>
        <v>0.23</v>
      </c>
      <c r="H53" s="19">
        <f>C53-F53-I53-G53-E53</f>
        <v>2.2445499999999976</v>
      </c>
      <c r="I53" s="19">
        <v>1.86</v>
      </c>
      <c r="M53" s="33" t="s">
        <v>534</v>
      </c>
      <c r="N53" s="19">
        <f>V101-N51-N65-N49-SUM(N55:N62)*48%</f>
        <v>9.4447000000000045</v>
      </c>
      <c r="O53" s="19"/>
      <c r="P53" s="19">
        <f>1.2*0.07</f>
        <v>8.4000000000000005E-2</v>
      </c>
      <c r="Q53" s="19">
        <f>0.045*5.3*5.3</f>
        <v>1.2640499999999999</v>
      </c>
      <c r="R53" s="19">
        <f>0.28/6+0.22*5/6</f>
        <v>0.23</v>
      </c>
      <c r="S53" s="19">
        <f>N53-Q53-T53-R53-P53</f>
        <v>3.1166500000000052</v>
      </c>
      <c r="T53" s="19">
        <v>4.75</v>
      </c>
      <c r="V53" s="31"/>
      <c r="W53" s="31"/>
      <c r="X53" s="33" t="s">
        <v>534</v>
      </c>
      <c r="Y53" s="19">
        <f>AG101-Y51-Y65-Y49-SUM(Y55:Y62)*65%</f>
        <v>7.3525000000000027</v>
      </c>
      <c r="Z53" s="19"/>
      <c r="AA53" s="19">
        <f>1.2*0.07</f>
        <v>8.4000000000000005E-2</v>
      </c>
      <c r="AB53" s="19">
        <f>0.045*5.3*5.3</f>
        <v>1.2640499999999999</v>
      </c>
      <c r="AC53" s="19">
        <f>0.28/6+0.22*5/6</f>
        <v>0.23</v>
      </c>
      <c r="AD53" s="19">
        <f>Y53-AB53-AE53-AC53-AA53</f>
        <v>2.7344500000000025</v>
      </c>
      <c r="AE53" s="19">
        <v>3.04</v>
      </c>
      <c r="AF53" s="30" t="s">
        <v>560</v>
      </c>
    </row>
    <row r="54" spans="2:32" x14ac:dyDescent="0.35">
      <c r="B54" s="33" t="s">
        <v>535</v>
      </c>
      <c r="C54" s="19">
        <f>K103-C52-C50-(SUM(C57:C61)+C55)*45%+1.7*0.17</f>
        <v>1.0950480000000007</v>
      </c>
      <c r="D54" s="19"/>
      <c r="E54" s="19">
        <v>0</v>
      </c>
      <c r="F54" s="19">
        <f>0.01*4.7*4.7</f>
        <v>0.22090000000000001</v>
      </c>
      <c r="G54" s="19">
        <f>0.56/6+0.014*5/6</f>
        <v>0.10500000000000001</v>
      </c>
      <c r="H54" s="19">
        <f>C54-F54-G54-I54-E54</f>
        <v>0.122481333333334</v>
      </c>
      <c r="I54" s="19">
        <f>(1.78-0.4)/6+0.5*5/6</f>
        <v>0.64666666666666672</v>
      </c>
      <c r="M54" s="33" t="s">
        <v>535</v>
      </c>
      <c r="N54" s="19">
        <f>V103-N52-N50-SUM(N56:N61)*52%</f>
        <v>11.414074999999997</v>
      </c>
      <c r="O54" s="19"/>
      <c r="P54" s="19">
        <f>1.2*2.76</f>
        <v>3.3119999999999998</v>
      </c>
      <c r="Q54" s="19">
        <f>0.01*4.7*4.7</f>
        <v>0.22090000000000001</v>
      </c>
      <c r="R54" s="19">
        <f>0.56/6+0.014*5/6</f>
        <v>0.10500000000000001</v>
      </c>
      <c r="S54" s="19">
        <f>N54-Q54-R54-T54-P54</f>
        <v>3.3761749999999959</v>
      </c>
      <c r="T54" s="63">
        <v>4.4000000000000004</v>
      </c>
      <c r="V54" s="31"/>
      <c r="W54" s="31"/>
      <c r="X54" s="33" t="s">
        <v>535</v>
      </c>
      <c r="Y54" s="19">
        <f>AG103-Y52-Y50-SUM(Y55:Y62)*35%</f>
        <v>10.394603999999999</v>
      </c>
      <c r="Z54" s="19"/>
      <c r="AA54" s="19">
        <f>1.2*2.89</f>
        <v>3.468</v>
      </c>
      <c r="AB54" s="19">
        <f>0.01*4.7*4.7</f>
        <v>0.22090000000000001</v>
      </c>
      <c r="AC54" s="19">
        <f>0.56/6+0.014*5/6</f>
        <v>0.10500000000000001</v>
      </c>
      <c r="AD54" s="19">
        <f>Y54-AB54-AC54-AE54-AA54</f>
        <v>1.1007039999999986</v>
      </c>
      <c r="AE54" s="63">
        <v>5.5</v>
      </c>
      <c r="AF54" s="30" t="s">
        <v>578</v>
      </c>
    </row>
    <row r="55" spans="2:32" x14ac:dyDescent="0.35">
      <c r="B55" s="33" t="s">
        <v>577</v>
      </c>
      <c r="C55" s="19">
        <f>D55</f>
        <v>6</v>
      </c>
      <c r="D55" s="19">
        <f>0.00000002*0.00003*(5.3+4.7)/0.000000000001</f>
        <v>6</v>
      </c>
      <c r="E55" s="19"/>
      <c r="F55" s="19"/>
      <c r="G55" s="19"/>
      <c r="H55" s="19"/>
      <c r="I55" s="19"/>
      <c r="M55" s="33" t="s">
        <v>577</v>
      </c>
      <c r="N55" s="19">
        <f>O55</f>
        <v>0</v>
      </c>
      <c r="O55" s="19"/>
      <c r="P55" s="19"/>
      <c r="Q55" s="19"/>
      <c r="R55" s="19"/>
      <c r="S55" s="19"/>
      <c r="T55" s="19"/>
      <c r="V55" s="31"/>
      <c r="W55" s="31"/>
      <c r="X55" s="33" t="s">
        <v>577</v>
      </c>
      <c r="Y55" s="19">
        <f>Z55</f>
        <v>6</v>
      </c>
      <c r="Z55" s="19">
        <f>0.00000002*0.00003*(5.3+4.7)/0.000000000001</f>
        <v>6</v>
      </c>
      <c r="AA55" s="19"/>
      <c r="AB55" s="19"/>
      <c r="AC55" s="19"/>
      <c r="AD55" s="19"/>
      <c r="AE55" s="19"/>
      <c r="AF55" s="30" t="s">
        <v>563</v>
      </c>
    </row>
    <row r="56" spans="2:32" x14ac:dyDescent="0.35">
      <c r="B56" s="33" t="s">
        <v>647</v>
      </c>
      <c r="C56" s="19">
        <f>21*0.17</f>
        <v>3.5700000000000003</v>
      </c>
      <c r="D56" s="19">
        <f>C56-E56</f>
        <v>3.0151200000000005</v>
      </c>
      <c r="E56" s="19">
        <f>1.2*2.72*0.17</f>
        <v>0.55488000000000004</v>
      </c>
      <c r="F56" s="19"/>
      <c r="G56" s="19"/>
      <c r="H56" s="19"/>
      <c r="I56" s="19"/>
      <c r="M56" s="33" t="s">
        <v>647</v>
      </c>
      <c r="N56" s="19">
        <f>O56</f>
        <v>0</v>
      </c>
      <c r="O56" s="19"/>
      <c r="P56" s="19"/>
      <c r="Q56" s="19"/>
      <c r="R56" s="19"/>
      <c r="S56" s="19"/>
      <c r="T56" s="19"/>
      <c r="V56" s="31"/>
      <c r="W56" s="31"/>
      <c r="X56" s="33" t="s">
        <v>647</v>
      </c>
      <c r="Y56" s="19">
        <v>0</v>
      </c>
      <c r="Z56" s="19"/>
      <c r="AA56" s="19"/>
      <c r="AB56" s="19"/>
      <c r="AC56" s="19"/>
      <c r="AD56" s="19"/>
      <c r="AE56" s="19"/>
      <c r="AF56" s="30" t="s">
        <v>563</v>
      </c>
    </row>
    <row r="57" spans="2:32" x14ac:dyDescent="0.35">
      <c r="B57" s="33" t="s">
        <v>564</v>
      </c>
      <c r="C57" s="19">
        <v>0</v>
      </c>
      <c r="D57" s="19"/>
      <c r="E57" s="19"/>
      <c r="F57" s="19"/>
      <c r="G57" s="19"/>
      <c r="H57" s="19"/>
      <c r="I57" s="19"/>
      <c r="M57" s="33" t="s">
        <v>564</v>
      </c>
      <c r="N57" s="19">
        <f>O57</f>
        <v>0</v>
      </c>
      <c r="O57" s="19"/>
      <c r="P57" s="19"/>
      <c r="Q57" s="19"/>
      <c r="R57" s="19"/>
      <c r="S57" s="19"/>
      <c r="T57" s="19"/>
      <c r="V57" s="31"/>
      <c r="W57" s="31"/>
      <c r="X57" s="33" t="s">
        <v>564</v>
      </c>
      <c r="Y57" s="19">
        <f>Z57</f>
        <v>1.5</v>
      </c>
      <c r="Z57" s="19">
        <f>0.000000005*0.00003*(5.3+4.7)/0.000000000001</f>
        <v>1.5</v>
      </c>
      <c r="AA57" s="19"/>
      <c r="AB57" s="19"/>
      <c r="AC57" s="19"/>
      <c r="AD57" s="19"/>
      <c r="AE57" s="19"/>
      <c r="AF57" s="30" t="s">
        <v>576</v>
      </c>
    </row>
    <row r="58" spans="2:32" x14ac:dyDescent="0.35">
      <c r="B58" s="33" t="s">
        <v>71</v>
      </c>
      <c r="C58" s="19">
        <v>0</v>
      </c>
      <c r="D58" s="19"/>
      <c r="E58" s="19"/>
      <c r="F58" s="19"/>
      <c r="G58" s="19"/>
      <c r="H58" s="19"/>
      <c r="I58" s="19"/>
      <c r="M58" s="33" t="s">
        <v>71</v>
      </c>
      <c r="N58" s="19">
        <f>O58+P58</f>
        <v>12.300000000000004</v>
      </c>
      <c r="O58" s="19">
        <f>0.000000035*0.00003*(5.3+4.7)/0.000000000001</f>
        <v>10.500000000000004</v>
      </c>
      <c r="P58" s="19">
        <f>1.2*1.5</f>
        <v>1.7999999999999998</v>
      </c>
      <c r="Q58" s="19"/>
      <c r="R58" s="19"/>
      <c r="S58" s="19"/>
      <c r="T58" s="19"/>
      <c r="W58" s="31"/>
      <c r="X58" s="33" t="s">
        <v>71</v>
      </c>
      <c r="Y58" s="19">
        <f t="shared" ref="Y58:Y61" si="10">Z58</f>
        <v>0</v>
      </c>
      <c r="Z58" s="19"/>
      <c r="AA58" s="19"/>
      <c r="AB58" s="19"/>
      <c r="AC58" s="19"/>
      <c r="AD58" s="19"/>
      <c r="AE58" s="19"/>
      <c r="AF58" s="30" t="s">
        <v>569</v>
      </c>
    </row>
    <row r="59" spans="2:32" x14ac:dyDescent="0.35">
      <c r="B59" s="33" t="s">
        <v>561</v>
      </c>
      <c r="C59" s="19">
        <v>0</v>
      </c>
      <c r="D59" s="19"/>
      <c r="E59" s="19"/>
      <c r="F59" s="19"/>
      <c r="G59" s="19"/>
      <c r="H59" s="19"/>
      <c r="I59" s="19"/>
      <c r="M59" s="33" t="s">
        <v>561</v>
      </c>
      <c r="N59" s="19">
        <f>O59</f>
        <v>44.400000000000006</v>
      </c>
      <c r="O59" s="19">
        <f>(0.000000305-0.00000012)*0.00003*(3.3+4.7)/0.000000000001</f>
        <v>44.400000000000006</v>
      </c>
      <c r="P59" s="19"/>
      <c r="Q59" s="19"/>
      <c r="R59" s="19"/>
      <c r="S59" s="19"/>
      <c r="T59" s="19"/>
      <c r="W59" s="31"/>
      <c r="X59" s="33" t="s">
        <v>561</v>
      </c>
      <c r="Y59" s="19">
        <f t="shared" si="10"/>
        <v>0</v>
      </c>
      <c r="Z59" s="19"/>
      <c r="AA59" s="19"/>
      <c r="AB59" s="19"/>
      <c r="AC59" s="19"/>
      <c r="AD59" s="19"/>
      <c r="AE59" s="19"/>
      <c r="AF59" s="30" t="s">
        <v>570</v>
      </c>
    </row>
    <row r="60" spans="2:32" x14ac:dyDescent="0.35">
      <c r="B60" s="33" t="s">
        <v>557</v>
      </c>
      <c r="C60" s="19">
        <v>0</v>
      </c>
      <c r="D60" s="19"/>
      <c r="E60" s="19"/>
      <c r="F60" s="19"/>
      <c r="G60" s="19"/>
      <c r="H60" s="19"/>
      <c r="I60" s="19"/>
      <c r="M60" s="33" t="s">
        <v>557</v>
      </c>
      <c r="N60" s="19">
        <f>O60+P60</f>
        <v>18.349999999999984</v>
      </c>
      <c r="O60" s="19">
        <f>(0.000000341-0.000000316)*0.00006*(5.3+4.7)/0.000000000001</f>
        <v>14.999999999999984</v>
      </c>
      <c r="P60" s="19">
        <v>3.35</v>
      </c>
      <c r="Q60" s="19"/>
      <c r="R60" s="19"/>
      <c r="S60" s="19"/>
      <c r="T60" s="19"/>
      <c r="W60" s="31"/>
      <c r="X60" s="33" t="s">
        <v>557</v>
      </c>
      <c r="Y60" s="19">
        <f t="shared" si="10"/>
        <v>0</v>
      </c>
      <c r="Z60" s="19"/>
      <c r="AA60" s="19"/>
      <c r="AB60" s="19"/>
      <c r="AC60" s="19"/>
      <c r="AD60" s="19"/>
      <c r="AE60" s="19"/>
      <c r="AF60" s="30" t="s">
        <v>571</v>
      </c>
    </row>
    <row r="61" spans="2:32" x14ac:dyDescent="0.35">
      <c r="B61" s="33" t="s">
        <v>558</v>
      </c>
      <c r="C61" s="19">
        <v>0</v>
      </c>
      <c r="D61" s="19"/>
      <c r="E61" s="19"/>
      <c r="F61" s="19"/>
      <c r="G61" s="19"/>
      <c r="H61" s="19"/>
      <c r="I61" s="19"/>
      <c r="M61" s="33" t="s">
        <v>558</v>
      </c>
      <c r="N61" s="19">
        <f>O61</f>
        <v>8.4000000000000092</v>
      </c>
      <c r="O61" s="19">
        <f>(0.000000375-0.00000034)*0.00003*(3.3+4.7)/0.000000000001</f>
        <v>8.4000000000000092</v>
      </c>
      <c r="P61" s="19"/>
      <c r="Q61" s="19"/>
      <c r="R61" s="19"/>
      <c r="S61" s="19"/>
      <c r="T61" s="19"/>
      <c r="W61" s="31"/>
      <c r="X61" s="33" t="s">
        <v>558</v>
      </c>
      <c r="Y61" s="19">
        <f t="shared" si="10"/>
        <v>0</v>
      </c>
      <c r="Z61" s="19"/>
      <c r="AA61" s="19"/>
      <c r="AB61" s="19"/>
      <c r="AC61" s="19"/>
      <c r="AD61" s="19"/>
      <c r="AE61" s="19"/>
      <c r="AF61" s="30" t="s">
        <v>572</v>
      </c>
    </row>
    <row r="62" spans="2:32" x14ac:dyDescent="0.35">
      <c r="B62" s="33" t="s">
        <v>562</v>
      </c>
      <c r="C62" s="19">
        <v>0</v>
      </c>
      <c r="D62" s="19"/>
      <c r="E62" s="19"/>
      <c r="F62" s="19"/>
      <c r="G62" s="19"/>
      <c r="H62" s="19"/>
      <c r="I62" s="19"/>
      <c r="M62" s="33" t="s">
        <v>562</v>
      </c>
      <c r="N62" s="19">
        <v>0</v>
      </c>
      <c r="O62" s="19"/>
      <c r="P62" s="19"/>
      <c r="Q62" s="19"/>
      <c r="R62" s="19"/>
      <c r="S62" s="19"/>
      <c r="T62" s="19"/>
      <c r="V62" s="31"/>
      <c r="W62" s="31"/>
      <c r="X62" s="33" t="s">
        <v>562</v>
      </c>
      <c r="Y62" s="19">
        <f>Z62+AA62</f>
        <v>19.28</v>
      </c>
      <c r="Z62" s="19">
        <f>0.000000015*(5.3+4.7)*0.00011/0.000000000001</f>
        <v>16.5</v>
      </c>
      <c r="AA62" s="19">
        <v>2.78</v>
      </c>
      <c r="AB62" s="19"/>
      <c r="AC62" s="19"/>
      <c r="AD62" s="19"/>
      <c r="AE62" s="19"/>
      <c r="AF62" s="30" t="s">
        <v>537</v>
      </c>
    </row>
    <row r="63" spans="2:32" x14ac:dyDescent="0.35">
      <c r="B63" s="33" t="s">
        <v>536</v>
      </c>
      <c r="C63" s="19">
        <f>K98</f>
        <v>1.60141</v>
      </c>
      <c r="D63" s="19"/>
      <c r="E63" s="19"/>
      <c r="F63" s="19">
        <f>C63-I63</f>
        <v>0.48140999999999989</v>
      </c>
      <c r="G63" s="19"/>
      <c r="H63" s="19"/>
      <c r="I63" s="19">
        <v>1.1200000000000001</v>
      </c>
      <c r="M63" s="33" t="s">
        <v>536</v>
      </c>
      <c r="N63" s="19">
        <f>V98</f>
        <v>1.62</v>
      </c>
      <c r="O63" s="19"/>
      <c r="P63" s="19"/>
      <c r="Q63" s="19">
        <f>N63-T63</f>
        <v>0.5</v>
      </c>
      <c r="R63" s="19"/>
      <c r="S63" s="19"/>
      <c r="T63" s="19">
        <v>1.1200000000000001</v>
      </c>
      <c r="V63" s="31"/>
      <c r="W63" s="31"/>
      <c r="X63" s="33" t="s">
        <v>536</v>
      </c>
      <c r="Y63" s="19">
        <f>AG98</f>
        <v>1.4059299999999999</v>
      </c>
      <c r="Z63" s="19"/>
      <c r="AA63" s="19"/>
      <c r="AB63" s="19">
        <f>Y63-AE63</f>
        <v>0.2959299999999998</v>
      </c>
      <c r="AC63" s="19"/>
      <c r="AD63" s="19"/>
      <c r="AE63" s="19">
        <v>1.1100000000000001</v>
      </c>
      <c r="AF63" s="34" t="s">
        <v>539</v>
      </c>
    </row>
    <row r="64" spans="2:32" x14ac:dyDescent="0.35">
      <c r="B64" s="33" t="s">
        <v>538</v>
      </c>
      <c r="C64" s="19">
        <f>K89</f>
        <v>2.4472900000000002</v>
      </c>
      <c r="D64" s="19"/>
      <c r="E64" s="19"/>
      <c r="F64" s="19">
        <v>0.19500000000000001</v>
      </c>
      <c r="G64" s="19">
        <v>7.0000000000000001E-3</v>
      </c>
      <c r="H64" s="19">
        <f>C64-F64-I64-G64</f>
        <v>0.19529000000000052</v>
      </c>
      <c r="I64" s="19">
        <v>2.0499999999999998</v>
      </c>
      <c r="M64" s="33" t="s">
        <v>538</v>
      </c>
      <c r="N64" s="19">
        <f>V89</f>
        <v>3.899575</v>
      </c>
      <c r="O64" s="19"/>
      <c r="P64" s="19"/>
      <c r="Q64" s="19">
        <v>0.26</v>
      </c>
      <c r="R64" s="19">
        <v>8.0000000000000002E-3</v>
      </c>
      <c r="S64" s="19">
        <f>N64-Q64-T64-R64</f>
        <v>0.38157499999999978</v>
      </c>
      <c r="T64" s="19">
        <v>3.25</v>
      </c>
      <c r="V64" s="31"/>
      <c r="W64" s="31"/>
      <c r="X64" s="33" t="s">
        <v>538</v>
      </c>
      <c r="Y64" s="19">
        <f>AG89</f>
        <v>2.9226580000000002</v>
      </c>
      <c r="Z64" s="19"/>
      <c r="AA64" s="19"/>
      <c r="AB64" s="19">
        <v>0.15</v>
      </c>
      <c r="AC64" s="19">
        <v>8.0000000000000002E-3</v>
      </c>
      <c r="AD64" s="19">
        <f>Y64-AB64-AE64-AC64</f>
        <v>0.32465800000000034</v>
      </c>
      <c r="AE64" s="19">
        <v>2.44</v>
      </c>
      <c r="AF64" s="30" t="s">
        <v>541</v>
      </c>
    </row>
    <row r="65" spans="2:33" ht="15" thickBot="1" x14ac:dyDescent="0.4">
      <c r="B65" s="35" t="s">
        <v>540</v>
      </c>
      <c r="C65" s="19">
        <v>2.36</v>
      </c>
      <c r="D65" s="19">
        <f>5.3*0.000015*0.00000001*1000000000000*2</f>
        <v>1.5899999999999999</v>
      </c>
      <c r="E65" s="19">
        <f>2.36-2.13</f>
        <v>0.22999999999999998</v>
      </c>
      <c r="F65" s="19">
        <f>0.0018*5.3*5.3*2</f>
        <v>0.10112399999999999</v>
      </c>
      <c r="G65" s="19">
        <f>C65-D65-F65-E65</f>
        <v>0.43887600000000004</v>
      </c>
      <c r="H65" s="19"/>
      <c r="I65" s="19"/>
      <c r="M65" s="35" t="s">
        <v>540</v>
      </c>
      <c r="N65" s="19">
        <v>3.3</v>
      </c>
      <c r="O65" s="19">
        <f>5.3*0.000015*0.00000001*1000000000000*2</f>
        <v>1.5899999999999999</v>
      </c>
      <c r="P65" s="19">
        <f>3.33-2.6</f>
        <v>0.73</v>
      </c>
      <c r="Q65" s="19">
        <f>0.0018*5.3*5.3*2</f>
        <v>0.10112399999999999</v>
      </c>
      <c r="R65" s="19">
        <f>N65-O65-Q65-P65</f>
        <v>0.87887599999999999</v>
      </c>
      <c r="S65" s="19"/>
      <c r="T65" s="19"/>
      <c r="V65" s="31"/>
      <c r="W65" s="31"/>
      <c r="X65" s="35" t="s">
        <v>540</v>
      </c>
      <c r="Y65" s="19">
        <v>2.3199999999999998</v>
      </c>
      <c r="Z65" s="19">
        <f>5.3*0.000015*0.00000001*1000000000000*2</f>
        <v>1.5899999999999999</v>
      </c>
      <c r="AA65" s="19">
        <f>2.32-2.12</f>
        <v>0.19999999999999973</v>
      </c>
      <c r="AB65" s="19">
        <f>0.0018*5.3*5.3*2</f>
        <v>0.10112399999999999</v>
      </c>
      <c r="AC65" s="19">
        <f>Y65-Z65-AB65-AA65</f>
        <v>0.42887600000000026</v>
      </c>
      <c r="AD65" s="19"/>
      <c r="AE65" s="19"/>
      <c r="AF65" s="30"/>
    </row>
    <row r="66" spans="2:33" x14ac:dyDescent="0.35">
      <c r="B66" s="36" t="s">
        <v>1</v>
      </c>
      <c r="C66" s="19">
        <f>K113</f>
        <v>6.1990657000000002</v>
      </c>
      <c r="D66" s="19"/>
      <c r="E66" s="19">
        <f>6.19-5.12</f>
        <v>1.0700000000000003</v>
      </c>
      <c r="F66" s="19"/>
      <c r="G66" s="19">
        <f>C66-E66</f>
        <v>5.1290656999999999</v>
      </c>
      <c r="H66" s="19"/>
      <c r="I66" s="19"/>
      <c r="M66" s="36" t="s">
        <v>1</v>
      </c>
      <c r="N66" s="19">
        <f>V113</f>
        <v>5.7826556499999997</v>
      </c>
      <c r="O66" s="19"/>
      <c r="P66" s="19">
        <f>5.78-4.75</f>
        <v>1.0300000000000002</v>
      </c>
      <c r="Q66" s="19"/>
      <c r="R66" s="19">
        <f>N66-P66</f>
        <v>4.7526556499999995</v>
      </c>
      <c r="S66" s="19"/>
      <c r="T66" s="19"/>
      <c r="V66" s="31"/>
      <c r="W66" s="31"/>
      <c r="X66" s="36" t="s">
        <v>1</v>
      </c>
      <c r="Y66" s="19">
        <f>AG113</f>
        <v>5.7790508200000001</v>
      </c>
      <c r="Z66" s="19"/>
      <c r="AA66" s="19">
        <f>5.78-4.75</f>
        <v>1.0300000000000002</v>
      </c>
      <c r="AB66" s="19"/>
      <c r="AC66" s="19">
        <f>Y66-AA66</f>
        <v>4.7490508199999999</v>
      </c>
      <c r="AD66" s="19"/>
      <c r="AE66" s="19"/>
      <c r="AF66" s="30" t="s">
        <v>568</v>
      </c>
    </row>
    <row r="67" spans="2:33" x14ac:dyDescent="0.35">
      <c r="B67" s="36" t="s">
        <v>2</v>
      </c>
      <c r="C67" s="19">
        <f>K77</f>
        <v>9.5394539999999992</v>
      </c>
      <c r="D67" s="19"/>
      <c r="E67" s="19">
        <f>1.2*0.048*1.2*1.2*(48+6)*1.125</f>
        <v>5.0388480000000007</v>
      </c>
      <c r="F67" s="19">
        <f>0.00576*1.2*1.2*29.11</f>
        <v>0.24144998400000001</v>
      </c>
      <c r="G67" s="19">
        <f>C67-E67-F67-I67-H67</f>
        <v>3.9567560159999982</v>
      </c>
      <c r="H67" s="19">
        <f>0.0189*16-I67</f>
        <v>0.23632</v>
      </c>
      <c r="I67" s="19">
        <f>0.00413*16</f>
        <v>6.608E-2</v>
      </c>
      <c r="M67" s="36" t="s">
        <v>2</v>
      </c>
      <c r="N67" s="19">
        <f>V77</f>
        <v>6.3912700999999998</v>
      </c>
      <c r="O67" s="19"/>
      <c r="P67" s="19">
        <f>1.2*0.048*1.2*1.2*(48+0)*1.125</f>
        <v>4.4789760000000003</v>
      </c>
      <c r="Q67" s="19">
        <f>0.00576*1.2*1.2*29.11</f>
        <v>0.24144998400000001</v>
      </c>
      <c r="R67" s="19">
        <f>N67-P67-Q67-T67-S67</f>
        <v>1.3684441159999996</v>
      </c>
      <c r="S67" s="19">
        <f>0.0189*16-T67</f>
        <v>8.7639999999999996E-2</v>
      </c>
      <c r="T67" s="19">
        <f>0.00413*52</f>
        <v>0.21476000000000001</v>
      </c>
      <c r="V67" s="31"/>
      <c r="W67" s="31"/>
      <c r="X67" s="36" t="s">
        <v>2</v>
      </c>
      <c r="Y67" s="19">
        <f>AG77</f>
        <v>6.3916639000000002</v>
      </c>
      <c r="Z67" s="19"/>
      <c r="AA67" s="19">
        <f>1.2*0.048*1.2*1.2*(48+0)*1.125</f>
        <v>4.4789760000000003</v>
      </c>
      <c r="AB67" s="19">
        <f>0.00576*1.2*1.2*29.11</f>
        <v>0.24144998400000001</v>
      </c>
      <c r="AC67" s="19">
        <f>Y67-AA67-AB67-AE67-AD67</f>
        <v>1.3688379159999999</v>
      </c>
      <c r="AD67" s="19">
        <f>0.0189*16-AE67</f>
        <v>0.23632</v>
      </c>
      <c r="AE67" s="19">
        <f>0.00413*16</f>
        <v>6.608E-2</v>
      </c>
      <c r="AF67" s="30"/>
    </row>
    <row r="68" spans="2:33" x14ac:dyDescent="0.35">
      <c r="B68" s="36" t="s">
        <v>12</v>
      </c>
      <c r="C68" s="19">
        <f>K78</f>
        <v>1.9174018850000001</v>
      </c>
      <c r="D68" s="19"/>
      <c r="E68" s="19">
        <f>1.2*0.035*5.3*5.3</f>
        <v>1.1797800000000001</v>
      </c>
      <c r="F68" s="19">
        <f>0.002*(5.3)*(5.3)</f>
        <v>5.6180000000000001E-2</v>
      </c>
      <c r="G68" s="19">
        <v>0.122</v>
      </c>
      <c r="H68" s="19">
        <f>C68-E68-F68-I68-G68</f>
        <v>0.53384188500000007</v>
      </c>
      <c r="I68" s="19">
        <f>0.0032*8</f>
        <v>2.5600000000000001E-2</v>
      </c>
      <c r="M68" s="36" t="s">
        <v>12</v>
      </c>
      <c r="N68" s="19">
        <f>V78</f>
        <v>1.9163009227000001</v>
      </c>
      <c r="O68" s="19"/>
      <c r="P68" s="19">
        <f>1.2*0.035*5.3*5.3</f>
        <v>1.1797800000000001</v>
      </c>
      <c r="Q68" s="19">
        <f>0.002*(5.3)*(5.3)</f>
        <v>5.6180000000000001E-2</v>
      </c>
      <c r="R68" s="19">
        <v>0.122</v>
      </c>
      <c r="S68" s="19">
        <f>N68-P68-Q68-T68-R68</f>
        <v>0.53274092270000006</v>
      </c>
      <c r="T68" s="19">
        <f>0.0032*8</f>
        <v>2.5600000000000001E-2</v>
      </c>
      <c r="V68" s="31"/>
      <c r="W68" s="31"/>
      <c r="X68" s="36" t="s">
        <v>12</v>
      </c>
      <c r="Y68" s="19">
        <f>AG78</f>
        <v>1.9192020190000001</v>
      </c>
      <c r="Z68" s="19"/>
      <c r="AA68" s="19">
        <f>1.2*0.035*5.3*5.3</f>
        <v>1.1797800000000001</v>
      </c>
      <c r="AB68" s="19">
        <f>0.002*(5.3)*(5.3)</f>
        <v>5.6180000000000001E-2</v>
      </c>
      <c r="AC68" s="19">
        <v>0.122</v>
      </c>
      <c r="AD68" s="19">
        <f>Y68-AA68-AB68-AE68-AC68</f>
        <v>0.53564201900000008</v>
      </c>
      <c r="AE68" s="19">
        <f>0.0032*8</f>
        <v>2.5600000000000001E-2</v>
      </c>
      <c r="AF68" s="30" t="s">
        <v>542</v>
      </c>
    </row>
    <row r="69" spans="2:33" x14ac:dyDescent="0.35">
      <c r="B69" s="36" t="s">
        <v>13</v>
      </c>
      <c r="C69" s="19">
        <f>K80</f>
        <v>1.3098714119999999</v>
      </c>
      <c r="D69" s="19"/>
      <c r="E69" s="19">
        <f>1.2*0.035*5.3*5.3</f>
        <v>1.1797800000000001</v>
      </c>
      <c r="F69" s="19">
        <f>0.001*(5.3)*(5.3)</f>
        <v>2.809E-2</v>
      </c>
      <c r="G69" s="19">
        <v>7.0000000000000007E-2</v>
      </c>
      <c r="H69" s="19">
        <f>C69-E69-F69-I69-G69</f>
        <v>1.8801411999999837E-2</v>
      </c>
      <c r="I69" s="19">
        <f>0.0033*4</f>
        <v>1.32E-2</v>
      </c>
      <c r="M69" s="36" t="s">
        <v>13</v>
      </c>
      <c r="N69" s="19">
        <f>V80</f>
        <v>1.309791809</v>
      </c>
      <c r="O69" s="19"/>
      <c r="P69" s="19">
        <f>1.2*0.035*5.3*5.3</f>
        <v>1.1797800000000001</v>
      </c>
      <c r="Q69" s="19">
        <f>0.001*(5.3)*(5.3)</f>
        <v>2.809E-2</v>
      </c>
      <c r="R69" s="19">
        <v>7.0000000000000007E-2</v>
      </c>
      <c r="S69" s="19">
        <f>N69-P69-Q69-T69-R69</f>
        <v>1.8721808999999964E-2</v>
      </c>
      <c r="T69" s="19">
        <f>0.0033*4</f>
        <v>1.32E-2</v>
      </c>
      <c r="V69" s="31"/>
      <c r="W69" s="31"/>
      <c r="X69" s="36" t="s">
        <v>13</v>
      </c>
      <c r="Y69" s="19">
        <f>AG80</f>
        <v>1.3097706353</v>
      </c>
      <c r="Z69" s="19"/>
      <c r="AA69" s="19">
        <f>1.2*0.035*5.3*5.3</f>
        <v>1.1797800000000001</v>
      </c>
      <c r="AB69" s="19">
        <f>0.001*(5.3)*(5.3)</f>
        <v>2.809E-2</v>
      </c>
      <c r="AC69" s="19">
        <v>7.0000000000000007E-2</v>
      </c>
      <c r="AD69" s="19">
        <f>Y69-AA69-AB69-AE69-AC69</f>
        <v>1.8700635299999976E-2</v>
      </c>
      <c r="AE69" s="19">
        <f>0.0033*4</f>
        <v>1.32E-2</v>
      </c>
      <c r="AF69" s="30" t="s">
        <v>543</v>
      </c>
    </row>
    <row r="70" spans="2:33" x14ac:dyDescent="0.35">
      <c r="B70" s="36" t="s">
        <v>14</v>
      </c>
      <c r="C70" s="19">
        <f>K114</f>
        <v>4.2054039999999997</v>
      </c>
      <c r="D70" s="19"/>
      <c r="E70" s="19">
        <f>1.2*0.035*4.7*4.7 +1.2*0.05*(1.2+4.7)*(1.2+4.7)</f>
        <v>3.0163800000000003</v>
      </c>
      <c r="F70" s="19">
        <f>0.0013*(1.2+4.7)*(1.2+4.7)</f>
        <v>4.5253000000000002E-2</v>
      </c>
      <c r="G70" s="19">
        <f>0.08+0.015+0.015</f>
        <v>0.11</v>
      </c>
      <c r="H70" s="19">
        <f>C70-E70-F70-I70-G70</f>
        <v>0.8497709999999995</v>
      </c>
      <c r="I70" s="19">
        <f>0.011*8+0.012*8</f>
        <v>0.184</v>
      </c>
      <c r="M70" s="36" t="s">
        <v>14</v>
      </c>
      <c r="N70" s="19">
        <f>V114</f>
        <v>4.204644</v>
      </c>
      <c r="O70" s="19"/>
      <c r="P70" s="19">
        <f>1.2*0.035*4.7*4.7 +1.2*0.05*(1.2+4.7)*(1.2+4.7)</f>
        <v>3.0163800000000003</v>
      </c>
      <c r="Q70" s="19">
        <f>0.0013*(1.2+4.7)*(1.2+4.7)</f>
        <v>4.5253000000000002E-2</v>
      </c>
      <c r="R70" s="19">
        <f>0.08+0.015+0.015</f>
        <v>0.11</v>
      </c>
      <c r="S70" s="19">
        <f>N70-P70-Q70-T70-R70</f>
        <v>0.84901099999999985</v>
      </c>
      <c r="T70" s="19">
        <f>0.011*8+0.012*8</f>
        <v>0.184</v>
      </c>
      <c r="V70" s="31"/>
      <c r="W70" s="31"/>
      <c r="X70" s="36" t="s">
        <v>14</v>
      </c>
      <c r="Y70" s="19">
        <f>AG114</f>
        <v>4.2055759999999998</v>
      </c>
      <c r="Z70" s="19"/>
      <c r="AA70" s="19">
        <f>1.2*0.035*4.7*4.7 +1.2*0.05*(1.2+4.7)*(1.2+4.7)</f>
        <v>3.0163800000000003</v>
      </c>
      <c r="AB70" s="19">
        <f>0.0013*(1.2+4.7)*(1.2+4.7)</f>
        <v>4.5253000000000002E-2</v>
      </c>
      <c r="AC70" s="19">
        <f>0.08+0.015+0.015</f>
        <v>0.11</v>
      </c>
      <c r="AD70" s="19">
        <f>Y70-AA70-AB70-AE70-AC70</f>
        <v>0.84994299999999956</v>
      </c>
      <c r="AE70" s="19">
        <f>0.011*8+0.012*8</f>
        <v>0.184</v>
      </c>
      <c r="AF70" s="31"/>
    </row>
    <row r="71" spans="2:33" ht="15" thickBot="1" x14ac:dyDescent="0.4">
      <c r="B71" s="37" t="s">
        <v>15</v>
      </c>
      <c r="C71" s="19">
        <f>K79</f>
        <v>1.343418</v>
      </c>
      <c r="D71" s="19"/>
      <c r="E71" s="19">
        <f>1.2*0.032*(4.7)*(4.7)</f>
        <v>0.84825600000000001</v>
      </c>
      <c r="F71" s="19">
        <f>0.0013*(1.2+4.7)*(1.2+4.7) + 0.0013*(1.2+4.7)*(1.2+4.7)</f>
        <v>9.0506000000000003E-2</v>
      </c>
      <c r="G71" s="19">
        <v>0.08</v>
      </c>
      <c r="H71" s="19">
        <f>C71-E71-F71-I71-G71</f>
        <v>0.28345599999999999</v>
      </c>
      <c r="I71" s="19">
        <f>0.0103*4</f>
        <v>4.1200000000000001E-2</v>
      </c>
      <c r="M71" s="37" t="s">
        <v>15</v>
      </c>
      <c r="N71" s="19">
        <f>V79</f>
        <v>1.3443499999999999</v>
      </c>
      <c r="O71" s="19"/>
      <c r="P71" s="19">
        <f>1.2*0.032*(4.7)*(4.7)</f>
        <v>0.84825600000000001</v>
      </c>
      <c r="Q71" s="19">
        <f>0.0013*(1.2+4.7)*(1.2+4.7) + 0.0013*(1.2+4.7)*(1.2+4.7)</f>
        <v>9.0506000000000003E-2</v>
      </c>
      <c r="R71" s="19">
        <v>0.08</v>
      </c>
      <c r="S71" s="19">
        <f>N71-P71-Q71-T71-R71</f>
        <v>0.28438799999999992</v>
      </c>
      <c r="T71" s="19">
        <f>0.0103*4</f>
        <v>4.1200000000000001E-2</v>
      </c>
      <c r="V71" s="31"/>
      <c r="W71" s="31"/>
      <c r="X71" s="37" t="s">
        <v>15</v>
      </c>
      <c r="Y71" s="19">
        <f>AG79</f>
        <v>1.3434999999999999</v>
      </c>
      <c r="Z71" s="19"/>
      <c r="AA71" s="19">
        <f>1.2*0.032*(4.7)*(4.7)</f>
        <v>0.84825600000000001</v>
      </c>
      <c r="AB71" s="19">
        <f>0.0013*(1.2+4.7)*(1.2+4.7) + 0.0013*(1.2+4.7)*(1.2+4.7)</f>
        <v>9.0506000000000003E-2</v>
      </c>
      <c r="AC71" s="19">
        <v>0.08</v>
      </c>
      <c r="AD71" s="19">
        <f>Y71-AA71-AB71-AE71-AC71</f>
        <v>0.2835379999999999</v>
      </c>
      <c r="AE71" s="19">
        <f>0.0103*4</f>
        <v>4.1200000000000001E-2</v>
      </c>
      <c r="AF71" s="31"/>
    </row>
    <row r="72" spans="2:33" x14ac:dyDescent="0.35">
      <c r="B72" s="31" t="s">
        <v>87</v>
      </c>
      <c r="C72" s="19">
        <f t="shared" ref="C72" si="11">SUM(C41:C71)</f>
        <v>63.423615316025199</v>
      </c>
      <c r="D72" s="19">
        <f t="shared" ref="D72" si="12">SUM(D41:D71)</f>
        <v>10.605119999999999</v>
      </c>
      <c r="E72" s="19">
        <f t="shared" ref="E72" si="13">SUM(E41:E71)</f>
        <v>20.675006800000002</v>
      </c>
      <c r="F72" s="19">
        <f t="shared" ref="F72" si="14">SUM(F41:F71)</f>
        <v>6.2818929840000015</v>
      </c>
      <c r="G72" s="19">
        <f t="shared" ref="G72" si="15">SUM(G41:G71)</f>
        <v>12.086528392425198</v>
      </c>
      <c r="H72" s="19">
        <f t="shared" ref="H72" si="16">SUM(H41:H71)</f>
        <v>6.007229072933332</v>
      </c>
      <c r="I72" s="19">
        <f t="shared" ref="I72" si="17">SUM(I41:I71)</f>
        <v>7.7678380666666671</v>
      </c>
      <c r="M72" s="31" t="s">
        <v>87</v>
      </c>
      <c r="N72" s="19">
        <f t="shared" ref="N72:T72" si="18">SUM(N41:N71)</f>
        <v>154.74825839011081</v>
      </c>
      <c r="O72" s="19">
        <f t="shared" si="18"/>
        <v>79.89</v>
      </c>
      <c r="P72" s="19">
        <f t="shared" si="18"/>
        <v>28.643086800000006</v>
      </c>
      <c r="Q72" s="19">
        <f t="shared" si="18"/>
        <v>6.9631674840000004</v>
      </c>
      <c r="R72" s="19">
        <f t="shared" si="18"/>
        <v>9.9872608664107982</v>
      </c>
      <c r="S72" s="19">
        <f t="shared" si="18"/>
        <v>12.478453839700002</v>
      </c>
      <c r="T72" s="19">
        <f t="shared" si="18"/>
        <v>16.786289400000001</v>
      </c>
      <c r="V72" s="31"/>
      <c r="W72" s="31"/>
      <c r="X72" s="31" t="s">
        <v>87</v>
      </c>
      <c r="Y72" s="19">
        <f t="shared" ref="Y72:AE72" si="19">SUM(Y41:Y71)</f>
        <v>92.683664299412285</v>
      </c>
      <c r="Z72" s="19">
        <f t="shared" si="19"/>
        <v>25.59</v>
      </c>
      <c r="AA72" s="19">
        <f t="shared" si="19"/>
        <v>25.810702800000001</v>
      </c>
      <c r="AB72" s="19">
        <f t="shared" si="19"/>
        <v>6.6532129840000005</v>
      </c>
      <c r="AC72" s="19">
        <f t="shared" si="19"/>
        <v>9.3686240841122999</v>
      </c>
      <c r="AD72" s="19">
        <f t="shared" si="19"/>
        <v>10.042356431300002</v>
      </c>
      <c r="AE72" s="19">
        <f t="shared" si="19"/>
        <v>15.218767999999999</v>
      </c>
    </row>
    <row r="73" spans="2:33" x14ac:dyDescent="0.35">
      <c r="M73" s="31"/>
      <c r="N73" s="31"/>
      <c r="O73" s="38"/>
      <c r="P73" s="38"/>
      <c r="Q73" s="38"/>
      <c r="R73" s="38"/>
      <c r="S73" s="38"/>
      <c r="T73" s="38"/>
      <c r="U73" s="31"/>
      <c r="V73" s="31"/>
      <c r="W73" s="31"/>
    </row>
    <row r="74" spans="2:33" x14ac:dyDescent="0.35">
      <c r="E74">
        <f>59.55-39.07</f>
        <v>20.479999999999997</v>
      </c>
      <c r="P74">
        <f>155.08-125.22</f>
        <v>29.860000000000014</v>
      </c>
      <c r="AA74">
        <f>92.69-67.19</f>
        <v>25.5</v>
      </c>
      <c r="AC74">
        <f>50%*E74+25%*P74+25%*AA74</f>
        <v>24.080000000000002</v>
      </c>
    </row>
    <row r="75" spans="2:33" x14ac:dyDescent="0.35">
      <c r="E75">
        <v>3.67</v>
      </c>
      <c r="P75">
        <v>5.69</v>
      </c>
      <c r="AA75">
        <v>4.58</v>
      </c>
      <c r="AC75">
        <f>50%*E75+25%*P75+25%*AA75</f>
        <v>4.4024999999999999</v>
      </c>
    </row>
    <row r="76" spans="2:33" x14ac:dyDescent="0.35">
      <c r="B76" t="s">
        <v>88</v>
      </c>
      <c r="K76" t="s">
        <v>509</v>
      </c>
      <c r="M76" s="23" t="s">
        <v>88</v>
      </c>
      <c r="N76" s="23"/>
      <c r="O76" s="23"/>
      <c r="P76" s="23"/>
      <c r="Q76" s="23"/>
      <c r="R76" s="23"/>
      <c r="S76" s="23"/>
      <c r="T76" s="23"/>
      <c r="U76" s="23"/>
      <c r="V76" s="23" t="s">
        <v>509</v>
      </c>
      <c r="X76" t="s">
        <v>88</v>
      </c>
      <c r="AG76" t="s">
        <v>509</v>
      </c>
    </row>
    <row r="77" spans="2:33" x14ac:dyDescent="0.35">
      <c r="B77" t="s">
        <v>2</v>
      </c>
      <c r="K77">
        <v>9.5394539999999992</v>
      </c>
      <c r="L77"/>
      <c r="M77" s="23" t="s">
        <v>2</v>
      </c>
      <c r="N77" s="23"/>
      <c r="O77" s="23"/>
      <c r="P77" s="23"/>
      <c r="Q77" s="23"/>
      <c r="R77" s="23"/>
      <c r="S77" s="23"/>
      <c r="T77" s="23"/>
      <c r="U77" s="23"/>
      <c r="V77" s="39">
        <v>6.3912700999999998</v>
      </c>
      <c r="W77" s="39"/>
      <c r="X77" t="s">
        <v>2</v>
      </c>
      <c r="AG77">
        <v>6.3916639000000002</v>
      </c>
    </row>
    <row r="78" spans="2:33" x14ac:dyDescent="0.35">
      <c r="B78" t="s">
        <v>12</v>
      </c>
      <c r="K78" s="26">
        <v>1.9174018850000001</v>
      </c>
      <c r="L78" s="26"/>
      <c r="M78" s="23" t="s">
        <v>12</v>
      </c>
      <c r="N78" s="23"/>
      <c r="O78" s="23"/>
      <c r="P78" s="23"/>
      <c r="Q78" s="23"/>
      <c r="R78" s="23"/>
      <c r="S78" s="23"/>
      <c r="T78" s="23"/>
      <c r="U78" s="23"/>
      <c r="V78" s="39">
        <v>1.9163009227000001</v>
      </c>
      <c r="W78" s="39"/>
      <c r="X78" t="s">
        <v>12</v>
      </c>
      <c r="AG78" s="26">
        <v>1.9192020190000001</v>
      </c>
    </row>
    <row r="79" spans="2:33" x14ac:dyDescent="0.35">
      <c r="B79" t="s">
        <v>15</v>
      </c>
      <c r="K79">
        <v>1.343418</v>
      </c>
      <c r="L79"/>
      <c r="M79" s="23" t="s">
        <v>15</v>
      </c>
      <c r="N79" s="23"/>
      <c r="O79" s="23"/>
      <c r="P79" s="23"/>
      <c r="Q79" s="23"/>
      <c r="R79" s="23"/>
      <c r="S79" s="23"/>
      <c r="T79" s="23"/>
      <c r="U79" s="23"/>
      <c r="V79" s="39">
        <v>1.3443499999999999</v>
      </c>
      <c r="W79" s="39"/>
      <c r="X79" t="s">
        <v>15</v>
      </c>
      <c r="AG79">
        <v>1.3434999999999999</v>
      </c>
    </row>
    <row r="80" spans="2:33" x14ac:dyDescent="0.35">
      <c r="B80" t="s">
        <v>13</v>
      </c>
      <c r="K80">
        <v>1.3098714119999999</v>
      </c>
      <c r="L80"/>
      <c r="M80" s="23" t="s">
        <v>13</v>
      </c>
      <c r="N80" s="23"/>
      <c r="O80" s="23"/>
      <c r="P80" s="23"/>
      <c r="Q80" s="23"/>
      <c r="R80" s="23"/>
      <c r="S80" s="23"/>
      <c r="T80" s="23"/>
      <c r="U80" s="23"/>
      <c r="V80" s="39">
        <v>1.309791809</v>
      </c>
      <c r="W80" s="39"/>
      <c r="X80" t="s">
        <v>13</v>
      </c>
      <c r="AG80">
        <v>1.3097706353</v>
      </c>
    </row>
    <row r="81" spans="2:33" x14ac:dyDescent="0.35">
      <c r="B81" t="s">
        <v>145</v>
      </c>
      <c r="K81">
        <v>132.39448300000001</v>
      </c>
      <c r="L81"/>
      <c r="M81" s="23" t="s">
        <v>145</v>
      </c>
      <c r="N81" s="23"/>
      <c r="O81" s="23"/>
      <c r="P81" s="23"/>
      <c r="Q81" s="23"/>
      <c r="R81" s="23"/>
      <c r="S81" s="23"/>
      <c r="T81" s="23"/>
      <c r="U81" s="23"/>
      <c r="V81" s="39">
        <v>310.99015550000001</v>
      </c>
      <c r="W81" s="39"/>
      <c r="X81" t="s">
        <v>145</v>
      </c>
      <c r="AG81">
        <v>186.23924299999999</v>
      </c>
    </row>
    <row r="82" spans="2:33" x14ac:dyDescent="0.35">
      <c r="B82" t="s">
        <v>145</v>
      </c>
      <c r="C82" t="s">
        <v>394</v>
      </c>
      <c r="K82">
        <v>35.0047</v>
      </c>
      <c r="L82"/>
      <c r="M82" s="23" t="s">
        <v>145</v>
      </c>
      <c r="N82" s="23" t="s">
        <v>394</v>
      </c>
      <c r="O82" s="23"/>
      <c r="P82" s="23"/>
      <c r="Q82" s="23"/>
      <c r="R82" s="23"/>
      <c r="S82" s="23"/>
      <c r="T82" s="23"/>
      <c r="U82" s="23"/>
      <c r="V82" s="39">
        <v>133.96539999999999</v>
      </c>
      <c r="W82" s="39"/>
      <c r="X82" t="s">
        <v>145</v>
      </c>
      <c r="Y82" t="s">
        <v>394</v>
      </c>
      <c r="AG82">
        <v>71.934820000000002</v>
      </c>
    </row>
    <row r="83" spans="2:33" x14ac:dyDescent="0.35">
      <c r="B83" t="s">
        <v>145</v>
      </c>
      <c r="C83" t="s">
        <v>394</v>
      </c>
      <c r="D83" t="s">
        <v>46</v>
      </c>
      <c r="K83">
        <v>-5.9522000000000004E-4</v>
      </c>
      <c r="L83"/>
      <c r="M83" s="23" t="s">
        <v>145</v>
      </c>
      <c r="N83" s="23" t="s">
        <v>394</v>
      </c>
      <c r="O83" s="23" t="s">
        <v>46</v>
      </c>
      <c r="P83" s="23"/>
      <c r="Q83" s="23"/>
      <c r="R83" s="23"/>
      <c r="S83" s="23"/>
      <c r="T83" s="23"/>
      <c r="U83" s="23"/>
      <c r="V83" s="39">
        <v>-5.9451000000000003E-4</v>
      </c>
      <c r="W83" s="39"/>
      <c r="X83" t="s">
        <v>145</v>
      </c>
      <c r="Y83" t="s">
        <v>394</v>
      </c>
      <c r="Z83" t="s">
        <v>46</v>
      </c>
      <c r="AG83">
        <v>-5.9480999999999998E-4</v>
      </c>
    </row>
    <row r="84" spans="2:33" x14ac:dyDescent="0.35">
      <c r="B84" t="s">
        <v>145</v>
      </c>
      <c r="C84" t="s">
        <v>394</v>
      </c>
      <c r="D84" t="s">
        <v>45</v>
      </c>
      <c r="K84" s="26">
        <v>9.7089999999999994E-5</v>
      </c>
      <c r="L84" s="26"/>
      <c r="M84" s="23" t="s">
        <v>145</v>
      </c>
      <c r="N84" s="23" t="s">
        <v>394</v>
      </c>
      <c r="O84" s="23" t="s">
        <v>45</v>
      </c>
      <c r="P84" s="23"/>
      <c r="Q84" s="23"/>
      <c r="R84" s="23"/>
      <c r="S84" s="23"/>
      <c r="T84" s="23"/>
      <c r="U84" s="23"/>
      <c r="V84" s="39">
        <v>3.2610000000000001E-4</v>
      </c>
      <c r="W84" s="39"/>
      <c r="X84" t="s">
        <v>145</v>
      </c>
      <c r="Y84" t="s">
        <v>394</v>
      </c>
      <c r="Z84" t="s">
        <v>45</v>
      </c>
      <c r="AG84">
        <v>3.5340000000000002E-4</v>
      </c>
    </row>
    <row r="85" spans="2:33" x14ac:dyDescent="0.35">
      <c r="B85" t="s">
        <v>145</v>
      </c>
      <c r="C85" t="s">
        <v>394</v>
      </c>
      <c r="D85" t="s">
        <v>44</v>
      </c>
      <c r="K85">
        <v>2.2655000000000002E-2</v>
      </c>
      <c r="L85"/>
      <c r="M85" s="23" t="s">
        <v>145</v>
      </c>
      <c r="N85" s="23" t="s">
        <v>394</v>
      </c>
      <c r="O85" s="23" t="s">
        <v>44</v>
      </c>
      <c r="P85" s="23"/>
      <c r="Q85" s="23"/>
      <c r="R85" s="23"/>
      <c r="S85" s="23"/>
      <c r="T85" s="23"/>
      <c r="U85" s="23"/>
      <c r="V85" s="39">
        <v>2.2662000000000002E-2</v>
      </c>
      <c r="W85" s="39"/>
      <c r="X85" t="s">
        <v>145</v>
      </c>
      <c r="Y85" t="s">
        <v>394</v>
      </c>
      <c r="Z85" t="s">
        <v>44</v>
      </c>
      <c r="AG85">
        <v>2.2655999999999999E-2</v>
      </c>
    </row>
    <row r="86" spans="2:33" x14ac:dyDescent="0.35">
      <c r="B86" t="s">
        <v>145</v>
      </c>
      <c r="C86" t="s">
        <v>394</v>
      </c>
      <c r="D86" t="s">
        <v>38</v>
      </c>
      <c r="K86">
        <v>0.41220000000000001</v>
      </c>
      <c r="L86"/>
      <c r="M86" s="23" t="s">
        <v>145</v>
      </c>
      <c r="N86" s="23" t="s">
        <v>394</v>
      </c>
      <c r="O86" s="23" t="s">
        <v>38</v>
      </c>
      <c r="P86" s="23"/>
      <c r="Q86" s="23"/>
      <c r="R86" s="23"/>
      <c r="S86" s="23"/>
      <c r="T86" s="23"/>
      <c r="U86" s="23"/>
      <c r="V86" s="39">
        <v>0.40589999999999998</v>
      </c>
      <c r="W86" s="39"/>
      <c r="X86" t="s">
        <v>145</v>
      </c>
      <c r="Y86" t="s">
        <v>394</v>
      </c>
      <c r="Z86" t="s">
        <v>38</v>
      </c>
      <c r="AG86">
        <v>0.4083</v>
      </c>
    </row>
    <row r="87" spans="2:33" x14ac:dyDescent="0.35">
      <c r="B87" t="s">
        <v>145</v>
      </c>
      <c r="C87" t="s">
        <v>394</v>
      </c>
      <c r="D87" t="s">
        <v>40</v>
      </c>
      <c r="K87">
        <v>0.15087548671039999</v>
      </c>
      <c r="L87"/>
      <c r="M87" s="23" t="s">
        <v>145</v>
      </c>
      <c r="N87" s="23" t="s">
        <v>394</v>
      </c>
      <c r="O87" s="23" t="s">
        <v>40</v>
      </c>
      <c r="P87" s="23"/>
      <c r="Q87" s="23"/>
      <c r="R87" s="23"/>
      <c r="S87" s="23"/>
      <c r="T87" s="23"/>
      <c r="U87" s="23"/>
      <c r="V87" s="39">
        <v>0.15093411020290001</v>
      </c>
      <c r="W87" s="39"/>
      <c r="X87" t="s">
        <v>145</v>
      </c>
      <c r="Y87" t="s">
        <v>394</v>
      </c>
      <c r="Z87" t="s">
        <v>40</v>
      </c>
      <c r="AG87">
        <v>0.15084107185590001</v>
      </c>
    </row>
    <row r="88" spans="2:33" x14ac:dyDescent="0.35">
      <c r="B88" t="s">
        <v>145</v>
      </c>
      <c r="C88" t="s">
        <v>394</v>
      </c>
      <c r="D88" t="s">
        <v>41</v>
      </c>
      <c r="K88">
        <v>0.14777551971479999</v>
      </c>
      <c r="L88"/>
      <c r="M88" s="23" t="s">
        <v>145</v>
      </c>
      <c r="N88" s="23" t="s">
        <v>394</v>
      </c>
      <c r="O88" s="23" t="s">
        <v>41</v>
      </c>
      <c r="P88" s="23"/>
      <c r="Q88" s="23"/>
      <c r="R88" s="23"/>
      <c r="S88" s="23"/>
      <c r="T88" s="23"/>
      <c r="U88" s="23"/>
      <c r="V88" s="39">
        <v>0.1478339402079</v>
      </c>
      <c r="W88" s="39"/>
      <c r="X88" t="s">
        <v>145</v>
      </c>
      <c r="Y88" t="s">
        <v>394</v>
      </c>
      <c r="Z88" t="s">
        <v>41</v>
      </c>
      <c r="AG88">
        <v>0.1477409922564</v>
      </c>
    </row>
    <row r="89" spans="2:33" x14ac:dyDescent="0.35">
      <c r="B89" t="s">
        <v>145</v>
      </c>
      <c r="C89" t="s">
        <v>394</v>
      </c>
      <c r="D89" t="s">
        <v>22</v>
      </c>
      <c r="K89">
        <v>2.4472900000000002</v>
      </c>
      <c r="L89"/>
      <c r="M89" s="23" t="s">
        <v>145</v>
      </c>
      <c r="N89" s="23" t="s">
        <v>394</v>
      </c>
      <c r="O89" s="23" t="s">
        <v>22</v>
      </c>
      <c r="P89" s="23"/>
      <c r="Q89" s="23"/>
      <c r="R89" s="23"/>
      <c r="S89" s="23"/>
      <c r="T89" s="23"/>
      <c r="U89" s="23"/>
      <c r="V89" s="39">
        <v>3.899575</v>
      </c>
      <c r="W89" s="39"/>
      <c r="X89" t="s">
        <v>145</v>
      </c>
      <c r="Y89" t="s">
        <v>394</v>
      </c>
      <c r="Z89" t="s">
        <v>22</v>
      </c>
      <c r="AG89">
        <v>2.9226580000000002</v>
      </c>
    </row>
    <row r="90" spans="2:33" x14ac:dyDescent="0.35">
      <c r="B90" t="s">
        <v>145</v>
      </c>
      <c r="C90" t="s">
        <v>394</v>
      </c>
      <c r="D90" t="s">
        <v>22</v>
      </c>
      <c r="E90" t="s">
        <v>397</v>
      </c>
      <c r="K90" s="26">
        <v>0.98558500000000004</v>
      </c>
      <c r="L90" s="26"/>
      <c r="M90" s="23" t="s">
        <v>145</v>
      </c>
      <c r="N90" s="23" t="s">
        <v>394</v>
      </c>
      <c r="O90" s="23" t="s">
        <v>22</v>
      </c>
      <c r="P90" s="23" t="s">
        <v>397</v>
      </c>
      <c r="Q90" s="23"/>
      <c r="R90" s="23"/>
      <c r="S90" s="23"/>
      <c r="T90" s="23"/>
      <c r="U90" s="23"/>
      <c r="V90" s="39">
        <v>1.033463</v>
      </c>
      <c r="W90" s="39"/>
      <c r="X90" t="s">
        <v>145</v>
      </c>
      <c r="Y90" t="s">
        <v>394</v>
      </c>
      <c r="Z90" t="s">
        <v>22</v>
      </c>
      <c r="AA90" t="s">
        <v>397</v>
      </c>
      <c r="AG90" s="26">
        <v>0.97478900000000002</v>
      </c>
    </row>
    <row r="91" spans="2:33" x14ac:dyDescent="0.35">
      <c r="B91" t="s">
        <v>145</v>
      </c>
      <c r="C91" t="s">
        <v>394</v>
      </c>
      <c r="D91" t="s">
        <v>22</v>
      </c>
      <c r="E91" t="s">
        <v>398</v>
      </c>
      <c r="K91" s="26">
        <v>1.066549</v>
      </c>
      <c r="L91" s="26"/>
      <c r="M91" s="23" t="s">
        <v>145</v>
      </c>
      <c r="N91" s="23" t="s">
        <v>394</v>
      </c>
      <c r="O91" s="23" t="s">
        <v>22</v>
      </c>
      <c r="P91" s="23" t="s">
        <v>398</v>
      </c>
      <c r="Q91" s="23"/>
      <c r="R91" s="23"/>
      <c r="S91" s="23"/>
      <c r="T91" s="23"/>
      <c r="U91" s="23"/>
      <c r="V91" s="39">
        <v>2.2196039999999999</v>
      </c>
      <c r="W91" s="39"/>
      <c r="X91" t="s">
        <v>145</v>
      </c>
      <c r="Y91" t="s">
        <v>394</v>
      </c>
      <c r="Z91" t="s">
        <v>22</v>
      </c>
      <c r="AA91" t="s">
        <v>398</v>
      </c>
      <c r="AG91" s="26">
        <v>1.5390680000000001</v>
      </c>
    </row>
    <row r="92" spans="2:33" x14ac:dyDescent="0.35">
      <c r="B92" t="s">
        <v>145</v>
      </c>
      <c r="C92" t="s">
        <v>394</v>
      </c>
      <c r="D92" t="s">
        <v>47</v>
      </c>
      <c r="K92">
        <v>0</v>
      </c>
      <c r="L92"/>
      <c r="M92" s="23" t="s">
        <v>145</v>
      </c>
      <c r="N92" s="23" t="s">
        <v>394</v>
      </c>
      <c r="O92" s="23" t="s">
        <v>47</v>
      </c>
      <c r="P92" s="23"/>
      <c r="Q92" s="23"/>
      <c r="R92" s="23"/>
      <c r="S92" s="23"/>
      <c r="T92" s="23"/>
      <c r="U92" s="23"/>
      <c r="V92" s="39">
        <v>0</v>
      </c>
      <c r="W92" s="39"/>
      <c r="X92" t="s">
        <v>145</v>
      </c>
      <c r="Y92" t="s">
        <v>394</v>
      </c>
      <c r="Z92" t="s">
        <v>47</v>
      </c>
      <c r="AG92">
        <v>0</v>
      </c>
    </row>
    <row r="93" spans="2:33" x14ac:dyDescent="0.35">
      <c r="B93" t="s">
        <v>145</v>
      </c>
      <c r="C93" t="s">
        <v>394</v>
      </c>
      <c r="D93" t="s">
        <v>42</v>
      </c>
      <c r="K93">
        <v>1.877507</v>
      </c>
      <c r="L93"/>
      <c r="M93" s="23" t="s">
        <v>145</v>
      </c>
      <c r="N93" s="23" t="s">
        <v>394</v>
      </c>
      <c r="O93" s="23" t="s">
        <v>42</v>
      </c>
      <c r="P93" s="23"/>
      <c r="Q93" s="23"/>
      <c r="R93" s="23"/>
      <c r="S93" s="23"/>
      <c r="T93" s="23"/>
      <c r="U93" s="23"/>
      <c r="V93" s="39">
        <v>1.8627119999999999</v>
      </c>
      <c r="W93" s="39"/>
      <c r="X93" t="s">
        <v>145</v>
      </c>
      <c r="Y93" t="s">
        <v>394</v>
      </c>
      <c r="Z93" t="s">
        <v>42</v>
      </c>
      <c r="AG93">
        <v>1.8775250000000001</v>
      </c>
    </row>
    <row r="94" spans="2:33" x14ac:dyDescent="0.35">
      <c r="B94" t="s">
        <v>145</v>
      </c>
      <c r="C94" t="s">
        <v>394</v>
      </c>
      <c r="D94" t="s">
        <v>399</v>
      </c>
      <c r="K94">
        <v>3.0246999999999501E-4</v>
      </c>
      <c r="L94"/>
      <c r="M94" s="23" t="s">
        <v>145</v>
      </c>
      <c r="N94" s="23" t="s">
        <v>394</v>
      </c>
      <c r="O94" s="23" t="s">
        <v>399</v>
      </c>
      <c r="P94" s="23"/>
      <c r="Q94" s="23"/>
      <c r="R94" s="23"/>
      <c r="S94" s="23"/>
      <c r="T94" s="23"/>
      <c r="U94" s="23"/>
      <c r="V94" s="39">
        <v>3.12738000000005E-4</v>
      </c>
      <c r="W94" s="39"/>
      <c r="X94" t="s">
        <v>145</v>
      </c>
      <c r="Y94" t="s">
        <v>394</v>
      </c>
      <c r="Z94" t="s">
        <v>399</v>
      </c>
      <c r="AG94">
        <v>3.0267299999999501E-4</v>
      </c>
    </row>
    <row r="95" spans="2:33" x14ac:dyDescent="0.35">
      <c r="B95" t="s">
        <v>145</v>
      </c>
      <c r="C95" t="s">
        <v>394</v>
      </c>
      <c r="D95" t="s">
        <v>43</v>
      </c>
      <c r="K95">
        <v>0.106986</v>
      </c>
      <c r="L95"/>
      <c r="M95" s="23" t="s">
        <v>145</v>
      </c>
      <c r="N95" s="23" t="s">
        <v>394</v>
      </c>
      <c r="O95" s="23" t="s">
        <v>43</v>
      </c>
      <c r="P95" s="23"/>
      <c r="Q95" s="23"/>
      <c r="R95" s="23"/>
      <c r="S95" s="23"/>
      <c r="T95" s="23"/>
      <c r="U95" s="23"/>
      <c r="V95" s="39">
        <v>0.10660600000000001</v>
      </c>
      <c r="W95" s="39"/>
      <c r="X95" t="s">
        <v>145</v>
      </c>
      <c r="Y95" t="s">
        <v>394</v>
      </c>
      <c r="Z95" t="s">
        <v>43</v>
      </c>
      <c r="AG95">
        <v>0.106444</v>
      </c>
    </row>
    <row r="96" spans="2:33" x14ac:dyDescent="0.35">
      <c r="B96" t="s">
        <v>145</v>
      </c>
      <c r="C96" t="s">
        <v>394</v>
      </c>
      <c r="D96" t="s">
        <v>39</v>
      </c>
      <c r="K96">
        <v>0.31158093999999997</v>
      </c>
      <c r="L96"/>
      <c r="M96" s="23" t="s">
        <v>145</v>
      </c>
      <c r="N96" s="23" t="s">
        <v>394</v>
      </c>
      <c r="O96" s="23" t="s">
        <v>39</v>
      </c>
      <c r="P96" s="23"/>
      <c r="Q96" s="23"/>
      <c r="R96" s="23"/>
      <c r="S96" s="23"/>
      <c r="T96" s="23"/>
      <c r="U96" s="23"/>
      <c r="V96" s="39">
        <v>0.3214129</v>
      </c>
      <c r="W96" s="39"/>
      <c r="X96" t="s">
        <v>145</v>
      </c>
      <c r="Y96" t="s">
        <v>394</v>
      </c>
      <c r="Z96" t="s">
        <v>39</v>
      </c>
      <c r="AG96">
        <v>0.38087290000000001</v>
      </c>
    </row>
    <row r="97" spans="2:33" x14ac:dyDescent="0.35">
      <c r="B97" t="s">
        <v>145</v>
      </c>
      <c r="C97" t="s">
        <v>394</v>
      </c>
      <c r="D97" t="s">
        <v>21</v>
      </c>
      <c r="K97">
        <v>29.435320000000001</v>
      </c>
      <c r="L97"/>
      <c r="M97" s="23" t="s">
        <v>145</v>
      </c>
      <c r="N97" s="23" t="s">
        <v>394</v>
      </c>
      <c r="O97" s="23" t="s">
        <v>21</v>
      </c>
      <c r="P97" s="23"/>
      <c r="Q97" s="23"/>
      <c r="R97" s="23"/>
      <c r="S97" s="23"/>
      <c r="T97" s="23"/>
      <c r="U97" s="23"/>
      <c r="V97" s="39">
        <v>126.9652</v>
      </c>
      <c r="W97" s="39"/>
      <c r="X97" t="s">
        <v>145</v>
      </c>
      <c r="Y97" t="s">
        <v>394</v>
      </c>
      <c r="Z97" t="s">
        <v>21</v>
      </c>
      <c r="AG97">
        <v>65.789199999999994</v>
      </c>
    </row>
    <row r="98" spans="2:33" x14ac:dyDescent="0.35">
      <c r="B98" t="s">
        <v>145</v>
      </c>
      <c r="C98" t="s">
        <v>394</v>
      </c>
      <c r="D98" t="s">
        <v>21</v>
      </c>
      <c r="E98" t="s">
        <v>24</v>
      </c>
      <c r="K98">
        <v>1.60141</v>
      </c>
      <c r="L98"/>
      <c r="M98" s="23" t="s">
        <v>145</v>
      </c>
      <c r="N98" s="23" t="s">
        <v>394</v>
      </c>
      <c r="O98" s="23" t="s">
        <v>21</v>
      </c>
      <c r="P98" s="23" t="s">
        <v>24</v>
      </c>
      <c r="Q98" s="23"/>
      <c r="R98" s="23"/>
      <c r="S98" s="23"/>
      <c r="T98" s="23"/>
      <c r="U98" s="23"/>
      <c r="V98" s="39">
        <v>1.62</v>
      </c>
      <c r="W98" s="39"/>
      <c r="X98" t="s">
        <v>145</v>
      </c>
      <c r="Y98" t="s">
        <v>394</v>
      </c>
      <c r="Z98" t="s">
        <v>21</v>
      </c>
      <c r="AA98" t="s">
        <v>24</v>
      </c>
      <c r="AG98">
        <v>1.4059299999999999</v>
      </c>
    </row>
    <row r="99" spans="2:33" x14ac:dyDescent="0.35">
      <c r="B99" t="s">
        <v>145</v>
      </c>
      <c r="C99" t="s">
        <v>394</v>
      </c>
      <c r="D99" t="s">
        <v>21</v>
      </c>
      <c r="E99" t="s">
        <v>29</v>
      </c>
      <c r="K99">
        <v>0.69031200000000004</v>
      </c>
      <c r="L99"/>
      <c r="M99" s="23" t="s">
        <v>145</v>
      </c>
      <c r="N99" s="23" t="s">
        <v>394</v>
      </c>
      <c r="O99" s="23" t="s">
        <v>21</v>
      </c>
      <c r="P99" s="23" t="s">
        <v>29</v>
      </c>
      <c r="Q99" s="23"/>
      <c r="R99" s="23"/>
      <c r="S99" s="23"/>
      <c r="T99" s="23"/>
      <c r="U99" s="23"/>
      <c r="V99" s="39">
        <v>0.90468720000000002</v>
      </c>
      <c r="W99" s="39"/>
      <c r="X99" t="s">
        <v>145</v>
      </c>
      <c r="Y99" t="s">
        <v>394</v>
      </c>
      <c r="Z99" t="s">
        <v>21</v>
      </c>
      <c r="AA99" t="s">
        <v>29</v>
      </c>
      <c r="AG99">
        <v>0.80394880000000002</v>
      </c>
    </row>
    <row r="100" spans="2:33" x14ac:dyDescent="0.35">
      <c r="B100" t="s">
        <v>145</v>
      </c>
      <c r="C100" t="s">
        <v>394</v>
      </c>
      <c r="D100" t="s">
        <v>21</v>
      </c>
      <c r="E100" t="s">
        <v>27</v>
      </c>
      <c r="K100" s="26">
        <v>4.3360299499999996E-3</v>
      </c>
      <c r="L100" s="26"/>
      <c r="M100" s="23" t="s">
        <v>145</v>
      </c>
      <c r="N100" s="23" t="s">
        <v>394</v>
      </c>
      <c r="O100" s="23" t="s">
        <v>21</v>
      </c>
      <c r="P100" s="23" t="s">
        <v>27</v>
      </c>
      <c r="Q100" s="23"/>
      <c r="R100" s="23"/>
      <c r="S100" s="23"/>
      <c r="T100" s="23"/>
      <c r="U100" s="23"/>
      <c r="V100" s="39">
        <v>2.053803014E-2</v>
      </c>
      <c r="W100" s="39"/>
      <c r="X100" t="s">
        <v>145</v>
      </c>
      <c r="Y100" t="s">
        <v>394</v>
      </c>
      <c r="Z100" t="s">
        <v>21</v>
      </c>
      <c r="AA100" t="s">
        <v>27</v>
      </c>
      <c r="AG100">
        <v>4.3200294500000003E-3</v>
      </c>
    </row>
    <row r="101" spans="2:33" x14ac:dyDescent="0.35">
      <c r="B101" t="s">
        <v>145</v>
      </c>
      <c r="C101" t="s">
        <v>394</v>
      </c>
      <c r="D101" t="s">
        <v>21</v>
      </c>
      <c r="E101" t="s">
        <v>23</v>
      </c>
      <c r="K101">
        <v>12.908799999999999</v>
      </c>
      <c r="L101"/>
      <c r="M101" s="23" t="s">
        <v>145</v>
      </c>
      <c r="N101" s="23" t="s">
        <v>394</v>
      </c>
      <c r="O101" s="23" t="s">
        <v>21</v>
      </c>
      <c r="P101" s="23" t="s">
        <v>23</v>
      </c>
      <c r="Q101" s="23"/>
      <c r="R101" s="23"/>
      <c r="S101" s="23"/>
      <c r="T101" s="23"/>
      <c r="U101" s="23"/>
      <c r="V101" s="39">
        <v>55.1327</v>
      </c>
      <c r="W101" s="39"/>
      <c r="X101" t="s">
        <v>145</v>
      </c>
      <c r="Y101" t="s">
        <v>394</v>
      </c>
      <c r="Z101" t="s">
        <v>21</v>
      </c>
      <c r="AA101" t="s">
        <v>23</v>
      </c>
      <c r="AG101">
        <v>29.4115</v>
      </c>
    </row>
    <row r="102" spans="2:33" x14ac:dyDescent="0.35">
      <c r="B102" t="s">
        <v>145</v>
      </c>
      <c r="C102" t="s">
        <v>394</v>
      </c>
      <c r="D102" t="s">
        <v>21</v>
      </c>
      <c r="E102" t="s">
        <v>34</v>
      </c>
      <c r="K102">
        <v>0.42980400000000002</v>
      </c>
      <c r="L102"/>
      <c r="M102" s="23" t="s">
        <v>145</v>
      </c>
      <c r="N102" s="23" t="s">
        <v>394</v>
      </c>
      <c r="O102" s="23" t="s">
        <v>21</v>
      </c>
      <c r="P102" s="23" t="s">
        <v>34</v>
      </c>
      <c r="Q102" s="23"/>
      <c r="R102" s="23"/>
      <c r="S102" s="23"/>
      <c r="T102" s="23"/>
      <c r="U102" s="23"/>
      <c r="V102" s="39">
        <v>0.43861800000000001</v>
      </c>
      <c r="W102" s="39"/>
      <c r="X102" t="s">
        <v>145</v>
      </c>
      <c r="Y102" t="s">
        <v>394</v>
      </c>
      <c r="Z102" t="s">
        <v>21</v>
      </c>
      <c r="AA102" t="s">
        <v>34</v>
      </c>
      <c r="AG102">
        <v>0.34118472999999999</v>
      </c>
    </row>
    <row r="103" spans="2:33" x14ac:dyDescent="0.35">
      <c r="B103" t="s">
        <v>145</v>
      </c>
      <c r="C103" t="s">
        <v>394</v>
      </c>
      <c r="D103" t="s">
        <v>21</v>
      </c>
      <c r="E103" t="s">
        <v>26</v>
      </c>
      <c r="K103">
        <v>6.8160480000000003</v>
      </c>
      <c r="L103"/>
      <c r="M103" s="23" t="s">
        <v>145</v>
      </c>
      <c r="N103" s="23" t="s">
        <v>394</v>
      </c>
      <c r="O103" s="23" t="s">
        <v>21</v>
      </c>
      <c r="P103" s="23" t="s">
        <v>26</v>
      </c>
      <c r="Q103" s="23"/>
      <c r="R103" s="23"/>
      <c r="S103" s="23"/>
      <c r="T103" s="23"/>
      <c r="U103" s="23"/>
      <c r="V103" s="39">
        <v>58.118074999999997</v>
      </c>
      <c r="W103" s="39"/>
      <c r="X103" t="s">
        <v>145</v>
      </c>
      <c r="Y103" t="s">
        <v>394</v>
      </c>
      <c r="Z103" t="s">
        <v>21</v>
      </c>
      <c r="AA103" t="s">
        <v>26</v>
      </c>
      <c r="AG103">
        <v>23.077604000000001</v>
      </c>
    </row>
    <row r="104" spans="2:33" x14ac:dyDescent="0.35">
      <c r="B104" t="s">
        <v>145</v>
      </c>
      <c r="C104" t="s">
        <v>394</v>
      </c>
      <c r="D104" t="s">
        <v>21</v>
      </c>
      <c r="E104" t="s">
        <v>35</v>
      </c>
      <c r="K104" s="26">
        <v>1.9261954999999999</v>
      </c>
      <c r="L104" s="26"/>
      <c r="M104" s="23" t="s">
        <v>145</v>
      </c>
      <c r="N104" s="23" t="s">
        <v>394</v>
      </c>
      <c r="O104" s="23" t="s">
        <v>21</v>
      </c>
      <c r="P104" s="23" t="s">
        <v>35</v>
      </c>
      <c r="Q104" s="23"/>
      <c r="R104" s="23"/>
      <c r="S104" s="23"/>
      <c r="T104" s="23"/>
      <c r="U104" s="23"/>
      <c r="V104" s="39">
        <v>1.9291746000000001</v>
      </c>
      <c r="W104" s="39"/>
      <c r="X104" t="s">
        <v>145</v>
      </c>
      <c r="Y104" t="s">
        <v>394</v>
      </c>
      <c r="Z104" t="s">
        <v>21</v>
      </c>
      <c r="AA104" t="s">
        <v>35</v>
      </c>
      <c r="AG104" s="26">
        <v>1.9292259</v>
      </c>
    </row>
    <row r="105" spans="2:33" x14ac:dyDescent="0.35">
      <c r="B105" t="s">
        <v>145</v>
      </c>
      <c r="C105" t="s">
        <v>394</v>
      </c>
      <c r="D105" t="s">
        <v>21</v>
      </c>
      <c r="E105" t="s">
        <v>37</v>
      </c>
      <c r="K105">
        <v>1.915504197</v>
      </c>
      <c r="L105"/>
      <c r="M105" s="23" t="s">
        <v>145</v>
      </c>
      <c r="N105" s="23" t="s">
        <v>394</v>
      </c>
      <c r="O105" s="23" t="s">
        <v>21</v>
      </c>
      <c r="P105" s="23" t="s">
        <v>37</v>
      </c>
      <c r="Q105" s="23"/>
      <c r="R105" s="23"/>
      <c r="S105" s="23"/>
      <c r="T105" s="23"/>
      <c r="U105" s="23"/>
      <c r="V105" s="39">
        <v>1.673106108</v>
      </c>
      <c r="W105" s="39"/>
      <c r="X105" t="s">
        <v>145</v>
      </c>
      <c r="Y105" t="s">
        <v>394</v>
      </c>
      <c r="Z105" t="s">
        <v>21</v>
      </c>
      <c r="AA105" t="s">
        <v>37</v>
      </c>
      <c r="AG105">
        <v>3.6279056820000002</v>
      </c>
    </row>
    <row r="106" spans="2:33" x14ac:dyDescent="0.35">
      <c r="B106" t="s">
        <v>145</v>
      </c>
      <c r="C106" t="s">
        <v>394</v>
      </c>
      <c r="D106" t="s">
        <v>21</v>
      </c>
      <c r="E106" t="s">
        <v>36</v>
      </c>
      <c r="K106">
        <v>0.2783768056</v>
      </c>
      <c r="L106"/>
      <c r="M106" s="23" t="s">
        <v>145</v>
      </c>
      <c r="N106" s="23" t="s">
        <v>394</v>
      </c>
      <c r="O106" s="23" t="s">
        <v>21</v>
      </c>
      <c r="P106" s="23" t="s">
        <v>36</v>
      </c>
      <c r="Q106" s="23"/>
      <c r="R106" s="23"/>
      <c r="S106" s="23"/>
      <c r="T106" s="23"/>
      <c r="U106" s="23"/>
      <c r="V106" s="39">
        <v>3.8993630000000001</v>
      </c>
      <c r="W106" s="39"/>
      <c r="X106" t="s">
        <v>145</v>
      </c>
      <c r="Y106" t="s">
        <v>394</v>
      </c>
      <c r="Z106" t="s">
        <v>21</v>
      </c>
      <c r="AA106" t="s">
        <v>36</v>
      </c>
      <c r="AG106">
        <v>1.973778295</v>
      </c>
    </row>
    <row r="107" spans="2:33" x14ac:dyDescent="0.35">
      <c r="B107" t="s">
        <v>145</v>
      </c>
      <c r="C107" t="s">
        <v>394</v>
      </c>
      <c r="D107" t="s">
        <v>21</v>
      </c>
      <c r="E107" t="s">
        <v>28</v>
      </c>
      <c r="K107" s="26">
        <v>0.73249120000000001</v>
      </c>
      <c r="L107" s="26"/>
      <c r="M107" s="23" t="s">
        <v>145</v>
      </c>
      <c r="N107" s="23" t="s">
        <v>394</v>
      </c>
      <c r="O107" s="23" t="s">
        <v>21</v>
      </c>
      <c r="P107" s="23" t="s">
        <v>28</v>
      </c>
      <c r="Q107" s="23"/>
      <c r="R107" s="23"/>
      <c r="S107" s="23"/>
      <c r="T107" s="23"/>
      <c r="U107" s="23"/>
      <c r="V107" s="39">
        <v>0.82769800000000004</v>
      </c>
      <c r="W107" s="39"/>
      <c r="X107" t="s">
        <v>145</v>
      </c>
      <c r="Y107" t="s">
        <v>394</v>
      </c>
      <c r="Z107" t="s">
        <v>21</v>
      </c>
      <c r="AA107" t="s">
        <v>28</v>
      </c>
      <c r="AG107" s="26">
        <v>0.84969802999999999</v>
      </c>
    </row>
    <row r="108" spans="2:33" x14ac:dyDescent="0.35">
      <c r="B108" t="s">
        <v>145</v>
      </c>
      <c r="C108" t="s">
        <v>394</v>
      </c>
      <c r="D108" t="s">
        <v>21</v>
      </c>
      <c r="E108" t="s">
        <v>31</v>
      </c>
      <c r="K108">
        <v>4.096346E-2</v>
      </c>
      <c r="L108"/>
      <c r="M108" s="23" t="s">
        <v>145</v>
      </c>
      <c r="N108" s="23" t="s">
        <v>394</v>
      </c>
      <c r="O108" s="23" t="s">
        <v>21</v>
      </c>
      <c r="P108" s="23" t="s">
        <v>31</v>
      </c>
      <c r="Q108" s="23"/>
      <c r="R108" s="23"/>
      <c r="S108" s="23"/>
      <c r="T108" s="23"/>
      <c r="U108" s="23"/>
      <c r="V108" s="39">
        <v>0.21376600000000001</v>
      </c>
      <c r="W108" s="39"/>
      <c r="X108" t="s">
        <v>145</v>
      </c>
      <c r="Y108" t="s">
        <v>394</v>
      </c>
      <c r="Z108" t="s">
        <v>21</v>
      </c>
      <c r="AA108" t="s">
        <v>31</v>
      </c>
      <c r="AG108">
        <v>0.20529249399999999</v>
      </c>
    </row>
    <row r="109" spans="2:33" x14ac:dyDescent="0.35">
      <c r="B109" t="s">
        <v>145</v>
      </c>
      <c r="C109" t="s">
        <v>394</v>
      </c>
      <c r="D109" t="s">
        <v>21</v>
      </c>
      <c r="E109" t="s">
        <v>30</v>
      </c>
      <c r="K109" s="26">
        <v>7.2018000000000004E-3</v>
      </c>
      <c r="L109" s="26"/>
      <c r="M109" s="23" t="s">
        <v>145</v>
      </c>
      <c r="N109" s="23" t="s">
        <v>394</v>
      </c>
      <c r="O109" s="23" t="s">
        <v>21</v>
      </c>
      <c r="P109" s="23" t="s">
        <v>30</v>
      </c>
      <c r="Q109" s="23"/>
      <c r="R109" s="23"/>
      <c r="S109" s="23"/>
      <c r="T109" s="23"/>
      <c r="U109" s="23"/>
      <c r="V109" s="39">
        <v>6.8766000000000001E-3</v>
      </c>
      <c r="W109" s="39"/>
      <c r="X109" t="s">
        <v>145</v>
      </c>
      <c r="Y109" t="s">
        <v>394</v>
      </c>
      <c r="Z109" t="s">
        <v>21</v>
      </c>
      <c r="AA109" t="s">
        <v>30</v>
      </c>
      <c r="AG109" s="26">
        <v>6.3533000000000001E-3</v>
      </c>
    </row>
    <row r="110" spans="2:33" x14ac:dyDescent="0.35">
      <c r="B110" t="s">
        <v>145</v>
      </c>
      <c r="C110" t="s">
        <v>394</v>
      </c>
      <c r="D110" t="s">
        <v>21</v>
      </c>
      <c r="E110" t="s">
        <v>33</v>
      </c>
      <c r="K110" s="26">
        <v>0.30190801</v>
      </c>
      <c r="L110" s="26"/>
      <c r="M110" s="23" t="s">
        <v>145</v>
      </c>
      <c r="N110" s="23" t="s">
        <v>394</v>
      </c>
      <c r="O110" s="23" t="s">
        <v>21</v>
      </c>
      <c r="P110" s="23" t="s">
        <v>33</v>
      </c>
      <c r="Q110" s="23"/>
      <c r="R110" s="23"/>
      <c r="S110" s="23"/>
      <c r="T110" s="23"/>
      <c r="U110" s="23"/>
      <c r="V110" s="39">
        <v>0.30208004999999999</v>
      </c>
      <c r="W110" s="39"/>
      <c r="X110" t="s">
        <v>145</v>
      </c>
      <c r="Y110" t="s">
        <v>394</v>
      </c>
      <c r="Z110" t="s">
        <v>21</v>
      </c>
      <c r="AA110" t="s">
        <v>33</v>
      </c>
      <c r="AG110" s="26">
        <v>0.29275673000000002</v>
      </c>
    </row>
    <row r="111" spans="2:33" x14ac:dyDescent="0.35">
      <c r="B111" t="s">
        <v>145</v>
      </c>
      <c r="C111" t="s">
        <v>394</v>
      </c>
      <c r="D111" t="s">
        <v>21</v>
      </c>
      <c r="E111" t="s">
        <v>32</v>
      </c>
      <c r="K111" s="26">
        <v>0.58108800000000005</v>
      </c>
      <c r="L111" s="26"/>
      <c r="M111" s="23" t="s">
        <v>145</v>
      </c>
      <c r="N111" s="23" t="s">
        <v>394</v>
      </c>
      <c r="O111" s="23" t="s">
        <v>21</v>
      </c>
      <c r="P111" s="23" t="s">
        <v>32</v>
      </c>
      <c r="Q111" s="23"/>
      <c r="R111" s="23"/>
      <c r="S111" s="23"/>
      <c r="T111" s="23"/>
      <c r="U111" s="23"/>
      <c r="V111" s="39">
        <v>0.67521200000000003</v>
      </c>
      <c r="W111" s="39"/>
      <c r="X111" t="s">
        <v>145</v>
      </c>
      <c r="Y111" t="s">
        <v>394</v>
      </c>
      <c r="Z111" t="s">
        <v>21</v>
      </c>
      <c r="AA111" t="s">
        <v>32</v>
      </c>
      <c r="AG111" s="26">
        <v>0.65608</v>
      </c>
    </row>
    <row r="112" spans="2:33" x14ac:dyDescent="0.35">
      <c r="B112" t="s">
        <v>145</v>
      </c>
      <c r="C112" t="s">
        <v>394</v>
      </c>
      <c r="D112" t="s">
        <v>21</v>
      </c>
      <c r="E112" t="s">
        <v>25</v>
      </c>
      <c r="K112">
        <v>1.1616823999999999</v>
      </c>
      <c r="L112"/>
      <c r="M112" s="23" t="s">
        <v>145</v>
      </c>
      <c r="N112" s="23" t="s">
        <v>394</v>
      </c>
      <c r="O112" s="23" t="s">
        <v>21</v>
      </c>
      <c r="P112" s="23" t="s">
        <v>25</v>
      </c>
      <c r="Q112" s="23"/>
      <c r="R112" s="23"/>
      <c r="S112" s="23"/>
      <c r="T112" s="23"/>
      <c r="U112" s="23"/>
      <c r="V112" s="39">
        <v>1.1629153999999999</v>
      </c>
      <c r="W112" s="39"/>
      <c r="X112" t="s">
        <v>145</v>
      </c>
      <c r="Y112" t="s">
        <v>394</v>
      </c>
      <c r="Z112" t="s">
        <v>21</v>
      </c>
      <c r="AA112" t="s">
        <v>25</v>
      </c>
      <c r="AG112">
        <v>1.1592610000000001</v>
      </c>
    </row>
    <row r="113" spans="2:33" x14ac:dyDescent="0.35">
      <c r="B113" t="s">
        <v>1</v>
      </c>
      <c r="K113">
        <v>6.1990657000000002</v>
      </c>
      <c r="L113"/>
      <c r="M113" s="23" t="s">
        <v>1</v>
      </c>
      <c r="N113" s="23"/>
      <c r="O113" s="23"/>
      <c r="P113" s="23"/>
      <c r="Q113" s="23"/>
      <c r="R113" s="23"/>
      <c r="S113" s="23"/>
      <c r="T113" s="23"/>
      <c r="U113" s="23"/>
      <c r="V113" s="39">
        <v>5.7826556499999997</v>
      </c>
      <c r="W113" s="39"/>
      <c r="X113" t="s">
        <v>1</v>
      </c>
      <c r="AG113">
        <v>5.7790508200000001</v>
      </c>
    </row>
    <row r="114" spans="2:33" x14ac:dyDescent="0.35">
      <c r="B114" t="s">
        <v>14</v>
      </c>
      <c r="K114">
        <v>4.2054039999999997</v>
      </c>
      <c r="L114"/>
      <c r="M114" s="23" t="s">
        <v>14</v>
      </c>
      <c r="N114" s="23"/>
      <c r="O114" s="23"/>
      <c r="P114" s="23"/>
      <c r="Q114" s="23"/>
      <c r="R114" s="23"/>
      <c r="S114" s="23"/>
      <c r="T114" s="23"/>
      <c r="U114" s="23"/>
      <c r="V114" s="39">
        <v>4.204644</v>
      </c>
      <c r="W114" s="39"/>
      <c r="X114" t="s">
        <v>14</v>
      </c>
      <c r="AG114">
        <v>4.2055759999999998</v>
      </c>
    </row>
    <row r="118" spans="2:33" ht="18.5" x14ac:dyDescent="0.45">
      <c r="B118" s="59" t="s">
        <v>626</v>
      </c>
    </row>
    <row r="120" spans="2:33" x14ac:dyDescent="0.35">
      <c r="K120" s="40"/>
      <c r="L120" s="49" t="s">
        <v>589</v>
      </c>
      <c r="M120" s="49">
        <v>1.03</v>
      </c>
      <c r="Z120" t="s">
        <v>595</v>
      </c>
      <c r="AB120" t="s">
        <v>596</v>
      </c>
    </row>
    <row r="121" spans="2:33" ht="15" thickBot="1" x14ac:dyDescent="0.4">
      <c r="C121" s="28" t="s">
        <v>87</v>
      </c>
      <c r="D121" s="28" t="s">
        <v>510</v>
      </c>
      <c r="E121" s="28" t="s">
        <v>511</v>
      </c>
      <c r="F121" s="28" t="s">
        <v>512</v>
      </c>
      <c r="G121" s="28" t="s">
        <v>513</v>
      </c>
      <c r="H121" s="28" t="s">
        <v>514</v>
      </c>
      <c r="I121" s="28" t="s">
        <v>515</v>
      </c>
      <c r="K121" s="41" t="s">
        <v>594</v>
      </c>
      <c r="L121" s="48" t="s">
        <v>87</v>
      </c>
      <c r="M121" s="47" t="s">
        <v>588</v>
      </c>
      <c r="X121" t="s">
        <v>597</v>
      </c>
      <c r="Z121">
        <v>5.3</v>
      </c>
      <c r="AB121">
        <v>4</v>
      </c>
    </row>
    <row r="122" spans="2:33" x14ac:dyDescent="0.35">
      <c r="B122" s="44" t="s">
        <v>516</v>
      </c>
      <c r="C122" s="19">
        <f t="shared" ref="C122:C129" si="20">C41*50%+N41*0.25+Y41*0.25</f>
        <v>1.8738127500000001</v>
      </c>
      <c r="D122" s="19">
        <f t="shared" ref="D122:I122" si="21">D41*50%+O41*0.25+Z41*0.25</f>
        <v>0</v>
      </c>
      <c r="E122" s="19">
        <f t="shared" si="21"/>
        <v>0.27151799999999998</v>
      </c>
      <c r="F122" s="19">
        <f t="shared" si="21"/>
        <v>0.62658000000000003</v>
      </c>
      <c r="G122" s="19">
        <f t="shared" si="21"/>
        <v>0</v>
      </c>
      <c r="H122" s="19">
        <f t="shared" si="21"/>
        <v>0</v>
      </c>
      <c r="I122" s="19">
        <f t="shared" si="21"/>
        <v>0.97571475000000008</v>
      </c>
      <c r="K122" s="41">
        <v>1</v>
      </c>
      <c r="L122" s="19">
        <f>C122*K122</f>
        <v>1.8738127500000001</v>
      </c>
      <c r="M122" s="19">
        <f>L122*$M$120</f>
        <v>1.9300271325000002</v>
      </c>
      <c r="X122" t="s">
        <v>598</v>
      </c>
      <c r="Z122">
        <v>-4.7</v>
      </c>
      <c r="AB122">
        <v>-3.5</v>
      </c>
    </row>
    <row r="123" spans="2:33" x14ac:dyDescent="0.35">
      <c r="B123" s="45" t="s">
        <v>518</v>
      </c>
      <c r="C123" s="19">
        <f t="shared" si="20"/>
        <v>0.298663031843375</v>
      </c>
      <c r="D123" s="19">
        <f t="shared" ref="D123:I129" si="22">D42*50%+O42*0.25+Z42*0.25</f>
        <v>0</v>
      </c>
      <c r="E123" s="19">
        <f t="shared" si="22"/>
        <v>0.1651968</v>
      </c>
      <c r="F123" s="19">
        <f t="shared" si="22"/>
        <v>4.6079999999999996E-2</v>
      </c>
      <c r="G123" s="19">
        <f t="shared" si="22"/>
        <v>8.7386231843375003E-2</v>
      </c>
      <c r="H123" s="19">
        <f t="shared" si="22"/>
        <v>0</v>
      </c>
      <c r="I123" s="19">
        <f t="shared" si="22"/>
        <v>0</v>
      </c>
      <c r="K123" s="40">
        <v>1</v>
      </c>
      <c r="L123" s="19">
        <f t="shared" ref="L123:L149" si="23">C123*K123</f>
        <v>0.298663031843375</v>
      </c>
      <c r="M123" s="19">
        <f t="shared" ref="M123:M149" si="24">L123*$M$120</f>
        <v>0.30762292279867626</v>
      </c>
      <c r="X123" t="s">
        <v>599</v>
      </c>
      <c r="Z123">
        <v>3.3</v>
      </c>
      <c r="AB123">
        <v>3.3</v>
      </c>
    </row>
    <row r="124" spans="2:33" x14ac:dyDescent="0.35">
      <c r="B124" s="45" t="s">
        <v>520</v>
      </c>
      <c r="C124" s="19">
        <f t="shared" si="20"/>
        <v>2.4441033750000001</v>
      </c>
      <c r="D124" s="19">
        <f t="shared" si="22"/>
        <v>0</v>
      </c>
      <c r="E124" s="19">
        <f t="shared" si="22"/>
        <v>0.37078799999999995</v>
      </c>
      <c r="F124" s="19">
        <f t="shared" si="22"/>
        <v>1.505571</v>
      </c>
      <c r="G124" s="19">
        <f t="shared" si="22"/>
        <v>0</v>
      </c>
      <c r="H124" s="19">
        <f t="shared" si="22"/>
        <v>0.56774437499999997</v>
      </c>
      <c r="I124" s="19">
        <f t="shared" si="22"/>
        <v>0</v>
      </c>
      <c r="K124" s="40">
        <v>1</v>
      </c>
      <c r="L124" s="19">
        <f t="shared" si="23"/>
        <v>2.4441033750000001</v>
      </c>
      <c r="M124" s="19">
        <f t="shared" si="24"/>
        <v>2.5174264762500003</v>
      </c>
      <c r="X124" t="s">
        <v>600</v>
      </c>
      <c r="Z124">
        <v>1.2</v>
      </c>
      <c r="AB124">
        <v>1.1000000000000001</v>
      </c>
    </row>
    <row r="125" spans="2:33" x14ac:dyDescent="0.35">
      <c r="B125" s="45" t="s">
        <v>522</v>
      </c>
      <c r="C125" s="19">
        <f t="shared" si="20"/>
        <v>4.2218406925499998</v>
      </c>
      <c r="D125" s="19">
        <f t="shared" si="22"/>
        <v>0</v>
      </c>
      <c r="E125" s="19">
        <f t="shared" si="22"/>
        <v>0.21826799999999999</v>
      </c>
      <c r="F125" s="19">
        <f t="shared" si="22"/>
        <v>1.3304701249999999</v>
      </c>
      <c r="G125" s="19">
        <f t="shared" si="22"/>
        <v>1.2E-2</v>
      </c>
      <c r="H125" s="19">
        <f t="shared" si="22"/>
        <v>2.1411025675499999</v>
      </c>
      <c r="I125" s="19">
        <f t="shared" si="22"/>
        <v>0.52</v>
      </c>
      <c r="K125" s="42">
        <v>1</v>
      </c>
      <c r="L125" s="19">
        <f t="shared" si="23"/>
        <v>4.2218406925499998</v>
      </c>
      <c r="M125" s="19">
        <f t="shared" si="24"/>
        <v>4.3484959133264995</v>
      </c>
    </row>
    <row r="126" spans="2:33" x14ac:dyDescent="0.35">
      <c r="B126" s="45" t="s">
        <v>524</v>
      </c>
      <c r="C126" s="19">
        <f t="shared" si="20"/>
        <v>1.3206936434999998</v>
      </c>
      <c r="D126" s="19">
        <f t="shared" si="22"/>
        <v>0</v>
      </c>
      <c r="E126" s="19">
        <f t="shared" si="22"/>
        <v>0.61999999999999988</v>
      </c>
      <c r="F126" s="19">
        <f t="shared" si="22"/>
        <v>0</v>
      </c>
      <c r="G126" s="19">
        <f t="shared" si="22"/>
        <v>0.70069364349999996</v>
      </c>
      <c r="H126" s="19">
        <f t="shared" si="22"/>
        <v>0</v>
      </c>
      <c r="I126" s="19">
        <f t="shared" si="22"/>
        <v>0</v>
      </c>
      <c r="K126" s="42">
        <v>1</v>
      </c>
      <c r="L126" s="19">
        <f t="shared" si="23"/>
        <v>1.3206936434999998</v>
      </c>
      <c r="M126" s="19">
        <f t="shared" si="24"/>
        <v>1.360314452805</v>
      </c>
      <c r="X126" t="s">
        <v>97</v>
      </c>
      <c r="Z126">
        <v>5.05</v>
      </c>
      <c r="AB126">
        <f>AB121</f>
        <v>4</v>
      </c>
    </row>
    <row r="127" spans="2:33" x14ac:dyDescent="0.35">
      <c r="B127" s="45" t="s">
        <v>526</v>
      </c>
      <c r="C127" s="19">
        <f t="shared" si="20"/>
        <v>0.30657157499999999</v>
      </c>
      <c r="D127" s="19">
        <f t="shared" si="22"/>
        <v>0</v>
      </c>
      <c r="E127" s="19">
        <f t="shared" si="22"/>
        <v>0.215424</v>
      </c>
      <c r="F127" s="19">
        <f t="shared" si="22"/>
        <v>0</v>
      </c>
      <c r="G127" s="19">
        <f t="shared" si="22"/>
        <v>9.1147574999999995E-2</v>
      </c>
      <c r="H127" s="19">
        <f t="shared" si="22"/>
        <v>0</v>
      </c>
      <c r="I127" s="19">
        <f t="shared" si="22"/>
        <v>0</v>
      </c>
      <c r="K127" s="42">
        <v>1</v>
      </c>
      <c r="L127" s="19">
        <f t="shared" si="23"/>
        <v>0.30657157499999999</v>
      </c>
      <c r="M127" s="19">
        <f t="shared" si="24"/>
        <v>0.31576872224999997</v>
      </c>
      <c r="X127" t="s">
        <v>96</v>
      </c>
      <c r="Z127">
        <v>-4.45</v>
      </c>
      <c r="AB127">
        <f>AB122</f>
        <v>-3.5</v>
      </c>
    </row>
    <row r="128" spans="2:33" x14ac:dyDescent="0.35">
      <c r="B128" s="45" t="s">
        <v>528</v>
      </c>
      <c r="C128" s="19">
        <f t="shared" si="20"/>
        <v>1.3956820000000001</v>
      </c>
      <c r="D128" s="19">
        <f t="shared" si="22"/>
        <v>0</v>
      </c>
      <c r="E128" s="19">
        <f t="shared" si="22"/>
        <v>0.27820800000000001</v>
      </c>
      <c r="F128" s="19">
        <f t="shared" si="22"/>
        <v>0</v>
      </c>
      <c r="G128" s="19">
        <f t="shared" si="22"/>
        <v>1.1174740000000001</v>
      </c>
      <c r="H128" s="19">
        <f t="shared" si="22"/>
        <v>0</v>
      </c>
      <c r="I128" s="19">
        <f t="shared" si="22"/>
        <v>0</v>
      </c>
      <c r="K128" s="42">
        <v>1</v>
      </c>
      <c r="L128" s="19">
        <f t="shared" si="23"/>
        <v>1.3956820000000001</v>
      </c>
      <c r="M128" s="19">
        <f t="shared" si="24"/>
        <v>1.43755246</v>
      </c>
    </row>
    <row r="129" spans="2:13" x14ac:dyDescent="0.35">
      <c r="B129" s="45" t="s">
        <v>530</v>
      </c>
      <c r="C129" s="19">
        <f t="shared" si="20"/>
        <v>1.1613852999999998</v>
      </c>
      <c r="D129" s="19">
        <f t="shared" si="22"/>
        <v>0</v>
      </c>
      <c r="E129" s="19">
        <f t="shared" si="22"/>
        <v>0</v>
      </c>
      <c r="F129" s="19">
        <f t="shared" si="22"/>
        <v>0.38</v>
      </c>
      <c r="G129" s="19">
        <f t="shared" si="22"/>
        <v>0</v>
      </c>
      <c r="H129" s="19">
        <f t="shared" si="22"/>
        <v>0</v>
      </c>
      <c r="I129" s="19">
        <f t="shared" si="22"/>
        <v>0.78138529999999995</v>
      </c>
      <c r="K129" s="42">
        <v>1</v>
      </c>
      <c r="L129" s="19">
        <f t="shared" si="23"/>
        <v>1.1613852999999998</v>
      </c>
      <c r="M129" s="19">
        <f t="shared" si="24"/>
        <v>1.1962268589999998</v>
      </c>
    </row>
    <row r="130" spans="2:13" x14ac:dyDescent="0.35">
      <c r="B130" s="45" t="s">
        <v>532</v>
      </c>
      <c r="C130" s="19">
        <f t="shared" ref="C130:C133" si="25">C51*50%+N51*0.25+Y51*0.25</f>
        <v>1.272</v>
      </c>
      <c r="D130" s="19">
        <f t="shared" ref="D130:D133" si="26">D51*50%+O51*0.25+Z51*0.25</f>
        <v>0</v>
      </c>
      <c r="E130" s="19">
        <f t="shared" ref="E130:E133" si="27">E51*50%+P51*0.25+AA51*0.25</f>
        <v>1.1320000000000001</v>
      </c>
      <c r="F130" s="19">
        <f t="shared" ref="F130:F133" si="28">F51*50%+Q51*0.25+AB51*0.25</f>
        <v>0.14000000000000001</v>
      </c>
      <c r="G130" s="19">
        <f t="shared" ref="G130:G133" si="29">G51*50%+R51*0.25+AC51*0.25</f>
        <v>0</v>
      </c>
      <c r="H130" s="19">
        <f t="shared" ref="H130:H133" si="30">H51*50%+S51*0.25+AD51*0.25</f>
        <v>0</v>
      </c>
      <c r="I130" s="19">
        <f t="shared" ref="I130:I133" si="31">I51*50%+T51*0.25+AE51*0.25</f>
        <v>0</v>
      </c>
      <c r="K130" s="42">
        <v>1</v>
      </c>
      <c r="L130" s="19">
        <f t="shared" si="23"/>
        <v>1.272</v>
      </c>
      <c r="M130" s="19">
        <f t="shared" si="24"/>
        <v>1.31016</v>
      </c>
    </row>
    <row r="131" spans="2:13" x14ac:dyDescent="0.35">
      <c r="B131" s="45" t="s">
        <v>533</v>
      </c>
      <c r="C131" s="19">
        <f t="shared" si="25"/>
        <v>1.9799999999999998</v>
      </c>
      <c r="D131" s="19">
        <f t="shared" si="26"/>
        <v>0</v>
      </c>
      <c r="E131" s="19">
        <f t="shared" si="27"/>
        <v>1.8699999999999997</v>
      </c>
      <c r="F131" s="19">
        <f t="shared" si="28"/>
        <v>0.11000000000000001</v>
      </c>
      <c r="G131" s="19">
        <f t="shared" si="29"/>
        <v>0</v>
      </c>
      <c r="H131" s="19">
        <f t="shared" si="30"/>
        <v>0</v>
      </c>
      <c r="I131" s="19">
        <f t="shared" si="31"/>
        <v>0</v>
      </c>
      <c r="K131" s="42">
        <v>1</v>
      </c>
      <c r="L131" s="19">
        <f t="shared" si="23"/>
        <v>1.9799999999999998</v>
      </c>
      <c r="M131" s="19">
        <f t="shared" si="24"/>
        <v>2.0393999999999997</v>
      </c>
    </row>
    <row r="132" spans="2:13" x14ac:dyDescent="0.35">
      <c r="B132" s="45" t="s">
        <v>534</v>
      </c>
      <c r="C132" s="19">
        <f t="shared" si="25"/>
        <v>6.7597000000000014</v>
      </c>
      <c r="D132" s="19">
        <f t="shared" si="26"/>
        <v>0</v>
      </c>
      <c r="E132" s="19">
        <f t="shared" si="27"/>
        <v>8.4000000000000005E-2</v>
      </c>
      <c r="F132" s="19">
        <f t="shared" si="28"/>
        <v>0.98314999999999997</v>
      </c>
      <c r="G132" s="19">
        <f t="shared" si="29"/>
        <v>0.23</v>
      </c>
      <c r="H132" s="19">
        <f t="shared" si="30"/>
        <v>2.5850500000000007</v>
      </c>
      <c r="I132" s="19">
        <f t="shared" si="31"/>
        <v>2.8775000000000004</v>
      </c>
      <c r="K132" s="42">
        <v>1</v>
      </c>
      <c r="L132" s="19">
        <f t="shared" si="23"/>
        <v>6.7597000000000014</v>
      </c>
      <c r="M132" s="19">
        <f t="shared" si="24"/>
        <v>6.9624910000000018</v>
      </c>
    </row>
    <row r="133" spans="2:13" x14ac:dyDescent="0.35">
      <c r="B133" s="45" t="s">
        <v>535</v>
      </c>
      <c r="C133" s="19">
        <f t="shared" si="25"/>
        <v>5.9996937499999987</v>
      </c>
      <c r="D133" s="19">
        <f t="shared" si="26"/>
        <v>0</v>
      </c>
      <c r="E133" s="19">
        <f t="shared" si="27"/>
        <v>1.6949999999999998</v>
      </c>
      <c r="F133" s="19">
        <f t="shared" si="28"/>
        <v>0.22090000000000001</v>
      </c>
      <c r="G133" s="19">
        <f t="shared" si="29"/>
        <v>0.10500000000000001</v>
      </c>
      <c r="H133" s="19">
        <f t="shared" si="30"/>
        <v>1.1804604166666657</v>
      </c>
      <c r="I133" s="19">
        <f t="shared" si="31"/>
        <v>2.7983333333333333</v>
      </c>
      <c r="K133" s="42">
        <v>1</v>
      </c>
      <c r="L133" s="19">
        <f t="shared" si="23"/>
        <v>5.9996937499999987</v>
      </c>
      <c r="M133" s="19">
        <f t="shared" si="24"/>
        <v>6.1796845624999985</v>
      </c>
    </row>
    <row r="134" spans="2:13" x14ac:dyDescent="0.35">
      <c r="B134" s="45" t="s">
        <v>577</v>
      </c>
      <c r="C134" s="19">
        <f t="shared" ref="C134:C149" si="32">C56*50%+N56*0.25+Y56*0.25</f>
        <v>1.7850000000000001</v>
      </c>
      <c r="D134" s="19">
        <f t="shared" ref="D134:D149" si="33">D56*50%+O56*0.25+Z56*0.25</f>
        <v>1.5075600000000002</v>
      </c>
      <c r="E134" s="19">
        <f t="shared" ref="E134:E149" si="34">E56*50%+P56*0.25+AA56*0.25</f>
        <v>0.27744000000000002</v>
      </c>
      <c r="F134" s="19">
        <f t="shared" ref="F134:F149" si="35">F56*50%+Q56*0.25+AB56*0.25</f>
        <v>0</v>
      </c>
      <c r="G134" s="19">
        <f t="shared" ref="G134:G149" si="36">G56*50%+R56*0.25+AC56*0.25</f>
        <v>0</v>
      </c>
      <c r="H134" s="19">
        <f t="shared" ref="H134:H149" si="37">H56*50%+S56*0.25+AD56*0.25</f>
        <v>0</v>
      </c>
      <c r="I134" s="19">
        <f t="shared" ref="I134:I149" si="38">I56*50%+T56*0.25+AE56*0.25</f>
        <v>0</v>
      </c>
      <c r="K134" s="42">
        <v>1</v>
      </c>
      <c r="L134" s="19">
        <f t="shared" si="23"/>
        <v>1.7850000000000001</v>
      </c>
      <c r="M134" s="19">
        <f t="shared" si="24"/>
        <v>1.8385500000000001</v>
      </c>
    </row>
    <row r="135" spans="2:13" x14ac:dyDescent="0.35">
      <c r="B135" s="45" t="s">
        <v>564</v>
      </c>
      <c r="C135" s="19">
        <f t="shared" si="32"/>
        <v>0.375</v>
      </c>
      <c r="D135" s="19">
        <f t="shared" si="33"/>
        <v>0.375</v>
      </c>
      <c r="E135" s="19">
        <f t="shared" si="34"/>
        <v>0</v>
      </c>
      <c r="F135" s="19">
        <f t="shared" si="35"/>
        <v>0</v>
      </c>
      <c r="G135" s="19">
        <f t="shared" si="36"/>
        <v>0</v>
      </c>
      <c r="H135" s="19">
        <f t="shared" si="37"/>
        <v>0</v>
      </c>
      <c r="I135" s="19">
        <f t="shared" si="38"/>
        <v>0</v>
      </c>
      <c r="K135" s="42">
        <v>1</v>
      </c>
      <c r="L135" s="19">
        <f t="shared" si="23"/>
        <v>0.375</v>
      </c>
      <c r="M135" s="19">
        <f t="shared" si="24"/>
        <v>0.38624999999999998</v>
      </c>
    </row>
    <row r="136" spans="2:13" x14ac:dyDescent="0.35">
      <c r="B136" s="45" t="s">
        <v>71</v>
      </c>
      <c r="C136" s="19">
        <f t="shared" si="32"/>
        <v>3.0750000000000011</v>
      </c>
      <c r="D136" s="19">
        <f t="shared" si="33"/>
        <v>2.6250000000000009</v>
      </c>
      <c r="E136" s="19">
        <f t="shared" si="34"/>
        <v>0.44999999999999996</v>
      </c>
      <c r="F136" s="19">
        <f t="shared" si="35"/>
        <v>0</v>
      </c>
      <c r="G136" s="19">
        <f t="shared" si="36"/>
        <v>0</v>
      </c>
      <c r="H136" s="19">
        <f t="shared" si="37"/>
        <v>0</v>
      </c>
      <c r="I136" s="19">
        <f t="shared" si="38"/>
        <v>0</v>
      </c>
      <c r="K136" s="42">
        <v>1</v>
      </c>
      <c r="L136" s="19">
        <f t="shared" si="23"/>
        <v>3.0750000000000011</v>
      </c>
      <c r="M136" s="19">
        <f t="shared" si="24"/>
        <v>3.167250000000001</v>
      </c>
    </row>
    <row r="137" spans="2:13" x14ac:dyDescent="0.35">
      <c r="B137" s="45" t="s">
        <v>561</v>
      </c>
      <c r="C137" s="19">
        <f t="shared" si="32"/>
        <v>11.100000000000001</v>
      </c>
      <c r="D137" s="19">
        <f t="shared" si="33"/>
        <v>11.100000000000001</v>
      </c>
      <c r="E137" s="19">
        <f t="shared" si="34"/>
        <v>0</v>
      </c>
      <c r="F137" s="19">
        <f t="shared" si="35"/>
        <v>0</v>
      </c>
      <c r="G137" s="19">
        <f t="shared" si="36"/>
        <v>0</v>
      </c>
      <c r="H137" s="19">
        <f t="shared" si="37"/>
        <v>0</v>
      </c>
      <c r="I137" s="19">
        <f t="shared" si="38"/>
        <v>0</v>
      </c>
      <c r="K137" s="42">
        <v>1</v>
      </c>
      <c r="L137" s="19">
        <f t="shared" si="23"/>
        <v>11.100000000000001</v>
      </c>
      <c r="M137" s="19">
        <f t="shared" si="24"/>
        <v>11.433000000000002</v>
      </c>
    </row>
    <row r="138" spans="2:13" x14ac:dyDescent="0.35">
      <c r="B138" s="45" t="s">
        <v>557</v>
      </c>
      <c r="C138" s="19">
        <f t="shared" si="32"/>
        <v>4.5874999999999959</v>
      </c>
      <c r="D138" s="19">
        <f t="shared" si="33"/>
        <v>3.749999999999996</v>
      </c>
      <c r="E138" s="19">
        <f t="shared" si="34"/>
        <v>0.83750000000000002</v>
      </c>
      <c r="F138" s="19">
        <f t="shared" si="35"/>
        <v>0</v>
      </c>
      <c r="G138" s="19">
        <f t="shared" si="36"/>
        <v>0</v>
      </c>
      <c r="H138" s="19">
        <f t="shared" si="37"/>
        <v>0</v>
      </c>
      <c r="I138" s="19">
        <f t="shared" si="38"/>
        <v>0</v>
      </c>
      <c r="K138" s="42">
        <v>1</v>
      </c>
      <c r="L138" s="19">
        <f t="shared" si="23"/>
        <v>4.5874999999999959</v>
      </c>
      <c r="M138" s="19">
        <f t="shared" si="24"/>
        <v>4.7251249999999958</v>
      </c>
    </row>
    <row r="139" spans="2:13" x14ac:dyDescent="0.35">
      <c r="B139" s="45" t="s">
        <v>558</v>
      </c>
      <c r="C139" s="19">
        <f t="shared" si="32"/>
        <v>2.1000000000000023</v>
      </c>
      <c r="D139" s="19">
        <f t="shared" si="33"/>
        <v>2.1000000000000023</v>
      </c>
      <c r="E139" s="19">
        <f t="shared" si="34"/>
        <v>0</v>
      </c>
      <c r="F139" s="19">
        <f t="shared" si="35"/>
        <v>0</v>
      </c>
      <c r="G139" s="19">
        <f t="shared" si="36"/>
        <v>0</v>
      </c>
      <c r="H139" s="19">
        <f t="shared" si="37"/>
        <v>0</v>
      </c>
      <c r="I139" s="19">
        <f t="shared" si="38"/>
        <v>0</v>
      </c>
      <c r="K139" s="42">
        <v>1</v>
      </c>
      <c r="L139" s="19">
        <f t="shared" si="23"/>
        <v>2.1000000000000023</v>
      </c>
      <c r="M139" s="19">
        <f t="shared" si="24"/>
        <v>2.1630000000000025</v>
      </c>
    </row>
    <row r="140" spans="2:13" x14ac:dyDescent="0.35">
      <c r="B140" s="45" t="s">
        <v>562</v>
      </c>
      <c r="C140" s="19">
        <f t="shared" si="32"/>
        <v>4.82</v>
      </c>
      <c r="D140" s="19">
        <f t="shared" si="33"/>
        <v>4.125</v>
      </c>
      <c r="E140" s="19">
        <f t="shared" si="34"/>
        <v>0.69499999999999995</v>
      </c>
      <c r="F140" s="19">
        <f t="shared" si="35"/>
        <v>0</v>
      </c>
      <c r="G140" s="19">
        <f t="shared" si="36"/>
        <v>0</v>
      </c>
      <c r="H140" s="19">
        <f t="shared" si="37"/>
        <v>0</v>
      </c>
      <c r="I140" s="19">
        <f t="shared" si="38"/>
        <v>0</v>
      </c>
      <c r="K140" s="42">
        <v>1</v>
      </c>
      <c r="L140" s="19">
        <f t="shared" si="23"/>
        <v>4.82</v>
      </c>
      <c r="M140" s="19">
        <f t="shared" si="24"/>
        <v>4.9646000000000008</v>
      </c>
    </row>
    <row r="141" spans="2:13" x14ac:dyDescent="0.35">
      <c r="B141" s="45" t="s">
        <v>536</v>
      </c>
      <c r="C141" s="19">
        <f t="shared" si="32"/>
        <v>1.5571874999999999</v>
      </c>
      <c r="D141" s="19">
        <f t="shared" si="33"/>
        <v>0</v>
      </c>
      <c r="E141" s="19">
        <f t="shared" si="34"/>
        <v>0</v>
      </c>
      <c r="F141" s="19">
        <f t="shared" si="35"/>
        <v>0.4396874999999999</v>
      </c>
      <c r="G141" s="19">
        <f t="shared" si="36"/>
        <v>0</v>
      </c>
      <c r="H141" s="19">
        <f t="shared" si="37"/>
        <v>0</v>
      </c>
      <c r="I141" s="19">
        <f t="shared" si="38"/>
        <v>1.1175000000000002</v>
      </c>
      <c r="K141" s="42">
        <v>1</v>
      </c>
      <c r="L141" s="19">
        <f t="shared" si="23"/>
        <v>1.5571874999999999</v>
      </c>
      <c r="M141" s="19">
        <f t="shared" si="24"/>
        <v>1.603903125</v>
      </c>
    </row>
    <row r="142" spans="2:13" x14ac:dyDescent="0.35">
      <c r="B142" s="45" t="s">
        <v>538</v>
      </c>
      <c r="C142" s="19">
        <f t="shared" si="32"/>
        <v>2.92920325</v>
      </c>
      <c r="D142" s="19">
        <f t="shared" si="33"/>
        <v>0</v>
      </c>
      <c r="E142" s="19">
        <f t="shared" si="34"/>
        <v>0</v>
      </c>
      <c r="F142" s="19">
        <f t="shared" si="35"/>
        <v>0.2</v>
      </c>
      <c r="G142" s="19">
        <f t="shared" si="36"/>
        <v>7.4999999999999997E-3</v>
      </c>
      <c r="H142" s="19">
        <f t="shared" si="37"/>
        <v>0.27420325000000029</v>
      </c>
      <c r="I142" s="19">
        <f t="shared" si="38"/>
        <v>2.4474999999999998</v>
      </c>
      <c r="K142" s="42">
        <v>1</v>
      </c>
      <c r="L142" s="19">
        <f t="shared" si="23"/>
        <v>2.92920325</v>
      </c>
      <c r="M142" s="19">
        <f t="shared" si="24"/>
        <v>3.0170793475000002</v>
      </c>
    </row>
    <row r="143" spans="2:13" ht="15" thickBot="1" x14ac:dyDescent="0.4">
      <c r="B143" s="46" t="s">
        <v>540</v>
      </c>
      <c r="C143" s="19">
        <f t="shared" si="32"/>
        <v>2.585</v>
      </c>
      <c r="D143" s="19">
        <f t="shared" si="33"/>
        <v>1.5899999999999999</v>
      </c>
      <c r="E143" s="19">
        <f t="shared" si="34"/>
        <v>0.34749999999999992</v>
      </c>
      <c r="F143" s="19">
        <f t="shared" si="35"/>
        <v>0.10112399999999999</v>
      </c>
      <c r="G143" s="19">
        <f t="shared" si="36"/>
        <v>0.54637600000000008</v>
      </c>
      <c r="H143" s="19">
        <f t="shared" si="37"/>
        <v>0</v>
      </c>
      <c r="I143" s="19">
        <f t="shared" si="38"/>
        <v>0</v>
      </c>
      <c r="K143" s="42">
        <v>1</v>
      </c>
      <c r="L143" s="19">
        <f t="shared" si="23"/>
        <v>2.585</v>
      </c>
      <c r="M143" s="19">
        <f t="shared" si="24"/>
        <v>2.66255</v>
      </c>
    </row>
    <row r="144" spans="2:13" x14ac:dyDescent="0.35">
      <c r="B144" s="44" t="s">
        <v>1</v>
      </c>
      <c r="C144" s="19">
        <f t="shared" si="32"/>
        <v>5.9899594675000003</v>
      </c>
      <c r="D144" s="19">
        <f t="shared" si="33"/>
        <v>0</v>
      </c>
      <c r="E144" s="19">
        <f t="shared" si="34"/>
        <v>1.0500000000000003</v>
      </c>
      <c r="F144" s="19">
        <f t="shared" si="35"/>
        <v>0</v>
      </c>
      <c r="G144" s="19">
        <f t="shared" si="36"/>
        <v>4.9399594674999996</v>
      </c>
      <c r="H144" s="19">
        <f t="shared" si="37"/>
        <v>0</v>
      </c>
      <c r="I144" s="19">
        <f t="shared" si="38"/>
        <v>0</v>
      </c>
      <c r="K144">
        <v>1.2</v>
      </c>
      <c r="L144" s="19">
        <f t="shared" si="23"/>
        <v>7.1879513610000005</v>
      </c>
      <c r="M144" s="19">
        <f t="shared" si="24"/>
        <v>7.4035899018300011</v>
      </c>
    </row>
    <row r="145" spans="2:14" x14ac:dyDescent="0.35">
      <c r="B145" s="45" t="s">
        <v>2</v>
      </c>
      <c r="C145" s="19">
        <f t="shared" si="32"/>
        <v>7.9654604999999998</v>
      </c>
      <c r="D145" s="19">
        <f t="shared" si="33"/>
        <v>0</v>
      </c>
      <c r="E145" s="19">
        <f t="shared" si="34"/>
        <v>4.7589120000000005</v>
      </c>
      <c r="F145" s="19">
        <f t="shared" si="35"/>
        <v>0.24144998400000001</v>
      </c>
      <c r="G145" s="19">
        <f t="shared" si="36"/>
        <v>2.662698515999999</v>
      </c>
      <c r="H145" s="19">
        <f t="shared" si="37"/>
        <v>0.19914999999999999</v>
      </c>
      <c r="I145" s="19">
        <f t="shared" si="38"/>
        <v>0.10325000000000001</v>
      </c>
      <c r="K145">
        <v>1</v>
      </c>
      <c r="L145" s="19">
        <f t="shared" si="23"/>
        <v>7.9654604999999998</v>
      </c>
      <c r="M145" s="19">
        <f t="shared" si="24"/>
        <v>8.2044243150000007</v>
      </c>
    </row>
    <row r="146" spans="2:14" x14ac:dyDescent="0.35">
      <c r="B146" s="45" t="s">
        <v>12</v>
      </c>
      <c r="C146" s="19">
        <f t="shared" si="32"/>
        <v>1.9175766779250001</v>
      </c>
      <c r="D146" s="19">
        <f t="shared" si="33"/>
        <v>0</v>
      </c>
      <c r="E146" s="19">
        <f t="shared" si="34"/>
        <v>1.1797800000000001</v>
      </c>
      <c r="F146" s="19">
        <f t="shared" si="35"/>
        <v>5.6180000000000001E-2</v>
      </c>
      <c r="G146" s="19">
        <f t="shared" si="36"/>
        <v>0.122</v>
      </c>
      <c r="H146" s="19">
        <f t="shared" si="37"/>
        <v>0.53401667792500007</v>
      </c>
      <c r="I146" s="19">
        <f t="shared" si="38"/>
        <v>2.5600000000000001E-2</v>
      </c>
      <c r="K146">
        <v>1.05</v>
      </c>
      <c r="L146" s="19">
        <f t="shared" si="23"/>
        <v>2.0134555118212503</v>
      </c>
      <c r="M146" s="19">
        <f t="shared" si="24"/>
        <v>2.0738591771758879</v>
      </c>
    </row>
    <row r="147" spans="2:14" x14ac:dyDescent="0.35">
      <c r="B147" s="45" t="s">
        <v>13</v>
      </c>
      <c r="C147" s="19">
        <f t="shared" si="32"/>
        <v>1.309826317075</v>
      </c>
      <c r="D147" s="19">
        <f t="shared" si="33"/>
        <v>0</v>
      </c>
      <c r="E147" s="19">
        <f t="shared" si="34"/>
        <v>1.1797800000000001</v>
      </c>
      <c r="F147" s="19">
        <f t="shared" si="35"/>
        <v>2.809E-2</v>
      </c>
      <c r="G147" s="19">
        <f t="shared" si="36"/>
        <v>7.0000000000000007E-2</v>
      </c>
      <c r="H147" s="19">
        <f t="shared" si="37"/>
        <v>1.8756317074999904E-2</v>
      </c>
      <c r="I147" s="19">
        <f t="shared" si="38"/>
        <v>1.32E-2</v>
      </c>
      <c r="K147">
        <v>1.05</v>
      </c>
      <c r="L147" s="19">
        <f t="shared" si="23"/>
        <v>1.37531763292875</v>
      </c>
      <c r="M147" s="19">
        <f t="shared" si="24"/>
        <v>1.4165771619166125</v>
      </c>
    </row>
    <row r="148" spans="2:14" x14ac:dyDescent="0.35">
      <c r="B148" s="45" t="s">
        <v>14</v>
      </c>
      <c r="C148" s="19">
        <f t="shared" si="32"/>
        <v>4.2052569999999996</v>
      </c>
      <c r="D148" s="19">
        <f t="shared" si="33"/>
        <v>0</v>
      </c>
      <c r="E148" s="19">
        <f t="shared" si="34"/>
        <v>3.0163800000000003</v>
      </c>
      <c r="F148" s="19">
        <f t="shared" si="35"/>
        <v>4.5253000000000002E-2</v>
      </c>
      <c r="G148" s="19">
        <f t="shared" si="36"/>
        <v>0.11</v>
      </c>
      <c r="H148" s="19">
        <f t="shared" si="37"/>
        <v>0.8496239999999996</v>
      </c>
      <c r="I148" s="19">
        <f t="shared" si="38"/>
        <v>0.184</v>
      </c>
      <c r="K148">
        <v>1.05</v>
      </c>
      <c r="L148" s="19">
        <f t="shared" si="23"/>
        <v>4.4155198499999999</v>
      </c>
      <c r="M148" s="19">
        <f t="shared" si="24"/>
        <v>4.5479854455000002</v>
      </c>
    </row>
    <row r="149" spans="2:14" ht="15" thickBot="1" x14ac:dyDescent="0.4">
      <c r="B149" s="46" t="s">
        <v>15</v>
      </c>
      <c r="C149" s="19">
        <f t="shared" si="32"/>
        <v>1.3436714999999999</v>
      </c>
      <c r="D149" s="19">
        <f t="shared" si="33"/>
        <v>0</v>
      </c>
      <c r="E149" s="19">
        <f t="shared" si="34"/>
        <v>0.84825600000000001</v>
      </c>
      <c r="F149" s="19">
        <f t="shared" si="35"/>
        <v>9.0506000000000003E-2</v>
      </c>
      <c r="G149" s="19">
        <f t="shared" si="36"/>
        <v>0.08</v>
      </c>
      <c r="H149" s="19">
        <f t="shared" si="37"/>
        <v>0.28370949999999995</v>
      </c>
      <c r="I149" s="19">
        <f t="shared" si="38"/>
        <v>4.1200000000000001E-2</v>
      </c>
      <c r="K149">
        <v>1.05</v>
      </c>
      <c r="L149" s="19">
        <f t="shared" si="23"/>
        <v>1.410855075</v>
      </c>
      <c r="M149" s="19">
        <f t="shared" si="24"/>
        <v>1.4531807272499999</v>
      </c>
    </row>
    <row r="150" spans="2:14" x14ac:dyDescent="0.35">
      <c r="B150" s="58" t="s">
        <v>87</v>
      </c>
      <c r="C150" s="43">
        <f t="shared" ref="C150:I150" si="39">SUM(C122:C149)</f>
        <v>86.679788330393379</v>
      </c>
      <c r="D150" s="43">
        <f t="shared" si="39"/>
        <v>27.172560000000001</v>
      </c>
      <c r="E150" s="43">
        <f t="shared" si="39"/>
        <v>21.560950800000004</v>
      </c>
      <c r="F150" s="43">
        <f t="shared" si="39"/>
        <v>6.545041609000001</v>
      </c>
      <c r="G150" s="43">
        <f t="shared" si="39"/>
        <v>10.882235433843373</v>
      </c>
      <c r="H150" s="43">
        <f t="shared" si="39"/>
        <v>8.6338171042166678</v>
      </c>
      <c r="I150" s="43">
        <f t="shared" si="39"/>
        <v>11.885183383333333</v>
      </c>
      <c r="L150" s="43">
        <f>SUM(L122:L149)</f>
        <v>88.316596798643388</v>
      </c>
      <c r="M150" s="50">
        <f>SUM(M122:M149)</f>
        <v>90.966094702602689</v>
      </c>
      <c r="N150" s="30" t="s">
        <v>590</v>
      </c>
    </row>
    <row r="152" spans="2:14" x14ac:dyDescent="0.35">
      <c r="B152" t="s">
        <v>579</v>
      </c>
      <c r="C152" s="19">
        <v>9.5563919231249983</v>
      </c>
    </row>
    <row r="153" spans="2:14" x14ac:dyDescent="0.35">
      <c r="B153" t="s">
        <v>580</v>
      </c>
      <c r="C153" s="19">
        <v>9.3328124999999984E-2</v>
      </c>
    </row>
    <row r="154" spans="2:14" x14ac:dyDescent="0.35">
      <c r="B154" t="s">
        <v>581</v>
      </c>
      <c r="C154" s="19">
        <v>4.0625</v>
      </c>
    </row>
    <row r="155" spans="2:14" x14ac:dyDescent="0.35">
      <c r="B155" t="s">
        <v>582</v>
      </c>
      <c r="C155" s="19">
        <v>3.2624999999999997</v>
      </c>
    </row>
    <row r="156" spans="2:14" x14ac:dyDescent="0.35">
      <c r="B156" t="s">
        <v>583</v>
      </c>
      <c r="C156" s="19">
        <v>0.20467382812499996</v>
      </c>
    </row>
    <row r="157" spans="2:14" x14ac:dyDescent="0.35">
      <c r="B157" t="s">
        <v>584</v>
      </c>
      <c r="C157" s="19">
        <v>0.12922851562499998</v>
      </c>
    </row>
    <row r="158" spans="2:14" x14ac:dyDescent="0.35">
      <c r="B158" t="s">
        <v>585</v>
      </c>
      <c r="C158" s="19">
        <v>0.94162988281249993</v>
      </c>
    </row>
    <row r="159" spans="2:14" x14ac:dyDescent="0.35">
      <c r="B159" t="s">
        <v>586</v>
      </c>
      <c r="C159" s="19">
        <v>1.5672021484375001</v>
      </c>
    </row>
    <row r="161" spans="2:28" ht="18.5" x14ac:dyDescent="0.45">
      <c r="B161" s="58" t="s">
        <v>587</v>
      </c>
      <c r="C161" s="51">
        <f>M150+SUM(C152:C159)</f>
        <v>110.78354912572769</v>
      </c>
      <c r="D161" s="30" t="s">
        <v>590</v>
      </c>
      <c r="E161" s="30"/>
    </row>
    <row r="165" spans="2:28" x14ac:dyDescent="0.35">
      <c r="X165" s="54" t="s">
        <v>608</v>
      </c>
      <c r="Z165" s="53">
        <v>1.1000000000000001</v>
      </c>
      <c r="AA165" s="53"/>
      <c r="AB165" t="s">
        <v>609</v>
      </c>
    </row>
    <row r="166" spans="2:28" ht="18.5" x14ac:dyDescent="0.45">
      <c r="B166" s="59" t="s">
        <v>648</v>
      </c>
      <c r="X166" s="54" t="s">
        <v>610</v>
      </c>
      <c r="Z166" s="53">
        <v>1</v>
      </c>
      <c r="AA166" s="53"/>
    </row>
    <row r="167" spans="2:28" x14ac:dyDescent="0.35">
      <c r="K167" s="40"/>
      <c r="L167" s="49" t="s">
        <v>589</v>
      </c>
      <c r="M167" s="49">
        <v>1.03</v>
      </c>
      <c r="X167" s="54" t="s">
        <v>611</v>
      </c>
      <c r="Z167" s="53">
        <v>0.6</v>
      </c>
      <c r="AB167" t="s">
        <v>612</v>
      </c>
    </row>
    <row r="168" spans="2:28" ht="15" thickBot="1" x14ac:dyDescent="0.4">
      <c r="C168" s="28" t="s">
        <v>87</v>
      </c>
      <c r="D168" s="28" t="s">
        <v>510</v>
      </c>
      <c r="E168" s="28" t="s">
        <v>511</v>
      </c>
      <c r="F168" s="28" t="s">
        <v>512</v>
      </c>
      <c r="G168" s="28" t="s">
        <v>513</v>
      </c>
      <c r="H168" s="28" t="s">
        <v>514</v>
      </c>
      <c r="I168" s="28" t="s">
        <v>515</v>
      </c>
      <c r="K168" s="41" t="s">
        <v>594</v>
      </c>
      <c r="L168" s="48" t="s">
        <v>87</v>
      </c>
      <c r="M168" s="47" t="s">
        <v>588</v>
      </c>
      <c r="X168" s="54" t="s">
        <v>613</v>
      </c>
      <c r="Z168" s="53">
        <v>0</v>
      </c>
    </row>
    <row r="169" spans="2:28" x14ac:dyDescent="0.35">
      <c r="B169" s="44" t="s">
        <v>516</v>
      </c>
      <c r="C169" s="19">
        <f>SUM(D169:I169)</f>
        <v>1.2402764540999283</v>
      </c>
      <c r="D169" s="19"/>
      <c r="E169" s="19">
        <f>E122*$Z$166*$Z$189</f>
        <v>0.20219425531914892</v>
      </c>
      <c r="F169" s="19">
        <f>F122*$Z$189</f>
        <v>0.46660212765957448</v>
      </c>
      <c r="G169" s="19">
        <f t="shared" ref="G169:G196" si="40">G122*$Z$182</f>
        <v>0</v>
      </c>
      <c r="H169" s="19"/>
      <c r="I169" s="19">
        <f>I122*$Z$180</f>
        <v>0.57148007112120491</v>
      </c>
      <c r="K169" s="41">
        <v>1</v>
      </c>
      <c r="L169" s="19">
        <f>C169*K169</f>
        <v>1.2402764540999283</v>
      </c>
      <c r="M169" s="19">
        <f>L169*$M$120</f>
        <v>1.2774847477229261</v>
      </c>
    </row>
    <row r="170" spans="2:28" x14ac:dyDescent="0.35">
      <c r="B170" s="45" t="s">
        <v>518</v>
      </c>
      <c r="C170" s="19">
        <f t="shared" ref="C170:C193" si="41">SUM(D170:I170)</f>
        <v>0.26357910870172485</v>
      </c>
      <c r="D170" s="19"/>
      <c r="E170" s="19">
        <f>E123*$Z$166*$Z$191</f>
        <v>0.15143040000000002</v>
      </c>
      <c r="F170" s="19">
        <f>F123*$Z$182</f>
        <v>3.8720000000000004E-2</v>
      </c>
      <c r="G170" s="19">
        <f t="shared" si="40"/>
        <v>7.342870870172484E-2</v>
      </c>
      <c r="H170" s="19"/>
      <c r="I170" s="19"/>
      <c r="K170" s="40">
        <v>1</v>
      </c>
      <c r="L170" s="19">
        <f t="shared" ref="L170:L196" si="42">C170*K170</f>
        <v>0.26357910870172485</v>
      </c>
      <c r="M170" s="19">
        <f t="shared" ref="M170:M196" si="43">L170*$M$120</f>
        <v>0.27148648196277658</v>
      </c>
      <c r="X170" t="s">
        <v>614</v>
      </c>
    </row>
    <row r="171" spans="2:28" x14ac:dyDescent="0.35">
      <c r="B171" s="45" t="s">
        <v>520</v>
      </c>
      <c r="C171" s="19">
        <f t="shared" si="41"/>
        <v>1.4610743134690829</v>
      </c>
      <c r="D171" s="19"/>
      <c r="E171" s="19">
        <f>E124*$Z$166*$Z$178</f>
        <v>0.22165544554455444</v>
      </c>
      <c r="F171" s="19">
        <f>F124*$Z$178</f>
        <v>0.90002376237623771</v>
      </c>
      <c r="G171" s="19">
        <f t="shared" si="40"/>
        <v>0</v>
      </c>
      <c r="H171" s="19">
        <f>H124*$Z$178</f>
        <v>0.33939510554829067</v>
      </c>
      <c r="I171" s="19"/>
      <c r="K171" s="40">
        <v>1</v>
      </c>
      <c r="L171" s="19">
        <f t="shared" si="42"/>
        <v>1.4610743134690829</v>
      </c>
      <c r="M171" s="19">
        <f t="shared" si="43"/>
        <v>1.5049065428731554</v>
      </c>
      <c r="X171" s="52" t="s">
        <v>615</v>
      </c>
    </row>
    <row r="172" spans="2:28" x14ac:dyDescent="0.35">
      <c r="B172" s="45" t="s">
        <v>522</v>
      </c>
      <c r="C172" s="19">
        <f t="shared" si="41"/>
        <v>2.2187003143604698</v>
      </c>
      <c r="D172" s="19"/>
      <c r="E172" s="19">
        <f>E125*$Z$166*$Z$180</f>
        <v>0.12784044943820225</v>
      </c>
      <c r="F172" s="19">
        <f>F125*$Z$180</f>
        <v>0.77926172752808986</v>
      </c>
      <c r="G172" s="19">
        <f t="shared" si="40"/>
        <v>1.0083333333333335E-2</v>
      </c>
      <c r="H172" s="19">
        <f>H125*$Z$183</f>
        <v>1.3015148040608444</v>
      </c>
      <c r="I172" s="19"/>
      <c r="K172" s="42">
        <v>1</v>
      </c>
      <c r="L172" s="19">
        <f t="shared" si="42"/>
        <v>2.2187003143604698</v>
      </c>
      <c r="M172" s="19">
        <f t="shared" si="43"/>
        <v>2.2852613237912838</v>
      </c>
      <c r="X172" s="52" t="s">
        <v>616</v>
      </c>
    </row>
    <row r="173" spans="2:28" x14ac:dyDescent="0.35">
      <c r="B173" s="45" t="s">
        <v>524</v>
      </c>
      <c r="C173" s="19">
        <f t="shared" si="41"/>
        <v>1.0504794253227689</v>
      </c>
      <c r="D173" s="19"/>
      <c r="E173" s="19">
        <f>E126*$Z$166*$Z$189</f>
        <v>0.46170212765957436</v>
      </c>
      <c r="F173" s="19"/>
      <c r="G173" s="19">
        <f t="shared" si="40"/>
        <v>0.58877729766319453</v>
      </c>
      <c r="H173" s="19"/>
      <c r="I173" s="19"/>
      <c r="K173" s="42">
        <v>1</v>
      </c>
      <c r="L173" s="19">
        <f t="shared" si="42"/>
        <v>1.0504794253227689</v>
      </c>
      <c r="M173" s="19">
        <f t="shared" si="43"/>
        <v>1.081993808082452</v>
      </c>
      <c r="X173" s="52" t="s">
        <v>617</v>
      </c>
    </row>
    <row r="174" spans="2:28" x14ac:dyDescent="0.35">
      <c r="B174" s="45" t="s">
        <v>526</v>
      </c>
      <c r="C174" s="19">
        <f t="shared" si="41"/>
        <v>0.27406128177083333</v>
      </c>
      <c r="D174" s="19"/>
      <c r="E174" s="19">
        <f>E127*$Z$166*$Z$191</f>
        <v>0.19747200000000001</v>
      </c>
      <c r="F174" s="19"/>
      <c r="G174" s="19">
        <f t="shared" si="40"/>
        <v>7.6589281770833337E-2</v>
      </c>
      <c r="H174" s="19"/>
      <c r="I174" s="19"/>
      <c r="K174" s="42">
        <v>1</v>
      </c>
      <c r="L174" s="19">
        <f t="shared" si="42"/>
        <v>0.27406128177083333</v>
      </c>
      <c r="M174" s="19">
        <f t="shared" si="43"/>
        <v>0.28228312022395835</v>
      </c>
    </row>
    <row r="175" spans="2:28" x14ac:dyDescent="0.35">
      <c r="B175" s="45" t="s">
        <v>528</v>
      </c>
      <c r="C175" s="19">
        <f t="shared" si="41"/>
        <v>1.1940125694444448</v>
      </c>
      <c r="D175" s="19"/>
      <c r="E175" s="19">
        <f>E128*$Z$166*$Z$191</f>
        <v>0.25502400000000003</v>
      </c>
      <c r="F175" s="19"/>
      <c r="G175" s="19">
        <f t="shared" si="40"/>
        <v>0.93898856944444464</v>
      </c>
      <c r="H175" s="19"/>
      <c r="I175" s="19"/>
      <c r="K175" s="42">
        <v>1</v>
      </c>
      <c r="L175" s="19">
        <f t="shared" si="42"/>
        <v>1.1940125694444448</v>
      </c>
      <c r="M175" s="19">
        <f t="shared" si="43"/>
        <v>1.2298329465277782</v>
      </c>
    </row>
    <row r="176" spans="2:28" x14ac:dyDescent="0.35">
      <c r="B176" s="45" t="s">
        <v>530</v>
      </c>
      <c r="C176" s="19">
        <f t="shared" si="41"/>
        <v>0.68022806239540989</v>
      </c>
      <c r="D176" s="19"/>
      <c r="E176" s="19">
        <f t="shared" ref="E176:E182" si="44">E129*$Z$166*$Z$189</f>
        <v>0</v>
      </c>
      <c r="F176" s="19">
        <f>F129*$Z$180</f>
        <v>0.22256753526177384</v>
      </c>
      <c r="G176" s="19">
        <f t="shared" si="40"/>
        <v>0</v>
      </c>
      <c r="H176" s="19"/>
      <c r="I176" s="19">
        <f>I129*$Z$180</f>
        <v>0.45766052713363609</v>
      </c>
      <c r="K176" s="42">
        <v>1</v>
      </c>
      <c r="L176" s="19">
        <f t="shared" si="42"/>
        <v>0.68022806239540989</v>
      </c>
      <c r="M176" s="19">
        <f t="shared" si="43"/>
        <v>0.70063490426727226</v>
      </c>
    </row>
    <row r="177" spans="2:27" x14ac:dyDescent="0.35">
      <c r="B177" s="45" t="s">
        <v>532</v>
      </c>
      <c r="C177" s="19">
        <f t="shared" si="41"/>
        <v>0.98297872340425541</v>
      </c>
      <c r="D177" s="19"/>
      <c r="E177" s="19">
        <f t="shared" si="44"/>
        <v>0.84297872340425539</v>
      </c>
      <c r="F177" s="19">
        <f>F130*$Z$190</f>
        <v>0.14000000000000001</v>
      </c>
      <c r="G177" s="19">
        <f t="shared" si="40"/>
        <v>0</v>
      </c>
      <c r="H177" s="19"/>
      <c r="I177" s="19"/>
      <c r="K177" s="42">
        <v>1</v>
      </c>
      <c r="L177" s="19">
        <f t="shared" si="42"/>
        <v>0.98297872340425541</v>
      </c>
      <c r="M177" s="19">
        <f t="shared" si="43"/>
        <v>1.0124680851063832</v>
      </c>
      <c r="X177" t="s">
        <v>601</v>
      </c>
    </row>
    <row r="178" spans="2:27" x14ac:dyDescent="0.35">
      <c r="B178" s="45" t="s">
        <v>533</v>
      </c>
      <c r="C178" s="19">
        <f t="shared" si="41"/>
        <v>1.4744680851063827</v>
      </c>
      <c r="D178" s="19"/>
      <c r="E178" s="19">
        <f t="shared" si="44"/>
        <v>1.3925531914893614</v>
      </c>
      <c r="F178" s="19">
        <f>F131*$Z$189</f>
        <v>8.1914893617021284E-2</v>
      </c>
      <c r="G178" s="19">
        <f t="shared" si="40"/>
        <v>0</v>
      </c>
      <c r="H178" s="19"/>
      <c r="I178" s="19"/>
      <c r="K178" s="42">
        <v>1</v>
      </c>
      <c r="L178" s="19">
        <f t="shared" si="42"/>
        <v>1.4744680851063827</v>
      </c>
      <c r="M178" s="19">
        <f t="shared" si="43"/>
        <v>1.5187021276595742</v>
      </c>
      <c r="X178" s="52" t="s">
        <v>602</v>
      </c>
      <c r="Z178" s="53">
        <f>(AB121*AB126)/(Z121*Z126)</f>
        <v>0.59779562861946578</v>
      </c>
      <c r="AA178" s="53"/>
    </row>
    <row r="179" spans="2:27" x14ac:dyDescent="0.35">
      <c r="B179" s="45" t="s">
        <v>534</v>
      </c>
      <c r="C179" s="19">
        <f t="shared" si="41"/>
        <v>4.2633055914935136</v>
      </c>
      <c r="D179" s="19"/>
      <c r="E179" s="19">
        <f t="shared" si="44"/>
        <v>6.2553191489361698E-2</v>
      </c>
      <c r="F179" s="19">
        <f>F132*$Z$187</f>
        <v>0.74199999999999999</v>
      </c>
      <c r="G179" s="19">
        <f t="shared" si="40"/>
        <v>0.19326388888888893</v>
      </c>
      <c r="H179" s="19">
        <f>H132*$Z$178</f>
        <v>1.5453315897627504</v>
      </c>
      <c r="I179" s="19">
        <f>I132*$Z$178</f>
        <v>1.720156921352513</v>
      </c>
      <c r="K179" s="42">
        <v>1</v>
      </c>
      <c r="L179" s="19">
        <f t="shared" si="42"/>
        <v>4.2633055914935136</v>
      </c>
      <c r="M179" s="19">
        <f t="shared" si="43"/>
        <v>4.3912047592383194</v>
      </c>
      <c r="X179" s="52" t="s">
        <v>603</v>
      </c>
      <c r="Z179" s="53">
        <f>AB123^2/(Z121*Z126)</f>
        <v>0.40687464972912385</v>
      </c>
      <c r="AA179" s="53"/>
    </row>
    <row r="180" spans="2:27" x14ac:dyDescent="0.35">
      <c r="B180" s="45" t="s">
        <v>535</v>
      </c>
      <c r="C180" s="19">
        <f t="shared" si="41"/>
        <v>3.8715263579463128</v>
      </c>
      <c r="D180" s="19"/>
      <c r="E180" s="19">
        <f t="shared" si="44"/>
        <v>1.2622340425531913</v>
      </c>
      <c r="F180" s="19">
        <f>F133*$Z$189</f>
        <v>0.16450000000000001</v>
      </c>
      <c r="G180" s="19">
        <f t="shared" si="40"/>
        <v>8.8229166666666692E-2</v>
      </c>
      <c r="H180" s="19">
        <f>H133*$Z$183</f>
        <v>0.71756800967154966</v>
      </c>
      <c r="I180" s="19">
        <f>I133*$Z$180</f>
        <v>1.6389951390549047</v>
      </c>
      <c r="K180" s="42">
        <v>1</v>
      </c>
      <c r="L180" s="19">
        <f t="shared" si="42"/>
        <v>3.8715263579463128</v>
      </c>
      <c r="M180" s="19">
        <f t="shared" si="43"/>
        <v>3.9876721486847022</v>
      </c>
      <c r="X180" s="52" t="s">
        <v>604</v>
      </c>
      <c r="Z180" s="53">
        <f>(AB122*AB127)/(Z122*Z127)</f>
        <v>0.58570404016256272</v>
      </c>
      <c r="AA180" s="53"/>
    </row>
    <row r="181" spans="2:27" x14ac:dyDescent="0.35">
      <c r="B181" s="45" t="s">
        <v>577</v>
      </c>
      <c r="C181" s="19">
        <f t="shared" si="41"/>
        <v>0.82168873531914899</v>
      </c>
      <c r="D181" s="19">
        <f t="shared" ref="D181:D187" si="45">D134*$Z$167*Z193</f>
        <v>0.61508448000000004</v>
      </c>
      <c r="E181" s="19">
        <f t="shared" si="44"/>
        <v>0.20660425531914894</v>
      </c>
      <c r="F181" s="19"/>
      <c r="G181" s="19">
        <f t="shared" si="40"/>
        <v>0</v>
      </c>
      <c r="H181" s="19"/>
      <c r="I181" s="19"/>
      <c r="K181" s="42">
        <v>1</v>
      </c>
      <c r="L181" s="19">
        <f t="shared" si="42"/>
        <v>0.82168873531914899</v>
      </c>
      <c r="M181" s="19">
        <f t="shared" si="43"/>
        <v>0.84633939737872343</v>
      </c>
      <c r="X181" s="52" t="s">
        <v>605</v>
      </c>
      <c r="Z181" s="53">
        <f>AB123^2/Z123^2</f>
        <v>1</v>
      </c>
      <c r="AA181" s="53"/>
    </row>
    <row r="182" spans="2:27" x14ac:dyDescent="0.35">
      <c r="B182" s="45" t="s">
        <v>564</v>
      </c>
      <c r="C182" s="19">
        <f t="shared" si="41"/>
        <v>7.8750000000000014E-2</v>
      </c>
      <c r="D182" s="19">
        <f t="shared" si="45"/>
        <v>7.8750000000000014E-2</v>
      </c>
      <c r="E182" s="19">
        <f t="shared" si="44"/>
        <v>0</v>
      </c>
      <c r="F182" s="19"/>
      <c r="G182" s="19">
        <f t="shared" si="40"/>
        <v>0</v>
      </c>
      <c r="H182" s="19"/>
      <c r="I182" s="19"/>
      <c r="K182" s="42">
        <v>1</v>
      </c>
      <c r="L182" s="19">
        <f t="shared" si="42"/>
        <v>7.8750000000000014E-2</v>
      </c>
      <c r="M182" s="19">
        <f t="shared" si="43"/>
        <v>8.1112500000000018E-2</v>
      </c>
      <c r="X182" s="52" t="s">
        <v>606</v>
      </c>
      <c r="Z182" s="53">
        <f>AB124^2/Z124^2</f>
        <v>0.8402777777777779</v>
      </c>
      <c r="AA182" s="53"/>
    </row>
    <row r="183" spans="2:27" x14ac:dyDescent="0.35">
      <c r="B183" s="45" t="s">
        <v>71</v>
      </c>
      <c r="C183" s="19">
        <f t="shared" si="41"/>
        <v>1.7212500000000004</v>
      </c>
      <c r="D183" s="19">
        <f t="shared" si="45"/>
        <v>1.3387500000000003</v>
      </c>
      <c r="E183" s="19">
        <f>E136*$Z$166*$Z$195</f>
        <v>0.38249999999999995</v>
      </c>
      <c r="F183" s="19"/>
      <c r="G183" s="19">
        <f t="shared" si="40"/>
        <v>0</v>
      </c>
      <c r="H183" s="19"/>
      <c r="I183" s="19"/>
      <c r="K183" s="42">
        <v>1</v>
      </c>
      <c r="L183" s="19">
        <f t="shared" si="42"/>
        <v>1.7212500000000004</v>
      </c>
      <c r="M183" s="19">
        <f t="shared" si="43"/>
        <v>1.7728875000000004</v>
      </c>
      <c r="X183" s="52" t="s">
        <v>618</v>
      </c>
      <c r="Z183" s="53">
        <f>((AB124-AB122)/(Z124-Z122))^2</f>
        <v>0.60787130135018663</v>
      </c>
      <c r="AA183" s="53"/>
    </row>
    <row r="184" spans="2:27" x14ac:dyDescent="0.35">
      <c r="B184" s="45" t="s">
        <v>561</v>
      </c>
      <c r="C184" s="19">
        <f t="shared" si="41"/>
        <v>5.6610000000000005</v>
      </c>
      <c r="D184" s="19">
        <f t="shared" si="45"/>
        <v>5.6610000000000005</v>
      </c>
      <c r="E184" s="19">
        <f>E137*$Z$166*$Z$189</f>
        <v>0</v>
      </c>
      <c r="F184" s="19"/>
      <c r="G184" s="19">
        <f t="shared" si="40"/>
        <v>0</v>
      </c>
      <c r="H184" s="19"/>
      <c r="I184" s="19"/>
      <c r="K184" s="42">
        <v>1</v>
      </c>
      <c r="L184" s="19">
        <f t="shared" si="42"/>
        <v>5.6610000000000005</v>
      </c>
      <c r="M184" s="19">
        <f t="shared" si="43"/>
        <v>5.8308300000000006</v>
      </c>
    </row>
    <row r="185" spans="2:27" x14ac:dyDescent="0.35">
      <c r="B185" s="45" t="s">
        <v>557</v>
      </c>
      <c r="C185" s="19">
        <f t="shared" si="41"/>
        <v>2.315624999999998</v>
      </c>
      <c r="D185" s="19">
        <f t="shared" si="45"/>
        <v>1.687499999999998</v>
      </c>
      <c r="E185" s="19">
        <f>E138*$Z$166*$Z$197</f>
        <v>0.62812500000000004</v>
      </c>
      <c r="F185" s="19"/>
      <c r="G185" s="19">
        <f t="shared" si="40"/>
        <v>0</v>
      </c>
      <c r="H185" s="19"/>
      <c r="I185" s="19"/>
      <c r="K185" s="42">
        <v>1</v>
      </c>
      <c r="L185" s="19">
        <f t="shared" si="42"/>
        <v>2.315624999999998</v>
      </c>
      <c r="M185" s="19">
        <f t="shared" si="43"/>
        <v>2.385093749999998</v>
      </c>
    </row>
    <row r="186" spans="2:27" x14ac:dyDescent="0.35">
      <c r="B186" s="45" t="s">
        <v>558</v>
      </c>
      <c r="C186" s="19">
        <f t="shared" si="41"/>
        <v>1.0710000000000011</v>
      </c>
      <c r="D186" s="19">
        <f t="shared" si="45"/>
        <v>1.0710000000000011</v>
      </c>
      <c r="E186" s="19">
        <f>E139*$Z$166*$Z$189</f>
        <v>0</v>
      </c>
      <c r="F186" s="19"/>
      <c r="G186" s="19">
        <f t="shared" si="40"/>
        <v>0</v>
      </c>
      <c r="H186" s="19"/>
      <c r="I186" s="19"/>
      <c r="K186" s="42">
        <v>1</v>
      </c>
      <c r="L186" s="19">
        <f t="shared" si="42"/>
        <v>1.0710000000000011</v>
      </c>
      <c r="M186" s="19">
        <f t="shared" si="43"/>
        <v>1.1031300000000011</v>
      </c>
      <c r="X186" t="s">
        <v>607</v>
      </c>
      <c r="Z186" s="53"/>
      <c r="AA186" s="53"/>
    </row>
    <row r="187" spans="2:27" x14ac:dyDescent="0.35">
      <c r="B187" s="45" t="s">
        <v>562</v>
      </c>
      <c r="C187" s="19">
        <f t="shared" si="41"/>
        <v>2.3775000000000004</v>
      </c>
      <c r="D187" s="19">
        <f t="shared" si="45"/>
        <v>1.8562500000000002</v>
      </c>
      <c r="E187" s="19">
        <f>E140*$Z$166*$Z$199</f>
        <v>0.52124999999999999</v>
      </c>
      <c r="F187" s="19"/>
      <c r="G187" s="19">
        <f t="shared" si="40"/>
        <v>0</v>
      </c>
      <c r="H187" s="19"/>
      <c r="I187" s="19"/>
      <c r="K187" s="42">
        <v>1</v>
      </c>
      <c r="L187" s="19">
        <f t="shared" si="42"/>
        <v>2.3775000000000004</v>
      </c>
      <c r="M187" s="19">
        <f t="shared" si="43"/>
        <v>2.4488250000000003</v>
      </c>
      <c r="X187" s="52" t="s">
        <v>602</v>
      </c>
      <c r="Z187" s="53">
        <f>AB121/Z121</f>
        <v>0.75471698113207553</v>
      </c>
      <c r="AA187" s="53"/>
    </row>
    <row r="188" spans="2:27" x14ac:dyDescent="0.35">
      <c r="B188" s="45" t="s">
        <v>536</v>
      </c>
      <c r="C188" s="19">
        <f>SUM(D188:I188)</f>
        <v>0.93087988044087444</v>
      </c>
      <c r="D188" s="19"/>
      <c r="E188" s="19">
        <f>E141*$Z$166*$Z$189</f>
        <v>0</v>
      </c>
      <c r="F188" s="19">
        <f>F141*$Z$178</f>
        <v>0.2628432654586213</v>
      </c>
      <c r="G188" s="19">
        <f t="shared" si="40"/>
        <v>0</v>
      </c>
      <c r="H188" s="19"/>
      <c r="I188" s="19">
        <f>I141*$Z$178</f>
        <v>0.66803661498225309</v>
      </c>
      <c r="K188" s="42">
        <v>1</v>
      </c>
      <c r="L188" s="19">
        <f t="shared" si="42"/>
        <v>0.93087988044087444</v>
      </c>
      <c r="M188" s="19">
        <f t="shared" si="43"/>
        <v>0.95880627685410069</v>
      </c>
      <c r="X188" s="52" t="s">
        <v>603</v>
      </c>
      <c r="Z188" s="53">
        <f>AB123/Z121</f>
        <v>0.62264150943396224</v>
      </c>
      <c r="AA188" s="53"/>
    </row>
    <row r="189" spans="2:27" x14ac:dyDescent="0.35">
      <c r="B189" s="45" t="s">
        <v>538</v>
      </c>
      <c r="C189" s="19">
        <f t="shared" si="41"/>
        <v>1.7236338160756688</v>
      </c>
      <c r="D189" s="19"/>
      <c r="E189" s="19">
        <f>E142*$Z$166*$Z$189</f>
        <v>0</v>
      </c>
      <c r="F189" s="19">
        <f>F142*$Z$180</f>
        <v>0.11714080803251255</v>
      </c>
      <c r="G189" s="19">
        <f t="shared" si="40"/>
        <v>6.302083333333334E-3</v>
      </c>
      <c r="H189" s="19">
        <f>H142*$Z$183</f>
        <v>0.16668028641195073</v>
      </c>
      <c r="I189" s="19">
        <f>I142*$Z$180</f>
        <v>1.4335106382978722</v>
      </c>
      <c r="K189" s="42">
        <v>1</v>
      </c>
      <c r="L189" s="19">
        <f t="shared" si="42"/>
        <v>1.7236338160756688</v>
      </c>
      <c r="M189" s="19">
        <f t="shared" si="43"/>
        <v>1.7753428305579388</v>
      </c>
      <c r="X189" s="52" t="s">
        <v>604</v>
      </c>
      <c r="Z189" s="53">
        <f>AB122/Z122</f>
        <v>0.74468085106382975</v>
      </c>
      <c r="AA189" s="53"/>
    </row>
    <row r="190" spans="2:27" ht="15" thickBot="1" x14ac:dyDescent="0.4">
      <c r="B190" s="46" t="s">
        <v>540</v>
      </c>
      <c r="C190" s="19">
        <f>SUM(D190:I190)</f>
        <v>1.7578396068557918</v>
      </c>
      <c r="D190" s="19">
        <f>D143*$Z$167</f>
        <v>0.95399999999999985</v>
      </c>
      <c r="E190" s="19">
        <f>E143*$Z$166*$Z$189</f>
        <v>0.25877659574468076</v>
      </c>
      <c r="F190" s="19">
        <f>F143*Z198</f>
        <v>8.5955399999999987E-2</v>
      </c>
      <c r="G190" s="19">
        <f t="shared" si="40"/>
        <v>0.45910761111111126</v>
      </c>
      <c r="H190" s="19"/>
      <c r="I190" s="19"/>
      <c r="K190" s="42">
        <v>1</v>
      </c>
      <c r="L190" s="19">
        <f t="shared" si="42"/>
        <v>1.7578396068557918</v>
      </c>
      <c r="M190" s="19">
        <f t="shared" si="43"/>
        <v>1.8105747950614657</v>
      </c>
      <c r="X190" s="52" t="s">
        <v>605</v>
      </c>
      <c r="Z190" s="53">
        <f>AB123/Z123</f>
        <v>1</v>
      </c>
      <c r="AA190" s="53"/>
    </row>
    <row r="191" spans="2:27" x14ac:dyDescent="0.35">
      <c r="B191" s="44" t="s">
        <v>1</v>
      </c>
      <c r="C191" s="19">
        <f t="shared" si="41"/>
        <v>4.9328530572802167</v>
      </c>
      <c r="D191" s="19"/>
      <c r="E191" s="19">
        <f>E144*$Z$166*$Z$189</f>
        <v>0.78191489361702149</v>
      </c>
      <c r="F191" s="19"/>
      <c r="G191" s="19">
        <f t="shared" si="40"/>
        <v>4.150938163663195</v>
      </c>
      <c r="H191" s="19"/>
      <c r="I191" s="19"/>
      <c r="K191">
        <v>1.2</v>
      </c>
      <c r="L191" s="19">
        <f t="shared" si="42"/>
        <v>5.9194236687362602</v>
      </c>
      <c r="M191" s="19">
        <f t="shared" si="43"/>
        <v>6.0970063787983486</v>
      </c>
      <c r="X191" s="52" t="s">
        <v>606</v>
      </c>
      <c r="Z191" s="53">
        <f>AB124/Z124</f>
        <v>0.91666666666666674</v>
      </c>
      <c r="AA191" s="53"/>
    </row>
    <row r="192" spans="2:27" x14ac:dyDescent="0.35">
      <c r="B192" s="45" t="s">
        <v>2</v>
      </c>
      <c r="C192" s="19">
        <f t="shared" si="41"/>
        <v>7.4380110479166683</v>
      </c>
      <c r="D192" s="19"/>
      <c r="E192" s="19">
        <f>E145*$Z$165*$Z$191</f>
        <v>4.7985696000000013</v>
      </c>
      <c r="F192" s="19">
        <f>F145*$Z$182</f>
        <v>0.20288505600000004</v>
      </c>
      <c r="G192" s="19">
        <f t="shared" si="40"/>
        <v>2.2374063919166662</v>
      </c>
      <c r="H192" s="19">
        <f>H145*$Z$181</f>
        <v>0.19914999999999999</v>
      </c>
      <c r="I192" s="19"/>
      <c r="K192">
        <v>1</v>
      </c>
      <c r="L192" s="19">
        <f t="shared" si="42"/>
        <v>7.4380110479166683</v>
      </c>
      <c r="M192" s="19">
        <f t="shared" si="43"/>
        <v>7.6611513793541688</v>
      </c>
      <c r="X192" s="52" t="s">
        <v>618</v>
      </c>
      <c r="Z192" s="53">
        <f>(AB124-AB122)/(Z124-Z122)</f>
        <v>0.77966101694915246</v>
      </c>
      <c r="AA192" s="53"/>
    </row>
    <row r="193" spans="2:27" x14ac:dyDescent="0.35">
      <c r="B193" s="45" t="s">
        <v>12</v>
      </c>
      <c r="C193" s="19">
        <f t="shared" si="41"/>
        <v>1.4588902926550018</v>
      </c>
      <c r="D193" s="19"/>
      <c r="E193" s="19">
        <f>E146*$Z$165*$Z$187</f>
        <v>0.9794400000000002</v>
      </c>
      <c r="F193" s="19">
        <f>F146*$Z$187</f>
        <v>4.24E-2</v>
      </c>
      <c r="G193" s="19">
        <f t="shared" si="40"/>
        <v>0.1025138888888889</v>
      </c>
      <c r="H193" s="19">
        <f>H146*$Z$178</f>
        <v>0.31923283567345423</v>
      </c>
      <c r="I193" s="19">
        <f>I146*$Z$178</f>
        <v>1.5303568092658325E-2</v>
      </c>
      <c r="K193">
        <v>1.05</v>
      </c>
      <c r="L193" s="19">
        <f t="shared" si="42"/>
        <v>1.5318348072877519</v>
      </c>
      <c r="M193" s="19">
        <f t="shared" si="43"/>
        <v>1.5777898515063844</v>
      </c>
      <c r="X193" s="55" t="s">
        <v>619</v>
      </c>
      <c r="Y193" s="56"/>
      <c r="Z193" s="57">
        <f>(AB123-AB122)/(Z121-Z122)</f>
        <v>0.67999999999999994</v>
      </c>
      <c r="AA193" s="53" t="s">
        <v>628</v>
      </c>
    </row>
    <row r="194" spans="2:27" x14ac:dyDescent="0.35">
      <c r="B194" s="45" t="s">
        <v>13</v>
      </c>
      <c r="C194" s="19">
        <f>SUM(D194:I194)</f>
        <v>1.0785627910986573</v>
      </c>
      <c r="D194" s="19"/>
      <c r="E194" s="19">
        <f>E147*$Z$165*$Z$187</f>
        <v>0.9794400000000002</v>
      </c>
      <c r="F194" s="19">
        <f>F147*$Z$187</f>
        <v>2.12E-2</v>
      </c>
      <c r="G194" s="19">
        <f t="shared" si="40"/>
        <v>5.8819444444444459E-2</v>
      </c>
      <c r="H194" s="19">
        <f>H147*$Z$178</f>
        <v>1.1212444356435588E-2</v>
      </c>
      <c r="I194" s="19">
        <f>I147*$Z$178</f>
        <v>7.8909022977769489E-3</v>
      </c>
      <c r="K194">
        <v>1.05</v>
      </c>
      <c r="L194" s="19">
        <f t="shared" si="42"/>
        <v>1.1324909306535902</v>
      </c>
      <c r="M194" s="19">
        <f t="shared" si="43"/>
        <v>1.1664656585731978</v>
      </c>
      <c r="X194" s="55" t="s">
        <v>620</v>
      </c>
      <c r="Y194" s="56"/>
      <c r="Z194" s="57">
        <f>(AB123-AB121)/(Z123-Z121)</f>
        <v>0.35000000000000009</v>
      </c>
      <c r="AA194" s="53" t="s">
        <v>672</v>
      </c>
    </row>
    <row r="195" spans="2:27" x14ac:dyDescent="0.35">
      <c r="B195" s="45" t="s">
        <v>14</v>
      </c>
      <c r="C195" s="19">
        <f>SUM(D195:I195)</f>
        <v>3.2023918190028424</v>
      </c>
      <c r="D195" s="19"/>
      <c r="E195" s="19">
        <f>E148*$Z$165*$Z$189</f>
        <v>2.4708644680851068</v>
      </c>
      <c r="F195" s="19">
        <f>F148*$Z$189</f>
        <v>3.3699042553191491E-2</v>
      </c>
      <c r="G195" s="19">
        <f t="shared" si="40"/>
        <v>9.2430555555555571E-2</v>
      </c>
      <c r="H195" s="19">
        <f>H148*$Z$180</f>
        <v>0.49762820941907698</v>
      </c>
      <c r="I195" s="19">
        <f>I148*$Z$180</f>
        <v>0.10776954338991154</v>
      </c>
      <c r="K195">
        <v>1.05</v>
      </c>
      <c r="L195" s="19">
        <f t="shared" si="42"/>
        <v>3.3625114099529845</v>
      </c>
      <c r="M195" s="19">
        <f t="shared" si="43"/>
        <v>3.4633867522515742</v>
      </c>
      <c r="X195" s="55" t="s">
        <v>621</v>
      </c>
      <c r="Y195" s="56"/>
      <c r="Z195" s="64">
        <f>(AB123-AB122)/(Z123-Z122)</f>
        <v>0.85</v>
      </c>
      <c r="AA195" t="s">
        <v>629</v>
      </c>
    </row>
    <row r="196" spans="2:27" ht="15" thickBot="1" x14ac:dyDescent="0.4">
      <c r="B196" s="46" t="s">
        <v>15</v>
      </c>
      <c r="C196" s="19">
        <f>SUM(D196:I196)</f>
        <v>1.0197691141658034</v>
      </c>
      <c r="D196" s="19"/>
      <c r="E196" s="19">
        <f>E149*$Z$165*$Z$189</f>
        <v>0.69484800000000002</v>
      </c>
      <c r="F196" s="19">
        <f>F149*$Z$189</f>
        <v>6.7398085106382982E-2</v>
      </c>
      <c r="G196" s="19">
        <f t="shared" si="40"/>
        <v>6.7222222222222239E-2</v>
      </c>
      <c r="H196" s="19">
        <f>H149*$Z$180</f>
        <v>0.16616980038250057</v>
      </c>
      <c r="I196" s="19">
        <f>I149*$Z$180</f>
        <v>2.4131006454697585E-2</v>
      </c>
      <c r="K196">
        <v>1.05</v>
      </c>
      <c r="L196" s="19">
        <f t="shared" si="42"/>
        <v>1.0707575698740937</v>
      </c>
      <c r="M196" s="19">
        <f t="shared" si="43"/>
        <v>1.1028802969703164</v>
      </c>
      <c r="X196" s="55" t="s">
        <v>622</v>
      </c>
      <c r="Y196" s="56"/>
      <c r="Z196" s="57">
        <f>(AB123-AB122)/(Z123-Z122)</f>
        <v>0.85</v>
      </c>
      <c r="AA196" s="53" t="s">
        <v>629</v>
      </c>
    </row>
    <row r="197" spans="2:27" x14ac:dyDescent="0.35">
      <c r="B197" s="58" t="s">
        <v>87</v>
      </c>
      <c r="C197" s="43">
        <f>SUM(C169:C196)</f>
        <v>56.564335448325792</v>
      </c>
      <c r="D197" s="43">
        <f t="shared" ref="D197" si="46">SUM(D169:D196)</f>
        <v>13.26233448</v>
      </c>
      <c r="E197" s="43">
        <f>SUM(E169:E196)</f>
        <v>17.879970639663611</v>
      </c>
      <c r="F197" s="43">
        <f>SUM(F169:F196)</f>
        <v>4.3691117035934059</v>
      </c>
      <c r="G197" s="43">
        <f>SUM(G169:G196)</f>
        <v>9.1441006076045035</v>
      </c>
      <c r="H197" s="43">
        <f>SUM(H169:H196)</f>
        <v>5.2638830852868548</v>
      </c>
      <c r="I197" s="43">
        <f t="shared" ref="I197" si="47">SUM(I169:I196)</f>
        <v>6.6449349321774296</v>
      </c>
      <c r="J197" s="2"/>
      <c r="K197" s="2"/>
      <c r="L197" s="43">
        <f>SUM(L169:L196)</f>
        <v>57.888886760627955</v>
      </c>
      <c r="M197" s="50">
        <f>SUM(M169:M196)</f>
        <v>59.625553363446791</v>
      </c>
      <c r="X197" s="55" t="s">
        <v>623</v>
      </c>
      <c r="Y197" s="56"/>
      <c r="Z197" s="57">
        <f>(AB121-AB122)/(Z121-Z122)</f>
        <v>0.75</v>
      </c>
      <c r="AA197" s="53" t="s">
        <v>630</v>
      </c>
    </row>
    <row r="198" spans="2:27" x14ac:dyDescent="0.35">
      <c r="X198" s="55" t="s">
        <v>624</v>
      </c>
      <c r="Y198" s="56"/>
      <c r="Z198" s="57">
        <f>(AB123-AB122)/(Z123-Z122)</f>
        <v>0.85</v>
      </c>
      <c r="AA198" s="53" t="s">
        <v>631</v>
      </c>
    </row>
    <row r="199" spans="2:27" x14ac:dyDescent="0.35">
      <c r="B199" t="s">
        <v>579</v>
      </c>
      <c r="C199" s="19">
        <f>C152*$Z$182</f>
        <v>8.0300237687369798</v>
      </c>
      <c r="X199" s="55" t="s">
        <v>625</v>
      </c>
      <c r="Y199" s="56"/>
      <c r="Z199" s="57">
        <f>(AB121-AB122)/(Z121-Z122)</f>
        <v>0.75</v>
      </c>
      <c r="AA199" s="53" t="s">
        <v>630</v>
      </c>
    </row>
    <row r="200" spans="2:27" x14ac:dyDescent="0.35">
      <c r="B200" t="s">
        <v>580</v>
      </c>
      <c r="C200" s="19">
        <f>C153*Z181</f>
        <v>9.3328124999999984E-2</v>
      </c>
    </row>
    <row r="201" spans="2:27" x14ac:dyDescent="0.35">
      <c r="B201" t="s">
        <v>581</v>
      </c>
      <c r="C201" s="19">
        <f>C154*$Z$182</f>
        <v>3.4136284722222228</v>
      </c>
    </row>
    <row r="202" spans="2:27" x14ac:dyDescent="0.35">
      <c r="B202" t="s">
        <v>582</v>
      </c>
      <c r="C202" s="19">
        <f>C155*$Z$182</f>
        <v>2.7414062500000003</v>
      </c>
    </row>
    <row r="203" spans="2:27" x14ac:dyDescent="0.35">
      <c r="B203" t="s">
        <v>583</v>
      </c>
      <c r="C203" s="19">
        <f>C156*$Z$182</f>
        <v>0.17198286946614583</v>
      </c>
    </row>
    <row r="204" spans="2:27" x14ac:dyDescent="0.35">
      <c r="B204" t="s">
        <v>584</v>
      </c>
      <c r="C204" s="19">
        <f>C157*Z185</f>
        <v>0</v>
      </c>
    </row>
    <row r="205" spans="2:27" x14ac:dyDescent="0.35">
      <c r="B205" t="s">
        <v>585</v>
      </c>
      <c r="C205" s="19">
        <f>C158*$Z$178</f>
        <v>0.56290222772277232</v>
      </c>
    </row>
    <row r="206" spans="2:27" x14ac:dyDescent="0.35">
      <c r="B206" t="s">
        <v>586</v>
      </c>
      <c r="C206" s="19">
        <f>C159*$Z$180</f>
        <v>0.9179166300912921</v>
      </c>
    </row>
    <row r="208" spans="2:27" ht="18.5" x14ac:dyDescent="0.45">
      <c r="B208" s="58" t="s">
        <v>587</v>
      </c>
      <c r="C208" s="51">
        <f>M197+SUM(C199:C206)</f>
        <v>75.556741706686211</v>
      </c>
      <c r="D208" s="30" t="s">
        <v>590</v>
      </c>
      <c r="E208" s="30"/>
    </row>
    <row r="210" spans="2:4" x14ac:dyDescent="0.35">
      <c r="B210" t="s">
        <v>627</v>
      </c>
      <c r="C210" s="39">
        <f>C208-C161</f>
        <v>-35.226807419041478</v>
      </c>
      <c r="D210" s="53">
        <f>C210/C161</f>
        <v>-0.3179786863396365</v>
      </c>
    </row>
  </sheetData>
  <conditionalFormatting sqref="C122:I150">
    <cfRule type="cellIs" dxfId="23" priority="6" operator="equal">
      <formula>0</formula>
    </cfRule>
  </conditionalFormatting>
  <conditionalFormatting sqref="C152:C159">
    <cfRule type="cellIs" dxfId="22" priority="5" operator="equal">
      <formula>0</formula>
    </cfRule>
  </conditionalFormatting>
  <conditionalFormatting sqref="C169:I176 C177:E178 G177:I178 C179:I197">
    <cfRule type="cellIs" dxfId="21" priority="4" operator="equal">
      <formula>0</formula>
    </cfRule>
  </conditionalFormatting>
  <conditionalFormatting sqref="C199:C206">
    <cfRule type="cellIs" dxfId="20" priority="3" operator="equal">
      <formula>0</formula>
    </cfRule>
  </conditionalFormatting>
  <conditionalFormatting sqref="F177">
    <cfRule type="cellIs" dxfId="19" priority="2" operator="equal">
      <formula>0</formula>
    </cfRule>
  </conditionalFormatting>
  <conditionalFormatting sqref="F178">
    <cfRule type="cellIs" dxfId="18" priority="1" operator="equal">
      <formula>0</formula>
    </cfRule>
  </conditionalFormatting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13"/>
  <sheetViews>
    <sheetView zoomScale="70" zoomScaleNormal="70" workbookViewId="0">
      <pane xSplit="1" ySplit="24" topLeftCell="B69" activePane="bottomRight" state="frozen"/>
      <selection pane="topRight" activeCell="B1" sqref="B1"/>
      <selection pane="bottomLeft" activeCell="A25" sqref="A25"/>
      <selection pane="bottomRight" activeCell="A74" sqref="A74:XFD74"/>
    </sheetView>
  </sheetViews>
  <sheetFormatPr defaultColWidth="9.1796875" defaultRowHeight="14.5" x14ac:dyDescent="0.35"/>
  <cols>
    <col min="1" max="1" width="3.1796875" style="31" customWidth="1"/>
    <col min="2" max="2" width="44.26953125" style="31" bestFit="1" customWidth="1"/>
    <col min="3" max="3" width="23" style="31" bestFit="1" customWidth="1"/>
    <col min="4" max="4" width="12" style="31" bestFit="1" customWidth="1"/>
    <col min="5" max="5" width="35.453125" style="31" bestFit="1" customWidth="1"/>
    <col min="6" max="6" width="54.453125" style="31" bestFit="1" customWidth="1"/>
    <col min="7" max="7" width="9.7265625" style="31" customWidth="1"/>
    <col min="8" max="8" width="34.1796875" style="31" bestFit="1" customWidth="1"/>
    <col min="9" max="9" width="36.26953125" style="31" bestFit="1" customWidth="1"/>
    <col min="10" max="10" width="35" style="31" customWidth="1"/>
    <col min="11" max="11" width="12.54296875" style="31" bestFit="1" customWidth="1"/>
    <col min="12" max="13" width="18" style="31" bestFit="1" customWidth="1"/>
    <col min="14" max="16" width="14.81640625" style="31" bestFit="1" customWidth="1"/>
    <col min="17" max="17" width="11.7265625" style="31" bestFit="1" customWidth="1"/>
    <col min="18" max="18" width="12.54296875" style="31" bestFit="1" customWidth="1"/>
    <col min="19" max="19" width="17.26953125" style="31" bestFit="1" customWidth="1"/>
    <col min="20" max="20" width="37" style="19" bestFit="1" customWidth="1"/>
    <col min="21" max="21" width="30.81640625" style="19" bestFit="1" customWidth="1"/>
    <col min="22" max="22" width="9.1796875" style="19"/>
    <col min="23" max="24" width="9.1796875" style="31" customWidth="1"/>
    <col min="25" max="16384" width="9.1796875" style="31"/>
  </cols>
  <sheetData>
    <row r="1" spans="2:18" ht="15" thickBot="1" x14ac:dyDescent="0.4"/>
    <row r="2" spans="2:18" ht="15" thickBot="1" x14ac:dyDescent="0.4">
      <c r="B2" s="102" t="s">
        <v>641</v>
      </c>
      <c r="C2" s="19"/>
      <c r="D2" s="19"/>
      <c r="E2" s="19"/>
      <c r="F2" s="19"/>
      <c r="H2" s="134" t="s">
        <v>637</v>
      </c>
      <c r="I2" s="73" t="s">
        <v>731</v>
      </c>
      <c r="J2" s="124" t="s">
        <v>730</v>
      </c>
      <c r="L2" s="27" t="s">
        <v>748</v>
      </c>
    </row>
    <row r="3" spans="2:18" ht="15" thickBot="1" x14ac:dyDescent="0.4">
      <c r="B3" s="134" t="s">
        <v>636</v>
      </c>
      <c r="C3" s="73" t="s">
        <v>633</v>
      </c>
      <c r="D3" s="73" t="s">
        <v>595</v>
      </c>
      <c r="E3" s="135" t="s">
        <v>596</v>
      </c>
      <c r="F3" s="92" t="s">
        <v>730</v>
      </c>
      <c r="H3" s="126" t="s">
        <v>638</v>
      </c>
      <c r="I3" s="151">
        <v>0.7</v>
      </c>
      <c r="J3" s="99"/>
      <c r="L3" s="187" t="s">
        <v>747</v>
      </c>
      <c r="M3" s="191">
        <f>E66</f>
        <v>83.249408664756132</v>
      </c>
      <c r="N3" s="189" t="s">
        <v>729</v>
      </c>
    </row>
    <row r="4" spans="2:18" ht="15" thickBot="1" x14ac:dyDescent="0.4">
      <c r="B4" s="131" t="s">
        <v>598</v>
      </c>
      <c r="C4" s="74">
        <f>E4/D4</f>
        <v>0.70212765957446799</v>
      </c>
      <c r="D4" s="132">
        <v>-4.7</v>
      </c>
      <c r="E4" s="133">
        <v>-3.3</v>
      </c>
      <c r="F4" s="90"/>
      <c r="H4" s="127" t="s">
        <v>639</v>
      </c>
      <c r="I4" s="125">
        <v>1.4</v>
      </c>
      <c r="J4" s="136"/>
      <c r="L4" s="188" t="s">
        <v>749</v>
      </c>
      <c r="M4" s="192">
        <f>E105</f>
        <v>37.58315891421249</v>
      </c>
      <c r="N4" s="190" t="s">
        <v>729</v>
      </c>
    </row>
    <row r="5" spans="2:18" ht="15" thickBot="1" x14ac:dyDescent="0.4">
      <c r="B5" s="103" t="s">
        <v>634</v>
      </c>
      <c r="C5" s="67">
        <v>1</v>
      </c>
      <c r="D5" s="106">
        <v>0</v>
      </c>
      <c r="E5" s="128">
        <v>0</v>
      </c>
      <c r="F5" s="91"/>
      <c r="G5" s="110"/>
      <c r="H5" s="152" t="s">
        <v>688</v>
      </c>
      <c r="I5" s="153">
        <v>1</v>
      </c>
      <c r="J5" s="147"/>
      <c r="K5" s="111"/>
    </row>
    <row r="6" spans="2:18" x14ac:dyDescent="0.35">
      <c r="B6" s="103" t="s">
        <v>600</v>
      </c>
      <c r="C6" s="67">
        <f t="shared" ref="C6:C24" si="0">E6/D6</f>
        <v>0.91666666666666674</v>
      </c>
      <c r="D6" s="106">
        <v>1.2</v>
      </c>
      <c r="E6" s="128">
        <v>1.1000000000000001</v>
      </c>
      <c r="F6" s="91"/>
      <c r="G6" s="100"/>
      <c r="K6" s="100"/>
      <c r="L6" s="86"/>
      <c r="N6" s="110"/>
      <c r="O6" s="110"/>
      <c r="P6" s="111"/>
      <c r="Q6" s="111"/>
      <c r="R6" s="110"/>
    </row>
    <row r="7" spans="2:18" x14ac:dyDescent="0.35">
      <c r="B7" s="103" t="s">
        <v>599</v>
      </c>
      <c r="C7" s="67">
        <f t="shared" si="0"/>
        <v>1</v>
      </c>
      <c r="D7" s="106">
        <v>3.3</v>
      </c>
      <c r="E7" s="128">
        <v>3.3</v>
      </c>
      <c r="F7" s="91"/>
      <c r="G7" s="100"/>
      <c r="K7" s="100"/>
      <c r="L7" s="86"/>
      <c r="N7" s="100"/>
      <c r="O7" s="100"/>
      <c r="P7" s="100"/>
      <c r="Q7" s="100"/>
      <c r="R7" s="100"/>
    </row>
    <row r="8" spans="2:18" x14ac:dyDescent="0.35">
      <c r="B8" s="103" t="s">
        <v>597</v>
      </c>
      <c r="C8" s="67">
        <f t="shared" si="0"/>
        <v>0.820754716981132</v>
      </c>
      <c r="D8" s="106">
        <v>5.3</v>
      </c>
      <c r="E8" s="128">
        <v>4.3499999999999996</v>
      </c>
      <c r="F8" s="91"/>
      <c r="G8" s="100"/>
      <c r="K8" s="100"/>
      <c r="L8" s="86"/>
      <c r="N8" s="100"/>
      <c r="O8" s="100"/>
      <c r="P8" s="100"/>
      <c r="Q8" s="100"/>
      <c r="R8" s="100"/>
    </row>
    <row r="9" spans="2:18" x14ac:dyDescent="0.35">
      <c r="B9" s="103" t="s">
        <v>635</v>
      </c>
      <c r="C9" s="67">
        <f t="shared" si="0"/>
        <v>1.090566037735849</v>
      </c>
      <c r="D9" s="107">
        <v>5.3</v>
      </c>
      <c r="E9" s="128">
        <f>E8+I15*E6</f>
        <v>5.7799999999999994</v>
      </c>
      <c r="F9" s="129" t="s">
        <v>678</v>
      </c>
      <c r="G9" s="100"/>
      <c r="K9" s="112"/>
      <c r="L9" s="86"/>
      <c r="N9" s="100"/>
      <c r="O9" s="100"/>
      <c r="P9" s="100"/>
      <c r="Q9" s="100"/>
      <c r="R9" s="100"/>
    </row>
    <row r="10" spans="2:18" ht="15" thickBot="1" x14ac:dyDescent="0.4">
      <c r="B10" s="103" t="s">
        <v>668</v>
      </c>
      <c r="C10" s="67">
        <f>E10/D10</f>
        <v>1.053191489361702</v>
      </c>
      <c r="D10" s="107">
        <v>-4.7</v>
      </c>
      <c r="E10" s="128">
        <f>E4-I16*E6</f>
        <v>-4.95</v>
      </c>
      <c r="F10" s="129" t="s">
        <v>677</v>
      </c>
      <c r="G10" s="100"/>
      <c r="H10" s="100"/>
      <c r="I10" s="100"/>
      <c r="J10" s="100"/>
      <c r="K10" s="100"/>
      <c r="L10" s="86"/>
      <c r="N10" s="100"/>
      <c r="O10" s="100"/>
      <c r="P10" s="100"/>
      <c r="Q10" s="100"/>
      <c r="R10" s="100"/>
    </row>
    <row r="11" spans="2:18" ht="15" thickBot="1" x14ac:dyDescent="0.4">
      <c r="B11" s="103" t="s">
        <v>679</v>
      </c>
      <c r="C11" s="67">
        <f t="shared" si="0"/>
        <v>0.62264150943396224</v>
      </c>
      <c r="D11" s="107">
        <f>D8</f>
        <v>5.3</v>
      </c>
      <c r="E11" s="183">
        <f>E7</f>
        <v>3.3</v>
      </c>
      <c r="F11" s="91"/>
      <c r="G11" s="100"/>
      <c r="H11" s="148" t="s">
        <v>734</v>
      </c>
      <c r="I11" s="100"/>
      <c r="J11" s="100"/>
      <c r="K11" s="100"/>
      <c r="L11" s="86"/>
      <c r="M11" s="100"/>
      <c r="N11" s="100"/>
      <c r="O11" s="100"/>
      <c r="P11" s="100"/>
      <c r="Q11" s="100"/>
      <c r="R11" s="100"/>
    </row>
    <row r="12" spans="2:18" x14ac:dyDescent="0.35">
      <c r="B12" s="104" t="s">
        <v>711</v>
      </c>
      <c r="C12" s="67">
        <f t="shared" si="0"/>
        <v>0.76744186046511631</v>
      </c>
      <c r="D12" s="107">
        <f>0.5*D8+0.5*D7</f>
        <v>4.3</v>
      </c>
      <c r="E12" s="183">
        <f>E7</f>
        <v>3.3</v>
      </c>
      <c r="F12" s="91"/>
      <c r="G12" s="100"/>
      <c r="H12" s="143" t="s">
        <v>640</v>
      </c>
      <c r="I12" s="141">
        <v>0.5</v>
      </c>
      <c r="J12" s="139"/>
      <c r="K12" s="100"/>
      <c r="L12" s="86"/>
      <c r="M12" s="100"/>
      <c r="N12" s="100"/>
      <c r="O12" s="100"/>
      <c r="P12" s="100"/>
      <c r="Q12" s="100"/>
      <c r="R12" s="100"/>
    </row>
    <row r="13" spans="2:18" x14ac:dyDescent="0.35">
      <c r="B13" s="104" t="s">
        <v>669</v>
      </c>
      <c r="C13" s="67">
        <f t="shared" si="0"/>
        <v>0.73333333333333328</v>
      </c>
      <c r="D13" s="107">
        <f>0.5*D8+0.5*D7-D4</f>
        <v>9</v>
      </c>
      <c r="E13" s="183">
        <f>E7-E4</f>
        <v>6.6</v>
      </c>
      <c r="F13" s="91"/>
      <c r="G13" s="100"/>
      <c r="H13" s="144" t="s">
        <v>732</v>
      </c>
      <c r="I13" s="140">
        <v>0.04</v>
      </c>
      <c r="J13" s="142"/>
      <c r="K13" s="100"/>
      <c r="L13" s="86"/>
      <c r="M13" s="100"/>
      <c r="N13" s="100"/>
      <c r="O13" s="100"/>
      <c r="P13" s="100"/>
      <c r="Q13" s="100"/>
      <c r="R13" s="100"/>
    </row>
    <row r="14" spans="2:18" x14ac:dyDescent="0.35">
      <c r="B14" s="104" t="s">
        <v>670</v>
      </c>
      <c r="C14" s="67">
        <f t="shared" si="0"/>
        <v>0.93</v>
      </c>
      <c r="D14" s="107">
        <f>D8-D4</f>
        <v>10</v>
      </c>
      <c r="E14" s="183">
        <f>E8-E10</f>
        <v>9.3000000000000007</v>
      </c>
      <c r="F14" s="129" t="s">
        <v>710</v>
      </c>
      <c r="G14" s="100"/>
      <c r="H14" s="144" t="s">
        <v>733</v>
      </c>
      <c r="I14" s="140">
        <v>0.03</v>
      </c>
      <c r="J14" s="142"/>
      <c r="K14" s="100"/>
      <c r="L14" s="86"/>
      <c r="M14" s="100"/>
      <c r="N14" s="100"/>
      <c r="O14" s="100"/>
      <c r="P14" s="100"/>
      <c r="Q14" s="100"/>
      <c r="R14" s="100"/>
    </row>
    <row r="15" spans="2:18" x14ac:dyDescent="0.35">
      <c r="B15" s="104" t="s">
        <v>671</v>
      </c>
      <c r="C15" s="67">
        <f t="shared" si="0"/>
        <v>0.82499999999999996</v>
      </c>
      <c r="D15" s="107">
        <f>D7-D4</f>
        <v>8</v>
      </c>
      <c r="E15" s="183">
        <f>E7-E4</f>
        <v>6.6</v>
      </c>
      <c r="F15" s="91"/>
      <c r="G15" s="100"/>
      <c r="H15" s="154" t="s">
        <v>712</v>
      </c>
      <c r="I15" s="106">
        <v>1.3</v>
      </c>
      <c r="J15" s="69"/>
      <c r="K15" s="100"/>
      <c r="L15" s="86"/>
      <c r="M15" s="100"/>
      <c r="N15" s="100"/>
      <c r="O15" s="100"/>
      <c r="P15" s="100"/>
      <c r="Q15" s="100"/>
      <c r="R15" s="100"/>
    </row>
    <row r="16" spans="2:18" x14ac:dyDescent="0.35">
      <c r="B16" s="104" t="s">
        <v>673</v>
      </c>
      <c r="C16" s="67">
        <f t="shared" si="0"/>
        <v>0.93</v>
      </c>
      <c r="D16" s="107">
        <f>D8-D4</f>
        <v>10</v>
      </c>
      <c r="E16" s="183">
        <f>E8-E10</f>
        <v>9.3000000000000007</v>
      </c>
      <c r="F16" s="91"/>
      <c r="G16" s="100"/>
      <c r="H16" s="154" t="s">
        <v>713</v>
      </c>
      <c r="I16" s="106">
        <v>1.5</v>
      </c>
      <c r="J16" s="69"/>
      <c r="K16" s="100"/>
      <c r="L16" s="86"/>
      <c r="M16" s="100"/>
      <c r="N16" s="100"/>
      <c r="O16" s="100"/>
      <c r="P16" s="100"/>
      <c r="Q16" s="100"/>
      <c r="R16" s="100"/>
    </row>
    <row r="17" spans="2:20" ht="15" thickBot="1" x14ac:dyDescent="0.4">
      <c r="B17" s="104" t="s">
        <v>674</v>
      </c>
      <c r="C17" s="67">
        <f t="shared" si="0"/>
        <v>1.03125</v>
      </c>
      <c r="D17" s="107">
        <f>D7-D4</f>
        <v>8</v>
      </c>
      <c r="E17" s="183">
        <f>E7-E10</f>
        <v>8.25</v>
      </c>
      <c r="F17" s="91"/>
      <c r="G17" s="100"/>
      <c r="H17" s="155" t="s">
        <v>644</v>
      </c>
      <c r="I17" s="137"/>
      <c r="J17" s="138" t="s">
        <v>758</v>
      </c>
      <c r="K17" s="100"/>
      <c r="L17" s="86"/>
      <c r="M17" s="100"/>
      <c r="N17" s="100"/>
      <c r="O17" s="100"/>
      <c r="P17" s="100"/>
      <c r="Q17" s="100"/>
      <c r="R17" s="100"/>
    </row>
    <row r="18" spans="2:20" ht="15" thickBot="1" x14ac:dyDescent="0.4">
      <c r="B18" s="104" t="s">
        <v>675</v>
      </c>
      <c r="C18" s="67">
        <f t="shared" si="0"/>
        <v>0.93</v>
      </c>
      <c r="D18" s="107">
        <f>D8-D4</f>
        <v>10</v>
      </c>
      <c r="E18" s="183">
        <f>E8-E10</f>
        <v>9.3000000000000007</v>
      </c>
      <c r="F18" s="91"/>
      <c r="G18" s="100"/>
      <c r="J18" s="100"/>
      <c r="K18" s="100"/>
      <c r="L18" s="86"/>
      <c r="M18" s="100"/>
      <c r="N18" s="100"/>
      <c r="O18" s="100"/>
      <c r="P18" s="100"/>
      <c r="Q18" s="100"/>
      <c r="R18" s="100"/>
    </row>
    <row r="19" spans="2:20" ht="15" thickBot="1" x14ac:dyDescent="0.4">
      <c r="B19" s="104" t="s">
        <v>676</v>
      </c>
      <c r="C19" s="67">
        <f t="shared" si="0"/>
        <v>1.03125</v>
      </c>
      <c r="D19" s="107">
        <f>D7-D4</f>
        <v>8</v>
      </c>
      <c r="E19" s="183">
        <f>E7-E10</f>
        <v>8.25</v>
      </c>
      <c r="F19" s="91"/>
      <c r="G19" s="100"/>
      <c r="H19" s="148" t="s">
        <v>744</v>
      </c>
      <c r="I19" s="100"/>
      <c r="J19" s="100"/>
      <c r="K19" s="100"/>
      <c r="L19" s="86"/>
      <c r="M19" s="100"/>
      <c r="N19" s="100"/>
      <c r="O19" s="100"/>
      <c r="P19" s="100"/>
      <c r="Q19" s="100"/>
      <c r="R19" s="100"/>
    </row>
    <row r="20" spans="2:20" x14ac:dyDescent="0.35">
      <c r="B20" s="104" t="s">
        <v>720</v>
      </c>
      <c r="C20" s="67">
        <f t="shared" si="0"/>
        <v>0.78113207547169805</v>
      </c>
      <c r="D20" s="107">
        <f>D8</f>
        <v>5.3</v>
      </c>
      <c r="E20" s="183">
        <f>E7*0.2+E8*0.8</f>
        <v>4.1399999999999997</v>
      </c>
      <c r="F20" s="91"/>
      <c r="G20" s="100"/>
      <c r="H20" s="149" t="s">
        <v>735</v>
      </c>
      <c r="I20" s="82" t="s">
        <v>736</v>
      </c>
      <c r="J20" s="100"/>
      <c r="K20" s="100"/>
      <c r="L20" s="86"/>
      <c r="M20" s="100"/>
      <c r="N20" s="100"/>
      <c r="O20" s="100"/>
      <c r="P20" s="100"/>
      <c r="Q20" s="100"/>
      <c r="R20" s="100"/>
    </row>
    <row r="21" spans="2:20" x14ac:dyDescent="0.35">
      <c r="B21" s="104" t="s">
        <v>721</v>
      </c>
      <c r="C21" s="67">
        <f t="shared" si="0"/>
        <v>0.80744680851063821</v>
      </c>
      <c r="D21" s="107">
        <f>D4</f>
        <v>-4.7</v>
      </c>
      <c r="E21" s="183">
        <f>E4*0.7+E10*0.3</f>
        <v>-3.7949999999999999</v>
      </c>
      <c r="F21" s="91"/>
      <c r="G21" s="100"/>
      <c r="H21" s="144" t="s">
        <v>737</v>
      </c>
      <c r="I21" s="69" t="s">
        <v>738</v>
      </c>
      <c r="J21" s="100"/>
      <c r="K21" s="100"/>
      <c r="L21" s="86"/>
      <c r="M21" s="100"/>
      <c r="N21" s="100"/>
      <c r="O21" s="100"/>
      <c r="P21" s="100"/>
      <c r="Q21" s="100"/>
      <c r="R21" s="100"/>
    </row>
    <row r="22" spans="2:20" x14ac:dyDescent="0.35">
      <c r="B22" s="104" t="s">
        <v>718</v>
      </c>
      <c r="C22" s="67">
        <f t="shared" si="0"/>
        <v>0.901698113207547</v>
      </c>
      <c r="D22" s="107">
        <f>D8</f>
        <v>5.3</v>
      </c>
      <c r="E22" s="183">
        <f>E8*0.7+E9*0.3</f>
        <v>4.778999999999999</v>
      </c>
      <c r="F22" s="91"/>
      <c r="G22" s="100"/>
      <c r="H22" s="144" t="s">
        <v>739</v>
      </c>
      <c r="I22" s="69" t="s">
        <v>740</v>
      </c>
      <c r="J22" s="100"/>
      <c r="K22" s="100"/>
      <c r="L22" s="86"/>
      <c r="M22" s="100"/>
      <c r="N22" s="100"/>
      <c r="O22" s="100"/>
      <c r="P22" s="100"/>
      <c r="Q22" s="100"/>
      <c r="R22" s="100"/>
    </row>
    <row r="23" spans="2:20" ht="15" thickBot="1" x14ac:dyDescent="0.4">
      <c r="B23" s="104" t="s">
        <v>719</v>
      </c>
      <c r="C23" s="67">
        <f t="shared" si="0"/>
        <v>0.80744680851063821</v>
      </c>
      <c r="D23" s="107">
        <f>D4</f>
        <v>-4.7</v>
      </c>
      <c r="E23" s="183">
        <f>E4*0.7+E10*0.3</f>
        <v>-3.7949999999999999</v>
      </c>
      <c r="F23" s="91"/>
      <c r="G23" s="100"/>
      <c r="H23" s="145" t="s">
        <v>741</v>
      </c>
      <c r="I23" s="147" t="s">
        <v>742</v>
      </c>
      <c r="J23" s="100"/>
      <c r="K23" s="100"/>
      <c r="L23" s="86"/>
      <c r="M23" s="100"/>
      <c r="N23" s="100"/>
      <c r="O23" s="100"/>
      <c r="P23" s="100"/>
      <c r="Q23" s="100"/>
      <c r="R23" s="100"/>
    </row>
    <row r="24" spans="2:20" ht="15" thickBot="1" x14ac:dyDescent="0.4">
      <c r="B24" s="105" t="s">
        <v>714</v>
      </c>
      <c r="C24" s="122">
        <f t="shared" si="0"/>
        <v>1.073</v>
      </c>
      <c r="D24" s="108">
        <f>D8-D4</f>
        <v>10</v>
      </c>
      <c r="E24" s="184">
        <f>E9-E10</f>
        <v>10.73</v>
      </c>
      <c r="F24" s="130" t="s">
        <v>722</v>
      </c>
      <c r="G24" s="100"/>
      <c r="J24" s="100"/>
      <c r="K24" s="100"/>
      <c r="L24" s="86"/>
      <c r="M24" s="100"/>
      <c r="N24" s="100"/>
      <c r="O24" s="100"/>
      <c r="P24" s="100"/>
      <c r="Q24" s="100"/>
      <c r="R24" s="100"/>
    </row>
    <row r="25" spans="2:20" ht="21.5" thickBot="1" x14ac:dyDescent="0.4">
      <c r="B25" s="146" t="s">
        <v>743</v>
      </c>
      <c r="C25" s="101"/>
      <c r="M25" s="72" t="s">
        <v>643</v>
      </c>
      <c r="N25" s="89" t="s">
        <v>649</v>
      </c>
      <c r="O25" s="227" t="s">
        <v>642</v>
      </c>
      <c r="P25" s="228"/>
      <c r="Q25" s="228"/>
      <c r="R25" s="228"/>
      <c r="S25" s="229"/>
    </row>
    <row r="26" spans="2:20" ht="15" thickBot="1" x14ac:dyDescent="0.4">
      <c r="B26" s="163" t="s">
        <v>632</v>
      </c>
      <c r="C26" s="164" t="s">
        <v>745</v>
      </c>
      <c r="D26" s="164" t="s">
        <v>637</v>
      </c>
      <c r="E26" s="165" t="s">
        <v>750</v>
      </c>
      <c r="F26" s="166" t="s">
        <v>87</v>
      </c>
      <c r="G26" s="166" t="s">
        <v>510</v>
      </c>
      <c r="H26" s="166" t="s">
        <v>511</v>
      </c>
      <c r="I26" s="166" t="s">
        <v>512</v>
      </c>
      <c r="J26" s="167" t="s">
        <v>513</v>
      </c>
      <c r="K26" s="167" t="s">
        <v>514</v>
      </c>
      <c r="L26" s="168" t="s">
        <v>515</v>
      </c>
      <c r="M26" s="169" t="s">
        <v>87</v>
      </c>
      <c r="N26" s="166" t="s">
        <v>510</v>
      </c>
      <c r="O26" s="166" t="s">
        <v>511</v>
      </c>
      <c r="P26" s="166" t="s">
        <v>512</v>
      </c>
      <c r="Q26" s="167" t="s">
        <v>513</v>
      </c>
      <c r="R26" s="167" t="s">
        <v>514</v>
      </c>
      <c r="S26" s="168" t="s">
        <v>515</v>
      </c>
      <c r="T26" s="148" t="s">
        <v>730</v>
      </c>
    </row>
    <row r="27" spans="2:20" x14ac:dyDescent="0.35">
      <c r="B27" s="78" t="s">
        <v>516</v>
      </c>
      <c r="C27" s="173" t="s">
        <v>598</v>
      </c>
      <c r="D27" s="79" t="s">
        <v>638</v>
      </c>
      <c r="E27" s="162">
        <v>1</v>
      </c>
      <c r="F27" s="93">
        <f>'write summary'!C5</f>
        <v>1.8738127500000001</v>
      </c>
      <c r="G27" s="93">
        <f>'write summary'!D5</f>
        <v>0</v>
      </c>
      <c r="H27" s="93">
        <f>'write summary'!E5</f>
        <v>0.27151799999999998</v>
      </c>
      <c r="I27" s="93">
        <f>'write summary'!F5</f>
        <v>0.62658000000000003</v>
      </c>
      <c r="J27" s="93">
        <f>'write summary'!G5</f>
        <v>0</v>
      </c>
      <c r="K27" s="93">
        <f>'write summary'!H5</f>
        <v>0</v>
      </c>
      <c r="L27" s="93">
        <f>'write summary'!I5</f>
        <v>0.97571475000000008</v>
      </c>
      <c r="M27" s="93">
        <f t="shared" ref="M27:M65" si="1">SUM(N27:S27)*E27*(1-$I$13)*(1+$I$14)</f>
        <v>0.87370580806859188</v>
      </c>
      <c r="N27" s="93">
        <f t="shared" ref="N27:N65" si="2">G27*$I$12*VLOOKUP(C27,$B$4:$C$24,2,FALSE)</f>
        <v>0</v>
      </c>
      <c r="O27" s="93">
        <f t="shared" ref="O27:O34" si="3">H27*VLOOKUP(D27,$H$3:$I$6,2,FALSE)*(VLOOKUP(C27,$B$4:$C$24,2,FALSE)^2)</f>
        <v>9.369767831598004E-2</v>
      </c>
      <c r="P27" s="93">
        <f t="shared" ref="P27:P65" si="4">(VLOOKUP(C27,$B$4:$C$24,2,FALSE)^2)*I27</f>
        <v>0.30889344499773647</v>
      </c>
      <c r="Q27" s="93">
        <f t="shared" ref="Q27:Q65" si="5">J27*($C$6^2)</f>
        <v>0</v>
      </c>
      <c r="R27" s="93">
        <f t="shared" ref="R27:R65" si="6">(VLOOKUP(C27,$B$4:$C$24,2,FALSE)^2)*K27</f>
        <v>0</v>
      </c>
      <c r="S27" s="201">
        <f t="shared" ref="S27:S65" si="7">(VLOOKUP(C27,$B$4:$C$24,2,FALSE)^2)*L27</f>
        <v>0.48101102885921221</v>
      </c>
      <c r="T27" s="204"/>
    </row>
    <row r="28" spans="2:20" x14ac:dyDescent="0.35">
      <c r="B28" s="68" t="s">
        <v>518</v>
      </c>
      <c r="C28" s="161" t="s">
        <v>600</v>
      </c>
      <c r="D28" s="66" t="s">
        <v>638</v>
      </c>
      <c r="E28" s="156">
        <v>1</v>
      </c>
      <c r="F28" s="67">
        <f>'write summary'!C6</f>
        <v>0.298663031843375</v>
      </c>
      <c r="G28" s="67">
        <f>'write summary'!D6</f>
        <v>0</v>
      </c>
      <c r="H28" s="67">
        <f>'write summary'!E6</f>
        <v>0.1651968</v>
      </c>
      <c r="I28" s="67">
        <f>'write summary'!F6</f>
        <v>4.6079999999999996E-2</v>
      </c>
      <c r="J28" s="67">
        <f>'write summary'!G6</f>
        <v>8.7386231843375003E-2</v>
      </c>
      <c r="K28" s="67">
        <f>'write summary'!H6</f>
        <v>0</v>
      </c>
      <c r="L28" s="67">
        <f>'write summary'!I6</f>
        <v>0</v>
      </c>
      <c r="M28" s="170">
        <f t="shared" si="1"/>
        <v>0.20697220335626554</v>
      </c>
      <c r="N28" s="67">
        <f t="shared" si="2"/>
        <v>0</v>
      </c>
      <c r="O28" s="67">
        <f t="shared" si="3"/>
        <v>9.7167840000000005E-2</v>
      </c>
      <c r="P28" s="67">
        <f t="shared" si="4"/>
        <v>3.8720000000000004E-2</v>
      </c>
      <c r="Q28" s="67">
        <f t="shared" si="5"/>
        <v>7.342870870172484E-2</v>
      </c>
      <c r="R28" s="67">
        <f t="shared" si="6"/>
        <v>0</v>
      </c>
      <c r="S28" s="206">
        <f t="shared" si="7"/>
        <v>0</v>
      </c>
      <c r="T28" s="205"/>
    </row>
    <row r="29" spans="2:20" x14ac:dyDescent="0.35">
      <c r="B29" s="68" t="s">
        <v>520</v>
      </c>
      <c r="C29" s="161" t="s">
        <v>597</v>
      </c>
      <c r="D29" s="66" t="s">
        <v>638</v>
      </c>
      <c r="E29" s="156">
        <v>1</v>
      </c>
      <c r="F29" s="67">
        <f>'write summary'!C7</f>
        <v>2.4441033750000001</v>
      </c>
      <c r="G29" s="67">
        <f>'write summary'!D7</f>
        <v>0</v>
      </c>
      <c r="H29" s="67">
        <f>'write summary'!E7</f>
        <v>0.37078799999999995</v>
      </c>
      <c r="I29" s="67">
        <f>'write summary'!F7</f>
        <v>1.505571</v>
      </c>
      <c r="J29" s="67">
        <f>'write summary'!G7</f>
        <v>0</v>
      </c>
      <c r="K29" s="67">
        <f>'write summary'!H7</f>
        <v>0.56774437499999997</v>
      </c>
      <c r="L29" s="67">
        <f>'write summary'!I7</f>
        <v>0</v>
      </c>
      <c r="M29" s="170">
        <f t="shared" si="1"/>
        <v>1.5539076600459873</v>
      </c>
      <c r="N29" s="67">
        <f t="shared" si="2"/>
        <v>0</v>
      </c>
      <c r="O29" s="67">
        <f t="shared" si="3"/>
        <v>0.17484389999999991</v>
      </c>
      <c r="P29" s="67">
        <f t="shared" si="4"/>
        <v>1.014210297169811</v>
      </c>
      <c r="Q29" s="67">
        <f t="shared" si="5"/>
        <v>0</v>
      </c>
      <c r="R29" s="67">
        <f t="shared" si="6"/>
        <v>0.38245435870194006</v>
      </c>
      <c r="S29" s="206">
        <f t="shared" si="7"/>
        <v>0</v>
      </c>
      <c r="T29" s="205"/>
    </row>
    <row r="30" spans="2:20" x14ac:dyDescent="0.35">
      <c r="B30" s="68" t="s">
        <v>522</v>
      </c>
      <c r="C30" s="161" t="s">
        <v>668</v>
      </c>
      <c r="D30" s="66" t="s">
        <v>638</v>
      </c>
      <c r="E30" s="156">
        <v>1</v>
      </c>
      <c r="F30" s="67">
        <f>'write summary'!C8</f>
        <v>4.2218406925499998</v>
      </c>
      <c r="G30" s="67">
        <f>'write summary'!D8</f>
        <v>0</v>
      </c>
      <c r="H30" s="67">
        <f>'write summary'!E8</f>
        <v>0.21826799999999999</v>
      </c>
      <c r="I30" s="67">
        <f>'write summary'!F8</f>
        <v>1.3304701249999999</v>
      </c>
      <c r="J30" s="67">
        <f>'write summary'!G8</f>
        <v>1.2E-2</v>
      </c>
      <c r="K30" s="67">
        <f>'write summary'!H8</f>
        <v>2.1411025675499999</v>
      </c>
      <c r="L30" s="67">
        <f>'write summary'!I8</f>
        <v>0.52</v>
      </c>
      <c r="M30" s="170">
        <f t="shared" si="1"/>
        <v>4.5554597418670184</v>
      </c>
      <c r="N30" s="67">
        <f t="shared" si="2"/>
        <v>0</v>
      </c>
      <c r="O30" s="67">
        <f t="shared" si="3"/>
        <v>0.16947388723404253</v>
      </c>
      <c r="P30" s="67">
        <f t="shared" si="4"/>
        <v>1.475773845079787</v>
      </c>
      <c r="Q30" s="67">
        <f t="shared" si="5"/>
        <v>1.0083333333333335E-2</v>
      </c>
      <c r="R30" s="67">
        <f t="shared" si="6"/>
        <v>2.3749373318874545</v>
      </c>
      <c r="S30" s="206">
        <f t="shared" si="7"/>
        <v>0.57679040289723849</v>
      </c>
      <c r="T30" s="205"/>
    </row>
    <row r="31" spans="2:20" x14ac:dyDescent="0.35">
      <c r="B31" s="68" t="s">
        <v>524</v>
      </c>
      <c r="C31" s="161" t="s">
        <v>600</v>
      </c>
      <c r="D31" s="66" t="s">
        <v>638</v>
      </c>
      <c r="E31" s="156">
        <v>1</v>
      </c>
      <c r="F31" s="67">
        <f>'write summary'!C9</f>
        <v>1.3206936434999998</v>
      </c>
      <c r="G31" s="67">
        <f>'write summary'!D9</f>
        <v>0</v>
      </c>
      <c r="H31" s="67">
        <f>'write summary'!E9</f>
        <v>0.61999999999999988</v>
      </c>
      <c r="I31" s="67">
        <f>'write summary'!F9</f>
        <v>0</v>
      </c>
      <c r="J31" s="67">
        <f>'write summary'!G9</f>
        <v>0.70069364349999996</v>
      </c>
      <c r="K31" s="67">
        <f>'write summary'!H9</f>
        <v>0</v>
      </c>
      <c r="L31" s="67">
        <f>'write summary'!I9</f>
        <v>0</v>
      </c>
      <c r="M31" s="170">
        <f t="shared" si="1"/>
        <v>0.94277912526270014</v>
      </c>
      <c r="N31" s="67">
        <f t="shared" si="2"/>
        <v>0</v>
      </c>
      <c r="O31" s="67">
        <f t="shared" si="3"/>
        <v>0.36468055555555551</v>
      </c>
      <c r="P31" s="67">
        <f t="shared" si="4"/>
        <v>0</v>
      </c>
      <c r="Q31" s="67">
        <f t="shared" si="5"/>
        <v>0.58877729766319453</v>
      </c>
      <c r="R31" s="67">
        <f t="shared" si="6"/>
        <v>0</v>
      </c>
      <c r="S31" s="206">
        <f t="shared" si="7"/>
        <v>0</v>
      </c>
      <c r="T31" s="205"/>
    </row>
    <row r="32" spans="2:20" x14ac:dyDescent="0.35">
      <c r="B32" s="68" t="s">
        <v>526</v>
      </c>
      <c r="C32" s="161" t="s">
        <v>600</v>
      </c>
      <c r="D32" s="66" t="s">
        <v>638</v>
      </c>
      <c r="E32" s="156">
        <v>1</v>
      </c>
      <c r="F32" s="67">
        <f>'write summary'!C10</f>
        <v>0.30657157499999999</v>
      </c>
      <c r="G32" s="67">
        <f>'write summary'!D10</f>
        <v>0</v>
      </c>
      <c r="H32" s="67">
        <f>'write summary'!E10</f>
        <v>0.215424</v>
      </c>
      <c r="I32" s="67">
        <f>'write summary'!F10</f>
        <v>0</v>
      </c>
      <c r="J32" s="67">
        <f>'write summary'!G10</f>
        <v>9.1147574999999995E-2</v>
      </c>
      <c r="K32" s="67">
        <f>'write summary'!H10</f>
        <v>0</v>
      </c>
      <c r="L32" s="67">
        <f>'write summary'!I10</f>
        <v>0</v>
      </c>
      <c r="M32" s="170">
        <f t="shared" si="1"/>
        <v>0.20102351637499999</v>
      </c>
      <c r="N32" s="67">
        <f t="shared" si="2"/>
        <v>0</v>
      </c>
      <c r="O32" s="67">
        <f t="shared" si="3"/>
        <v>0.1267112</v>
      </c>
      <c r="P32" s="67">
        <f t="shared" si="4"/>
        <v>0</v>
      </c>
      <c r="Q32" s="67">
        <f t="shared" si="5"/>
        <v>7.6589281770833337E-2</v>
      </c>
      <c r="R32" s="67">
        <f t="shared" si="6"/>
        <v>0</v>
      </c>
      <c r="S32" s="206">
        <f t="shared" si="7"/>
        <v>0</v>
      </c>
      <c r="T32" s="205"/>
    </row>
    <row r="33" spans="2:20" x14ac:dyDescent="0.35">
      <c r="B33" s="68" t="s">
        <v>528</v>
      </c>
      <c r="C33" s="161" t="s">
        <v>600</v>
      </c>
      <c r="D33" s="66" t="s">
        <v>638</v>
      </c>
      <c r="E33" s="156">
        <v>1</v>
      </c>
      <c r="F33" s="67">
        <f>'write summary'!C11</f>
        <v>1.3956820000000001</v>
      </c>
      <c r="G33" s="67">
        <f>'write summary'!D11</f>
        <v>0</v>
      </c>
      <c r="H33" s="67">
        <f>'write summary'!E11</f>
        <v>0.27820800000000001</v>
      </c>
      <c r="I33" s="67">
        <f>'write summary'!F11</f>
        <v>0</v>
      </c>
      <c r="J33" s="67">
        <f>'write summary'!G11</f>
        <v>1.1174740000000001</v>
      </c>
      <c r="K33" s="67">
        <f>'write summary'!H11</f>
        <v>0</v>
      </c>
      <c r="L33" s="67">
        <f>'write summary'!I11</f>
        <v>0</v>
      </c>
      <c r="M33" s="170">
        <f t="shared" si="1"/>
        <v>1.0902795249866668</v>
      </c>
      <c r="N33" s="67">
        <f t="shared" si="2"/>
        <v>0</v>
      </c>
      <c r="O33" s="67">
        <f t="shared" si="3"/>
        <v>0.16364040000000002</v>
      </c>
      <c r="P33" s="67">
        <f t="shared" si="4"/>
        <v>0</v>
      </c>
      <c r="Q33" s="67">
        <f t="shared" si="5"/>
        <v>0.93898856944444464</v>
      </c>
      <c r="R33" s="67">
        <f t="shared" si="6"/>
        <v>0</v>
      </c>
      <c r="S33" s="206">
        <f t="shared" si="7"/>
        <v>0</v>
      </c>
      <c r="T33" s="205"/>
    </row>
    <row r="34" spans="2:20" x14ac:dyDescent="0.35">
      <c r="B34" s="68" t="s">
        <v>530</v>
      </c>
      <c r="C34" s="161" t="s">
        <v>668</v>
      </c>
      <c r="D34" s="66" t="s">
        <v>638</v>
      </c>
      <c r="E34" s="156">
        <v>1</v>
      </c>
      <c r="F34" s="67">
        <f>'write summary'!C12</f>
        <v>1.1613852999999998</v>
      </c>
      <c r="G34" s="67">
        <f>'write summary'!D12</f>
        <v>0</v>
      </c>
      <c r="H34" s="67">
        <f>'write summary'!E12</f>
        <v>0</v>
      </c>
      <c r="I34" s="67">
        <f>'write summary'!F12</f>
        <v>0.38</v>
      </c>
      <c r="J34" s="67">
        <f>'write summary'!G12</f>
        <v>0</v>
      </c>
      <c r="K34" s="67">
        <f>'write summary'!H12</f>
        <v>0</v>
      </c>
      <c r="L34" s="67">
        <f>'write summary'!I12</f>
        <v>0.78138529999999995</v>
      </c>
      <c r="M34" s="170">
        <f t="shared" si="1"/>
        <v>1.2737947790014303</v>
      </c>
      <c r="N34" s="67">
        <f t="shared" si="2"/>
        <v>0</v>
      </c>
      <c r="O34" s="67">
        <f t="shared" si="3"/>
        <v>0</v>
      </c>
      <c r="P34" s="67">
        <f t="shared" si="4"/>
        <v>0.42150067904028971</v>
      </c>
      <c r="Q34" s="67">
        <f t="shared" si="5"/>
        <v>0</v>
      </c>
      <c r="R34" s="67">
        <f t="shared" si="6"/>
        <v>0</v>
      </c>
      <c r="S34" s="206">
        <f t="shared" si="7"/>
        <v>0.86672219616342228</v>
      </c>
      <c r="T34" s="205"/>
    </row>
    <row r="35" spans="2:20" x14ac:dyDescent="0.35">
      <c r="B35" s="68" t="s">
        <v>685</v>
      </c>
      <c r="C35" s="161" t="s">
        <v>597</v>
      </c>
      <c r="D35" s="66" t="s">
        <v>688</v>
      </c>
      <c r="E35" s="156">
        <v>1</v>
      </c>
      <c r="F35" s="67">
        <f>'write summary'!C13</f>
        <v>1.06</v>
      </c>
      <c r="G35" s="67">
        <f>'write summary'!D13</f>
        <v>0</v>
      </c>
      <c r="H35" s="67">
        <f>'write summary'!E13</f>
        <v>1.06</v>
      </c>
      <c r="I35" s="67">
        <f>'write summary'!F13</f>
        <v>0</v>
      </c>
      <c r="J35" s="67">
        <f>'write summary'!G13</f>
        <v>0</v>
      </c>
      <c r="K35" s="67">
        <f>'write summary'!H13</f>
        <v>0</v>
      </c>
      <c r="L35" s="67">
        <f>'write summary'!I13</f>
        <v>0</v>
      </c>
      <c r="M35" s="170">
        <f t="shared" si="1"/>
        <v>0.86025599999999991</v>
      </c>
      <c r="N35" s="67">
        <f t="shared" si="2"/>
        <v>0</v>
      </c>
      <c r="O35" s="171">
        <f>H35*VLOOKUP(D35,$H$3:$I$6,2,FALSE)*(VLOOKUP(C35,$B$4:$C$24,2,FALSE))</f>
        <v>0.87</v>
      </c>
      <c r="P35" s="67">
        <f t="shared" si="4"/>
        <v>0</v>
      </c>
      <c r="Q35" s="67">
        <f t="shared" si="5"/>
        <v>0</v>
      </c>
      <c r="R35" s="67">
        <f t="shared" si="6"/>
        <v>0</v>
      </c>
      <c r="S35" s="206">
        <f t="shared" si="7"/>
        <v>0</v>
      </c>
      <c r="T35" s="205"/>
    </row>
    <row r="36" spans="2:20" x14ac:dyDescent="0.35">
      <c r="B36" s="68" t="s">
        <v>684</v>
      </c>
      <c r="C36" s="161" t="s">
        <v>668</v>
      </c>
      <c r="D36" s="66" t="s">
        <v>688</v>
      </c>
      <c r="E36" s="156">
        <v>1</v>
      </c>
      <c r="F36" s="67">
        <f>'write summary'!C14</f>
        <v>1.33</v>
      </c>
      <c r="G36" s="67">
        <f>'write summary'!D14</f>
        <v>0</v>
      </c>
      <c r="H36" s="67">
        <f>'write summary'!E14</f>
        <v>1.33</v>
      </c>
      <c r="I36" s="67">
        <f>'write summary'!F14</f>
        <v>0</v>
      </c>
      <c r="J36" s="67">
        <f>'write summary'!G14</f>
        <v>0</v>
      </c>
      <c r="K36" s="67">
        <f>'write summary'!H14</f>
        <v>0</v>
      </c>
      <c r="L36" s="67">
        <f>'write summary'!I14</f>
        <v>0</v>
      </c>
      <c r="M36" s="170">
        <f t="shared" si="1"/>
        <v>1.3850563404255318</v>
      </c>
      <c r="N36" s="67">
        <f t="shared" si="2"/>
        <v>0</v>
      </c>
      <c r="O36" s="171">
        <f>H36*VLOOKUP(D36,$H$3:$I$6,2,FALSE)*(VLOOKUP(C36,$B$4:$C$24,2,FALSE))</f>
        <v>1.4007446808510637</v>
      </c>
      <c r="P36" s="67">
        <f t="shared" si="4"/>
        <v>0</v>
      </c>
      <c r="Q36" s="67">
        <f t="shared" si="5"/>
        <v>0</v>
      </c>
      <c r="R36" s="67">
        <f t="shared" si="6"/>
        <v>0</v>
      </c>
      <c r="S36" s="206">
        <f t="shared" si="7"/>
        <v>0</v>
      </c>
      <c r="T36" s="205"/>
    </row>
    <row r="37" spans="2:20" x14ac:dyDescent="0.35">
      <c r="B37" s="68" t="s">
        <v>689</v>
      </c>
      <c r="C37" s="161" t="s">
        <v>597</v>
      </c>
      <c r="D37" s="66" t="s">
        <v>638</v>
      </c>
      <c r="E37" s="156">
        <v>1</v>
      </c>
      <c r="F37" s="67">
        <f>'write summary'!C15</f>
        <v>1.272</v>
      </c>
      <c r="G37" s="67">
        <f>'write summary'!D15</f>
        <v>0</v>
      </c>
      <c r="H37" s="67">
        <f>'write summary'!E15</f>
        <v>1.1320000000000001</v>
      </c>
      <c r="I37" s="67">
        <f>'write summary'!F15</f>
        <v>0.14000000000000001</v>
      </c>
      <c r="J37" s="67">
        <f>'write summary'!G15</f>
        <v>0</v>
      </c>
      <c r="K37" s="67">
        <f>'write summary'!H15</f>
        <v>0</v>
      </c>
      <c r="L37" s="67">
        <f>'write summary'!I15</f>
        <v>0</v>
      </c>
      <c r="M37" s="170">
        <f t="shared" si="1"/>
        <v>0.73633503601281591</v>
      </c>
      <c r="N37" s="67">
        <f t="shared" si="2"/>
        <v>0</v>
      </c>
      <c r="O37" s="107">
        <f>H37*VLOOKUP(D37,$H$3:$I$6,2,FALSE)*(VLOOKUP(C37,$B$4:$C$24,2,FALSE))</f>
        <v>0.650366037735849</v>
      </c>
      <c r="P37" s="67">
        <f t="shared" si="4"/>
        <v>9.4309362762548934E-2</v>
      </c>
      <c r="Q37" s="67">
        <f t="shared" si="5"/>
        <v>0</v>
      </c>
      <c r="R37" s="67">
        <f t="shared" si="6"/>
        <v>0</v>
      </c>
      <c r="S37" s="206">
        <f t="shared" si="7"/>
        <v>0</v>
      </c>
      <c r="T37" s="205"/>
    </row>
    <row r="38" spans="2:20" x14ac:dyDescent="0.35">
      <c r="B38" s="68" t="s">
        <v>690</v>
      </c>
      <c r="C38" s="161" t="s">
        <v>668</v>
      </c>
      <c r="D38" s="66" t="s">
        <v>638</v>
      </c>
      <c r="E38" s="156">
        <v>1</v>
      </c>
      <c r="F38" s="67">
        <f>'write summary'!C16</f>
        <v>1.9799999999999998</v>
      </c>
      <c r="G38" s="67">
        <f>'write summary'!D16</f>
        <v>0</v>
      </c>
      <c r="H38" s="67">
        <f>'write summary'!E16</f>
        <v>1.8699999999999997</v>
      </c>
      <c r="I38" s="67">
        <f>'write summary'!F16</f>
        <v>0.11000000000000001</v>
      </c>
      <c r="J38" s="67">
        <f>'write summary'!G16</f>
        <v>0</v>
      </c>
      <c r="K38" s="67">
        <f>'write summary'!H16</f>
        <v>0</v>
      </c>
      <c r="L38" s="67">
        <f>'write summary'!I16</f>
        <v>0</v>
      </c>
      <c r="M38" s="170">
        <f t="shared" si="1"/>
        <v>1.4838338346763238</v>
      </c>
      <c r="N38" s="67">
        <f t="shared" si="2"/>
        <v>0</v>
      </c>
      <c r="O38" s="107">
        <f>H38*VLOOKUP(D38,$H$3:$I$6,2,FALSE)*(VLOOKUP(C38,$B$4:$C$24,2,FALSE))</f>
        <v>1.3786276595744678</v>
      </c>
      <c r="P38" s="67">
        <f t="shared" si="4"/>
        <v>0.12201335445903123</v>
      </c>
      <c r="Q38" s="67">
        <f t="shared" si="5"/>
        <v>0</v>
      </c>
      <c r="R38" s="67">
        <f t="shared" si="6"/>
        <v>0</v>
      </c>
      <c r="S38" s="206">
        <f t="shared" si="7"/>
        <v>0</v>
      </c>
      <c r="T38" s="205"/>
    </row>
    <row r="39" spans="2:20" x14ac:dyDescent="0.35">
      <c r="B39" s="68" t="s">
        <v>534</v>
      </c>
      <c r="C39" s="161" t="s">
        <v>718</v>
      </c>
      <c r="D39" s="66" t="s">
        <v>638</v>
      </c>
      <c r="E39" s="156">
        <v>1</v>
      </c>
      <c r="F39" s="67">
        <f>'write summary'!C17</f>
        <v>6.7597000000000014</v>
      </c>
      <c r="G39" s="67">
        <f>'write summary'!D17</f>
        <v>0</v>
      </c>
      <c r="H39" s="67">
        <f>'write summary'!E17</f>
        <v>8.4000000000000005E-2</v>
      </c>
      <c r="I39" s="67">
        <f>'write summary'!F17</f>
        <v>0.98314999999999997</v>
      </c>
      <c r="J39" s="67">
        <f>'write summary'!G17</f>
        <v>0.23</v>
      </c>
      <c r="K39" s="67">
        <f>'write summary'!H17</f>
        <v>2.5850500000000007</v>
      </c>
      <c r="L39" s="67">
        <f>'write summary'!I17</f>
        <v>2.8775000000000004</v>
      </c>
      <c r="M39" s="170">
        <f t="shared" si="1"/>
        <v>5.4204130600016702</v>
      </c>
      <c r="N39" s="67">
        <f t="shared" si="2"/>
        <v>0</v>
      </c>
      <c r="O39" s="67">
        <f t="shared" ref="O39:O65" si="8">H39*VLOOKUP(D39,$H$3:$I$6,2,FALSE)*(VLOOKUP(C39,$B$4:$C$24,2,FALSE)^2)</f>
        <v>4.7807897856888555E-2</v>
      </c>
      <c r="P39" s="67">
        <f t="shared" si="4"/>
        <v>0.79935943499999973</v>
      </c>
      <c r="Q39" s="67">
        <f t="shared" si="5"/>
        <v>0.19326388888888893</v>
      </c>
      <c r="R39" s="67">
        <f t="shared" si="6"/>
        <v>2.1017994278052687</v>
      </c>
      <c r="S39" s="206">
        <f t="shared" si="7"/>
        <v>2.3395786748842999</v>
      </c>
      <c r="T39" s="205"/>
    </row>
    <row r="40" spans="2:20" x14ac:dyDescent="0.35">
      <c r="B40" s="68" t="s">
        <v>535</v>
      </c>
      <c r="C40" s="161" t="s">
        <v>719</v>
      </c>
      <c r="D40" s="66" t="s">
        <v>638</v>
      </c>
      <c r="E40" s="156">
        <v>1</v>
      </c>
      <c r="F40" s="67">
        <f>'write summary'!C18</f>
        <v>5.9996937499999987</v>
      </c>
      <c r="G40" s="67">
        <f>'write summary'!D18</f>
        <v>0</v>
      </c>
      <c r="H40" s="67">
        <f>'write summary'!E18</f>
        <v>1.6949999999999998</v>
      </c>
      <c r="I40" s="67">
        <f>'write summary'!F18</f>
        <v>0.22090000000000001</v>
      </c>
      <c r="J40" s="67">
        <f>'write summary'!G18</f>
        <v>0.10500000000000001</v>
      </c>
      <c r="K40" s="67">
        <f>'write summary'!H18</f>
        <v>1.1804604166666657</v>
      </c>
      <c r="L40" s="67">
        <f>'write summary'!I18</f>
        <v>2.7983333333333333</v>
      </c>
      <c r="M40" s="170">
        <f t="shared" si="1"/>
        <v>3.5595492641679254</v>
      </c>
      <c r="N40" s="67">
        <f t="shared" si="2"/>
        <v>0</v>
      </c>
      <c r="O40" s="67">
        <f t="shared" si="8"/>
        <v>0.77356281858306908</v>
      </c>
      <c r="P40" s="67">
        <f t="shared" si="4"/>
        <v>0.14402024999999999</v>
      </c>
      <c r="Q40" s="67">
        <f t="shared" si="5"/>
        <v>8.8229166666666692E-2</v>
      </c>
      <c r="R40" s="67">
        <f t="shared" si="6"/>
        <v>0.76962518933199331</v>
      </c>
      <c r="S40" s="206">
        <f t="shared" si="7"/>
        <v>1.8244303587596193</v>
      </c>
      <c r="T40" s="205"/>
    </row>
    <row r="41" spans="2:20" x14ac:dyDescent="0.35">
      <c r="B41" s="68" t="s">
        <v>577</v>
      </c>
      <c r="C41" s="161" t="s">
        <v>669</v>
      </c>
      <c r="D41" s="66" t="s">
        <v>638</v>
      </c>
      <c r="E41" s="156">
        <v>1</v>
      </c>
      <c r="F41" s="67">
        <f>'write summary'!C19</f>
        <v>4.5</v>
      </c>
      <c r="G41" s="67">
        <f>'write summary'!D19</f>
        <v>4.5</v>
      </c>
      <c r="H41" s="67">
        <f>'write summary'!E19</f>
        <v>0</v>
      </c>
      <c r="I41" s="67">
        <f>'write summary'!F19</f>
        <v>0</v>
      </c>
      <c r="J41" s="67">
        <f>'write summary'!G19</f>
        <v>0</v>
      </c>
      <c r="K41" s="67">
        <f>'write summary'!H19</f>
        <v>0</v>
      </c>
      <c r="L41" s="67">
        <f>'write summary'!I19</f>
        <v>0</v>
      </c>
      <c r="M41" s="170">
        <f t="shared" si="1"/>
        <v>1.6315199999999999</v>
      </c>
      <c r="N41" s="67">
        <f t="shared" si="2"/>
        <v>1.65</v>
      </c>
      <c r="O41" s="67">
        <f t="shared" si="8"/>
        <v>0</v>
      </c>
      <c r="P41" s="67">
        <f t="shared" si="4"/>
        <v>0</v>
      </c>
      <c r="Q41" s="67">
        <f t="shared" si="5"/>
        <v>0</v>
      </c>
      <c r="R41" s="67">
        <f t="shared" si="6"/>
        <v>0</v>
      </c>
      <c r="S41" s="206">
        <f t="shared" si="7"/>
        <v>0</v>
      </c>
      <c r="T41" s="205"/>
    </row>
    <row r="42" spans="2:20" x14ac:dyDescent="0.35">
      <c r="B42" s="68" t="s">
        <v>647</v>
      </c>
      <c r="C42" s="161" t="s">
        <v>670</v>
      </c>
      <c r="D42" s="66" t="s">
        <v>638</v>
      </c>
      <c r="E42" s="156">
        <v>1</v>
      </c>
      <c r="F42" s="67">
        <f>'write summary'!C20</f>
        <v>1.7850000000000001</v>
      </c>
      <c r="G42" s="67">
        <f>'write summary'!D20</f>
        <v>1.5075600000000002</v>
      </c>
      <c r="H42" s="67">
        <f>'write summary'!E20</f>
        <v>0.27744000000000002</v>
      </c>
      <c r="I42" s="67">
        <f>'write summary'!F20</f>
        <v>0</v>
      </c>
      <c r="J42" s="67">
        <f>'write summary'!G20</f>
        <v>0</v>
      </c>
      <c r="K42" s="67">
        <f>'write summary'!H20</f>
        <v>0</v>
      </c>
      <c r="L42" s="67">
        <f>'write summary'!I20</f>
        <v>0</v>
      </c>
      <c r="M42" s="170">
        <f t="shared" si="1"/>
        <v>0.85925325712896017</v>
      </c>
      <c r="N42" s="67">
        <f t="shared" si="2"/>
        <v>0.70101540000000018</v>
      </c>
      <c r="O42" s="67">
        <f t="shared" si="8"/>
        <v>0.16797049920000001</v>
      </c>
      <c r="P42" s="67">
        <f t="shared" si="4"/>
        <v>0</v>
      </c>
      <c r="Q42" s="67">
        <f t="shared" si="5"/>
        <v>0</v>
      </c>
      <c r="R42" s="67">
        <f t="shared" si="6"/>
        <v>0</v>
      </c>
      <c r="S42" s="206">
        <f t="shared" si="7"/>
        <v>0</v>
      </c>
      <c r="T42" s="205"/>
    </row>
    <row r="43" spans="2:20" x14ac:dyDescent="0.35">
      <c r="B43" s="68" t="s">
        <v>564</v>
      </c>
      <c r="C43" s="161" t="s">
        <v>671</v>
      </c>
      <c r="D43" s="66" t="s">
        <v>638</v>
      </c>
      <c r="E43" s="156">
        <v>1</v>
      </c>
      <c r="F43" s="67">
        <f>'write summary'!C21</f>
        <v>0.375</v>
      </c>
      <c r="G43" s="67">
        <f>'write summary'!D21</f>
        <v>0.375</v>
      </c>
      <c r="H43" s="67">
        <f>'write summary'!E21</f>
        <v>0</v>
      </c>
      <c r="I43" s="67">
        <f>'write summary'!F21</f>
        <v>0</v>
      </c>
      <c r="J43" s="67">
        <f>'write summary'!G21</f>
        <v>0</v>
      </c>
      <c r="K43" s="67">
        <f>'write summary'!H21</f>
        <v>0</v>
      </c>
      <c r="L43" s="67">
        <f>'write summary'!I21</f>
        <v>0</v>
      </c>
      <c r="M43" s="67">
        <f t="shared" si="1"/>
        <v>0.15295499999999998</v>
      </c>
      <c r="N43" s="67">
        <f t="shared" si="2"/>
        <v>0.15468749999999998</v>
      </c>
      <c r="O43" s="67">
        <f t="shared" si="8"/>
        <v>0</v>
      </c>
      <c r="P43" s="67">
        <f t="shared" si="4"/>
        <v>0</v>
      </c>
      <c r="Q43" s="67">
        <f t="shared" si="5"/>
        <v>0</v>
      </c>
      <c r="R43" s="67">
        <f t="shared" si="6"/>
        <v>0</v>
      </c>
      <c r="S43" s="206">
        <f t="shared" si="7"/>
        <v>0</v>
      </c>
      <c r="T43" s="91"/>
    </row>
    <row r="44" spans="2:20" x14ac:dyDescent="0.35">
      <c r="B44" s="68" t="s">
        <v>71</v>
      </c>
      <c r="C44" s="161" t="s">
        <v>673</v>
      </c>
      <c r="D44" s="66" t="s">
        <v>638</v>
      </c>
      <c r="E44" s="156">
        <v>1</v>
      </c>
      <c r="F44" s="67">
        <f>'write summary'!C22</f>
        <v>3.0750000000000011</v>
      </c>
      <c r="G44" s="67">
        <f>'write summary'!D22</f>
        <v>2.6250000000000009</v>
      </c>
      <c r="H44" s="67">
        <f>'write summary'!E22</f>
        <v>0.44999999999999996</v>
      </c>
      <c r="I44" s="67">
        <f>'write summary'!F22</f>
        <v>0</v>
      </c>
      <c r="J44" s="67">
        <f>'write summary'!G22</f>
        <v>0</v>
      </c>
      <c r="K44" s="67">
        <f>'write summary'!H22</f>
        <v>0</v>
      </c>
      <c r="L44" s="67">
        <f>'write summary'!I22</f>
        <v>0</v>
      </c>
      <c r="M44" s="67">
        <f t="shared" si="1"/>
        <v>1.4763461328000007</v>
      </c>
      <c r="N44" s="67">
        <f t="shared" si="2"/>
        <v>1.2206250000000005</v>
      </c>
      <c r="O44" s="67">
        <f t="shared" si="8"/>
        <v>0.27244350000000001</v>
      </c>
      <c r="P44" s="67">
        <f t="shared" si="4"/>
        <v>0</v>
      </c>
      <c r="Q44" s="67">
        <f t="shared" si="5"/>
        <v>0</v>
      </c>
      <c r="R44" s="67">
        <f t="shared" si="6"/>
        <v>0</v>
      </c>
      <c r="S44" s="206">
        <f t="shared" si="7"/>
        <v>0</v>
      </c>
      <c r="T44" s="91"/>
    </row>
    <row r="45" spans="2:20" x14ac:dyDescent="0.35">
      <c r="B45" s="68" t="s">
        <v>561</v>
      </c>
      <c r="C45" s="161" t="s">
        <v>674</v>
      </c>
      <c r="D45" s="66" t="s">
        <v>638</v>
      </c>
      <c r="E45" s="156">
        <v>1</v>
      </c>
      <c r="F45" s="67">
        <f>'write summary'!C23</f>
        <v>11.100000000000001</v>
      </c>
      <c r="G45" s="67">
        <f>'write summary'!D23</f>
        <v>11.100000000000001</v>
      </c>
      <c r="H45" s="67">
        <f>'write summary'!E23</f>
        <v>0</v>
      </c>
      <c r="I45" s="67">
        <f>'write summary'!F23</f>
        <v>0</v>
      </c>
      <c r="J45" s="67">
        <f>'write summary'!G23</f>
        <v>0</v>
      </c>
      <c r="K45" s="67">
        <f>'write summary'!H23</f>
        <v>0</v>
      </c>
      <c r="L45" s="67">
        <f>'write summary'!I23</f>
        <v>0</v>
      </c>
      <c r="M45" s="67">
        <f t="shared" si="1"/>
        <v>5.6593350000000004</v>
      </c>
      <c r="N45" s="67">
        <f t="shared" si="2"/>
        <v>5.7234375000000011</v>
      </c>
      <c r="O45" s="67">
        <f t="shared" si="8"/>
        <v>0</v>
      </c>
      <c r="P45" s="67">
        <f t="shared" si="4"/>
        <v>0</v>
      </c>
      <c r="Q45" s="67">
        <f t="shared" si="5"/>
        <v>0</v>
      </c>
      <c r="R45" s="67">
        <f t="shared" si="6"/>
        <v>0</v>
      </c>
      <c r="S45" s="206">
        <f t="shared" si="7"/>
        <v>0</v>
      </c>
      <c r="T45" s="91"/>
    </row>
    <row r="46" spans="2:20" x14ac:dyDescent="0.35">
      <c r="B46" s="68" t="s">
        <v>557</v>
      </c>
      <c r="C46" s="172" t="s">
        <v>675</v>
      </c>
      <c r="D46" s="66" t="s">
        <v>638</v>
      </c>
      <c r="E46" s="156">
        <v>1</v>
      </c>
      <c r="F46" s="67">
        <f>'write summary'!C24</f>
        <v>4.5874999999999959</v>
      </c>
      <c r="G46" s="67">
        <f>'write summary'!D24</f>
        <v>3.749999999999996</v>
      </c>
      <c r="H46" s="67">
        <f>'write summary'!E24</f>
        <v>0.83750000000000002</v>
      </c>
      <c r="I46" s="67">
        <f>'write summary'!F24</f>
        <v>0</v>
      </c>
      <c r="J46" s="67">
        <f>'write summary'!G24</f>
        <v>0</v>
      </c>
      <c r="K46" s="67">
        <f>'write summary'!H24</f>
        <v>0</v>
      </c>
      <c r="L46" s="67">
        <f>'write summary'!I24</f>
        <v>0</v>
      </c>
      <c r="M46" s="67">
        <f t="shared" si="1"/>
        <v>2.2255886915999978</v>
      </c>
      <c r="N46" s="67">
        <f t="shared" si="2"/>
        <v>1.7437499999999981</v>
      </c>
      <c r="O46" s="67">
        <f t="shared" si="8"/>
        <v>0.507047625</v>
      </c>
      <c r="P46" s="67">
        <f t="shared" si="4"/>
        <v>0</v>
      </c>
      <c r="Q46" s="67">
        <f t="shared" si="5"/>
        <v>0</v>
      </c>
      <c r="R46" s="67">
        <f t="shared" si="6"/>
        <v>0</v>
      </c>
      <c r="S46" s="206">
        <f t="shared" si="7"/>
        <v>0</v>
      </c>
      <c r="T46" s="91"/>
    </row>
    <row r="47" spans="2:20" x14ac:dyDescent="0.35">
      <c r="B47" s="68" t="s">
        <v>558</v>
      </c>
      <c r="C47" s="172" t="s">
        <v>676</v>
      </c>
      <c r="D47" s="66" t="s">
        <v>638</v>
      </c>
      <c r="E47" s="156">
        <v>1</v>
      </c>
      <c r="F47" s="67">
        <f>'write summary'!C25</f>
        <v>2.1000000000000023</v>
      </c>
      <c r="G47" s="67">
        <f>'write summary'!D25</f>
        <v>2.1000000000000023</v>
      </c>
      <c r="H47" s="67">
        <f>'write summary'!E25</f>
        <v>0</v>
      </c>
      <c r="I47" s="67">
        <f>'write summary'!F25</f>
        <v>0</v>
      </c>
      <c r="J47" s="67">
        <f>'write summary'!G25</f>
        <v>0</v>
      </c>
      <c r="K47" s="67">
        <f>'write summary'!H25</f>
        <v>0</v>
      </c>
      <c r="L47" s="67">
        <f>'write summary'!I25</f>
        <v>0</v>
      </c>
      <c r="M47" s="67">
        <f t="shared" si="1"/>
        <v>1.0706850000000012</v>
      </c>
      <c r="N47" s="67">
        <f t="shared" si="2"/>
        <v>1.0828125000000013</v>
      </c>
      <c r="O47" s="67">
        <f t="shared" si="8"/>
        <v>0</v>
      </c>
      <c r="P47" s="67">
        <f t="shared" si="4"/>
        <v>0</v>
      </c>
      <c r="Q47" s="67">
        <f t="shared" si="5"/>
        <v>0</v>
      </c>
      <c r="R47" s="67">
        <f t="shared" si="6"/>
        <v>0</v>
      </c>
      <c r="S47" s="206">
        <f t="shared" si="7"/>
        <v>0</v>
      </c>
      <c r="T47" s="91"/>
    </row>
    <row r="48" spans="2:20" x14ac:dyDescent="0.35">
      <c r="B48" s="68" t="s">
        <v>562</v>
      </c>
      <c r="C48" s="172" t="s">
        <v>714</v>
      </c>
      <c r="D48" s="66" t="s">
        <v>638</v>
      </c>
      <c r="E48" s="156">
        <v>1</v>
      </c>
      <c r="F48" s="67">
        <f>'write summary'!C26</f>
        <v>4.82</v>
      </c>
      <c r="G48" s="67">
        <f>'write summary'!D26</f>
        <v>4.125</v>
      </c>
      <c r="H48" s="67">
        <f>'write summary'!E26</f>
        <v>0.69499999999999995</v>
      </c>
      <c r="I48" s="67">
        <f>'write summary'!F26</f>
        <v>0</v>
      </c>
      <c r="J48" s="67">
        <f>'write summary'!G26</f>
        <v>0</v>
      </c>
      <c r="K48" s="67">
        <f>'write summary'!H26</f>
        <v>0</v>
      </c>
      <c r="L48" s="67">
        <f>'write summary'!I26</f>
        <v>0</v>
      </c>
      <c r="M48" s="67">
        <f t="shared" si="1"/>
        <v>2.7421243970447997</v>
      </c>
      <c r="N48" s="67">
        <f t="shared" si="2"/>
        <v>2.2130624999999999</v>
      </c>
      <c r="O48" s="67">
        <f t="shared" si="8"/>
        <v>0.56012155849999978</v>
      </c>
      <c r="P48" s="67">
        <f t="shared" si="4"/>
        <v>0</v>
      </c>
      <c r="Q48" s="67">
        <f t="shared" si="5"/>
        <v>0</v>
      </c>
      <c r="R48" s="67">
        <f t="shared" si="6"/>
        <v>0</v>
      </c>
      <c r="S48" s="206">
        <f t="shared" si="7"/>
        <v>0</v>
      </c>
      <c r="T48" s="91"/>
    </row>
    <row r="49" spans="2:20" x14ac:dyDescent="0.35">
      <c r="B49" s="68" t="s">
        <v>536</v>
      </c>
      <c r="C49" s="161" t="s">
        <v>718</v>
      </c>
      <c r="D49" s="66" t="s">
        <v>638</v>
      </c>
      <c r="E49" s="156">
        <v>1</v>
      </c>
      <c r="F49" s="67">
        <f>'write summary'!C27</f>
        <v>1.5571874999999999</v>
      </c>
      <c r="G49" s="67">
        <f>'write summary'!D27</f>
        <v>0</v>
      </c>
      <c r="H49" s="67">
        <f>'write summary'!E27</f>
        <v>0</v>
      </c>
      <c r="I49" s="67">
        <f>'write summary'!F27</f>
        <v>0.4396874999999999</v>
      </c>
      <c r="J49" s="67">
        <f>'write summary'!G27</f>
        <v>0</v>
      </c>
      <c r="K49" s="67">
        <f>'write summary'!H27</f>
        <v>0</v>
      </c>
      <c r="L49" s="67">
        <f>'write summary'!I27</f>
        <v>1.1175000000000002</v>
      </c>
      <c r="M49" s="67">
        <f t="shared" si="1"/>
        <v>1.2519059064872546</v>
      </c>
      <c r="N49" s="67">
        <f t="shared" si="2"/>
        <v>0</v>
      </c>
      <c r="O49" s="67">
        <f t="shared" si="8"/>
        <v>0</v>
      </c>
      <c r="P49" s="67">
        <f t="shared" si="4"/>
        <v>0.35749209334950138</v>
      </c>
      <c r="Q49" s="67">
        <f t="shared" si="5"/>
        <v>0</v>
      </c>
      <c r="R49" s="67">
        <f t="shared" si="6"/>
        <v>0</v>
      </c>
      <c r="S49" s="206">
        <f t="shared" si="7"/>
        <v>0.90859397712709133</v>
      </c>
      <c r="T49" s="91"/>
    </row>
    <row r="50" spans="2:20" x14ac:dyDescent="0.35">
      <c r="B50" s="68" t="s">
        <v>538</v>
      </c>
      <c r="C50" s="161" t="s">
        <v>719</v>
      </c>
      <c r="D50" s="66" t="s">
        <v>638</v>
      </c>
      <c r="E50" s="156">
        <v>1</v>
      </c>
      <c r="F50" s="67">
        <f>'write summary'!C28</f>
        <v>2.92920325</v>
      </c>
      <c r="G50" s="67">
        <f>'write summary'!D28</f>
        <v>0</v>
      </c>
      <c r="H50" s="67">
        <f>'write summary'!E28</f>
        <v>0</v>
      </c>
      <c r="I50" s="67">
        <f>'write summary'!F28</f>
        <v>0.2</v>
      </c>
      <c r="J50" s="67">
        <f>'write summary'!G28</f>
        <v>7.4999999999999997E-3</v>
      </c>
      <c r="K50" s="67">
        <f>'write summary'!H28</f>
        <v>0.27420325000000029</v>
      </c>
      <c r="L50" s="67">
        <f>'write summary'!I28</f>
        <v>2.4474999999999998</v>
      </c>
      <c r="M50" s="170">
        <f t="shared" si="1"/>
        <v>1.889760910805411</v>
      </c>
      <c r="N50" s="67">
        <f t="shared" si="2"/>
        <v>0</v>
      </c>
      <c r="O50" s="67">
        <f t="shared" si="8"/>
        <v>0</v>
      </c>
      <c r="P50" s="67">
        <f t="shared" si="4"/>
        <v>0.13039406971480305</v>
      </c>
      <c r="Q50" s="67">
        <f t="shared" si="5"/>
        <v>6.302083333333334E-3</v>
      </c>
      <c r="R50" s="67">
        <f t="shared" si="6"/>
        <v>0.17877238848262803</v>
      </c>
      <c r="S50" s="206">
        <f t="shared" si="7"/>
        <v>1.5956974281349021</v>
      </c>
      <c r="T50" s="91"/>
    </row>
    <row r="51" spans="2:20" x14ac:dyDescent="0.35">
      <c r="B51" s="68" t="s">
        <v>540</v>
      </c>
      <c r="C51" s="161" t="s">
        <v>711</v>
      </c>
      <c r="D51" s="66" t="s">
        <v>638</v>
      </c>
      <c r="E51" s="157">
        <v>1</v>
      </c>
      <c r="F51" s="67">
        <f>'write summary'!C29</f>
        <v>2.585</v>
      </c>
      <c r="G51" s="67">
        <f>'write summary'!D29</f>
        <v>1.5899999999999999</v>
      </c>
      <c r="H51" s="67">
        <f>'write summary'!E29</f>
        <v>0.34749999999999992</v>
      </c>
      <c r="I51" s="67">
        <f>'write summary'!F29</f>
        <v>0.10112399999999999</v>
      </c>
      <c r="J51" s="67">
        <f>'write summary'!G29</f>
        <v>0.54637600000000008</v>
      </c>
      <c r="K51" s="67">
        <f>'write summary'!H29</f>
        <v>0</v>
      </c>
      <c r="L51" s="67">
        <f>'write summary'!I29</f>
        <v>0</v>
      </c>
      <c r="M51" s="170">
        <f t="shared" si="1"/>
        <v>1.2578018682770506</v>
      </c>
      <c r="N51" s="67">
        <f t="shared" si="2"/>
        <v>0.6101162790697674</v>
      </c>
      <c r="O51" s="67">
        <f t="shared" si="8"/>
        <v>0.14326622498647915</v>
      </c>
      <c r="P51" s="67">
        <f t="shared" si="4"/>
        <v>5.9558699837750133E-2</v>
      </c>
      <c r="Q51" s="67">
        <f t="shared" si="5"/>
        <v>0.45910761111111126</v>
      </c>
      <c r="R51" s="67">
        <f t="shared" si="6"/>
        <v>0</v>
      </c>
      <c r="S51" s="206">
        <f t="shared" si="7"/>
        <v>0</v>
      </c>
      <c r="T51" s="91"/>
    </row>
    <row r="52" spans="2:20" x14ac:dyDescent="0.35">
      <c r="B52" s="87" t="s">
        <v>1</v>
      </c>
      <c r="C52" s="172" t="s">
        <v>600</v>
      </c>
      <c r="D52" s="88" t="s">
        <v>638</v>
      </c>
      <c r="E52" s="157">
        <v>1.2</v>
      </c>
      <c r="F52" s="67">
        <f>'write summary'!C30</f>
        <v>5.9899594675000003</v>
      </c>
      <c r="G52" s="67">
        <f>'write summary'!D30</f>
        <v>0</v>
      </c>
      <c r="H52" s="67">
        <f>'write summary'!E30</f>
        <v>1.0500000000000003</v>
      </c>
      <c r="I52" s="67">
        <f>'write summary'!F30</f>
        <v>0</v>
      </c>
      <c r="J52" s="67">
        <f>'write summary'!G30</f>
        <v>4.9399594674999996</v>
      </c>
      <c r="K52" s="67">
        <f>'write summary'!H30</f>
        <v>0</v>
      </c>
      <c r="L52" s="67">
        <f>'write summary'!I30</f>
        <v>0</v>
      </c>
      <c r="M52" s="170">
        <f t="shared" si="1"/>
        <v>5.6581615874762017</v>
      </c>
      <c r="N52" s="67">
        <f t="shared" si="2"/>
        <v>0</v>
      </c>
      <c r="O52" s="67">
        <f t="shared" si="8"/>
        <v>0.61760416666666684</v>
      </c>
      <c r="P52" s="67">
        <f t="shared" si="4"/>
        <v>0</v>
      </c>
      <c r="Q52" s="67">
        <f t="shared" si="5"/>
        <v>4.150938163663195</v>
      </c>
      <c r="R52" s="67">
        <f t="shared" si="6"/>
        <v>0</v>
      </c>
      <c r="S52" s="206">
        <f t="shared" si="7"/>
        <v>0</v>
      </c>
      <c r="T52" s="91"/>
    </row>
    <row r="53" spans="2:20" x14ac:dyDescent="0.35">
      <c r="B53" s="87" t="s">
        <v>2</v>
      </c>
      <c r="C53" s="172" t="s">
        <v>600</v>
      </c>
      <c r="D53" s="88" t="s">
        <v>639</v>
      </c>
      <c r="E53" s="157">
        <v>1</v>
      </c>
      <c r="F53" s="67">
        <f>'write summary'!C31</f>
        <v>7.9654604999999998</v>
      </c>
      <c r="G53" s="67">
        <f>'write summary'!D31</f>
        <v>0</v>
      </c>
      <c r="H53" s="67">
        <f>'write summary'!E31</f>
        <v>4.7589120000000005</v>
      </c>
      <c r="I53" s="67">
        <f>'write summary'!F31</f>
        <v>0.24144998400000001</v>
      </c>
      <c r="J53" s="67">
        <f>'write summary'!G31</f>
        <v>2.662698515999999</v>
      </c>
      <c r="K53" s="67">
        <f>'write summary'!H31</f>
        <v>0.19914999999999999</v>
      </c>
      <c r="L53" s="67">
        <f>'write summary'!I31</f>
        <v>0.10325000000000001</v>
      </c>
      <c r="M53" s="170">
        <f t="shared" si="1"/>
        <v>8.1998441542600027</v>
      </c>
      <c r="N53" s="67">
        <f t="shared" si="2"/>
        <v>0</v>
      </c>
      <c r="O53" s="67">
        <f t="shared" si="8"/>
        <v>5.5983312000000014</v>
      </c>
      <c r="P53" s="67">
        <f t="shared" si="4"/>
        <v>0.20288505600000004</v>
      </c>
      <c r="Q53" s="67">
        <f t="shared" si="5"/>
        <v>2.2374063919166662</v>
      </c>
      <c r="R53" s="67">
        <f t="shared" si="6"/>
        <v>0.16734131944444447</v>
      </c>
      <c r="S53" s="206">
        <f t="shared" si="7"/>
        <v>8.6758680555555578E-2</v>
      </c>
      <c r="T53" s="91"/>
    </row>
    <row r="54" spans="2:20" x14ac:dyDescent="0.35">
      <c r="B54" s="87" t="s">
        <v>12</v>
      </c>
      <c r="C54" s="172" t="s">
        <v>597</v>
      </c>
      <c r="D54" s="88" t="s">
        <v>639</v>
      </c>
      <c r="E54" s="157">
        <v>1.05</v>
      </c>
      <c r="F54" s="67">
        <f>'write summary'!C32</f>
        <v>1.9175766779250001</v>
      </c>
      <c r="G54" s="67">
        <f>'write summary'!D32</f>
        <v>0</v>
      </c>
      <c r="H54" s="67">
        <f>'write summary'!E32</f>
        <v>1.1797800000000001</v>
      </c>
      <c r="I54" s="67">
        <f>'write summary'!F32</f>
        <v>5.6180000000000001E-2</v>
      </c>
      <c r="J54" s="67">
        <f>'write summary'!G32</f>
        <v>0.122</v>
      </c>
      <c r="K54" s="67">
        <f>'write summary'!H32</f>
        <v>0.53401667792500007</v>
      </c>
      <c r="L54" s="67">
        <f>'write summary'!I32</f>
        <v>2.5600000000000001E-2</v>
      </c>
      <c r="M54" s="170">
        <f t="shared" si="1"/>
        <v>1.6923115975159522</v>
      </c>
      <c r="N54" s="67">
        <f t="shared" si="2"/>
        <v>0</v>
      </c>
      <c r="O54" s="67">
        <f t="shared" si="8"/>
        <v>1.1126429999999996</v>
      </c>
      <c r="P54" s="67">
        <f t="shared" si="4"/>
        <v>3.784499999999999E-2</v>
      </c>
      <c r="Q54" s="67">
        <f t="shared" si="5"/>
        <v>0.1025138888888889</v>
      </c>
      <c r="R54" s="67">
        <f t="shared" si="6"/>
        <v>0.35973408999771489</v>
      </c>
      <c r="S54" s="206">
        <f t="shared" si="7"/>
        <v>1.7245140619437518E-2</v>
      </c>
      <c r="T54" s="91"/>
    </row>
    <row r="55" spans="2:20" x14ac:dyDescent="0.35">
      <c r="B55" s="87" t="s">
        <v>13</v>
      </c>
      <c r="C55" s="172" t="s">
        <v>597</v>
      </c>
      <c r="D55" s="88" t="s">
        <v>639</v>
      </c>
      <c r="E55" s="157">
        <v>1.05</v>
      </c>
      <c r="F55" s="67">
        <f>'write summary'!C33</f>
        <v>1.309826317075</v>
      </c>
      <c r="G55" s="67">
        <f>'write summary'!D33</f>
        <v>0</v>
      </c>
      <c r="H55" s="67">
        <f>'write summary'!E33</f>
        <v>1.1797800000000001</v>
      </c>
      <c r="I55" s="67">
        <f>'write summary'!F33</f>
        <v>2.809E-2</v>
      </c>
      <c r="J55" s="67">
        <f>'write summary'!G33</f>
        <v>7.0000000000000007E-2</v>
      </c>
      <c r="K55" s="67">
        <f>'write summary'!H33</f>
        <v>1.8756317074999904E-2</v>
      </c>
      <c r="L55" s="67">
        <f>'write summary'!I33</f>
        <v>1.32E-2</v>
      </c>
      <c r="M55" s="170">
        <f t="shared" si="1"/>
        <v>1.2582554564552937</v>
      </c>
      <c r="N55" s="67">
        <f t="shared" si="2"/>
        <v>0</v>
      </c>
      <c r="O55" s="67">
        <f t="shared" si="8"/>
        <v>1.1126429999999996</v>
      </c>
      <c r="P55" s="67">
        <f t="shared" si="4"/>
        <v>1.8922499999999995E-2</v>
      </c>
      <c r="Q55" s="67">
        <f t="shared" si="5"/>
        <v>5.8819444444444459E-2</v>
      </c>
      <c r="R55" s="67">
        <f t="shared" si="6"/>
        <v>1.2634973650825403E-2</v>
      </c>
      <c r="S55" s="206">
        <f t="shared" si="7"/>
        <v>8.8920256318974697E-3</v>
      </c>
      <c r="T55" s="91"/>
    </row>
    <row r="56" spans="2:20" x14ac:dyDescent="0.35">
      <c r="B56" s="87" t="s">
        <v>14</v>
      </c>
      <c r="C56" s="172" t="s">
        <v>668</v>
      </c>
      <c r="D56" s="88" t="s">
        <v>639</v>
      </c>
      <c r="E56" s="157">
        <v>1.05</v>
      </c>
      <c r="F56" s="67">
        <f>'write summary'!C34</f>
        <v>4.2052569999999996</v>
      </c>
      <c r="G56" s="67">
        <f>'write summary'!D34</f>
        <v>0</v>
      </c>
      <c r="H56" s="67">
        <f>'write summary'!E34</f>
        <v>3.0163800000000003</v>
      </c>
      <c r="I56" s="67">
        <f>'write summary'!F34</f>
        <v>4.5253000000000002E-2</v>
      </c>
      <c r="J56" s="67">
        <f>'write summary'!G34</f>
        <v>0.11</v>
      </c>
      <c r="K56" s="67">
        <f>'write summary'!H34</f>
        <v>0.8496239999999996</v>
      </c>
      <c r="L56" s="67">
        <f>'write summary'!I34</f>
        <v>0.184</v>
      </c>
      <c r="M56" s="170">
        <f t="shared" si="1"/>
        <v>6.2016799343757532</v>
      </c>
      <c r="N56" s="67">
        <f t="shared" si="2"/>
        <v>0</v>
      </c>
      <c r="O56" s="67">
        <f t="shared" si="8"/>
        <v>4.6841281724762336</v>
      </c>
      <c r="P56" s="67">
        <f t="shared" si="4"/>
        <v>5.0195184812132185E-2</v>
      </c>
      <c r="Q56" s="67">
        <f t="shared" si="5"/>
        <v>9.2430555555555571E-2</v>
      </c>
      <c r="R56" s="67">
        <f t="shared" si="6"/>
        <v>0.94241340244454452</v>
      </c>
      <c r="S56" s="206">
        <f t="shared" si="7"/>
        <v>0.20409506564056132</v>
      </c>
      <c r="T56" s="91"/>
    </row>
    <row r="57" spans="2:20" x14ac:dyDescent="0.35">
      <c r="B57" s="87" t="s">
        <v>15</v>
      </c>
      <c r="C57" s="172" t="s">
        <v>668</v>
      </c>
      <c r="D57" s="88" t="s">
        <v>639</v>
      </c>
      <c r="E57" s="157">
        <v>1.05</v>
      </c>
      <c r="F57" s="67">
        <f>'write summary'!C35</f>
        <v>1.3436714999999999</v>
      </c>
      <c r="G57" s="67">
        <f>'write summary'!D35</f>
        <v>0</v>
      </c>
      <c r="H57" s="67">
        <f>'write summary'!E35</f>
        <v>0.84825600000000001</v>
      </c>
      <c r="I57" s="67">
        <f>'write summary'!F35</f>
        <v>9.0506000000000003E-2</v>
      </c>
      <c r="J57" s="67">
        <f>'write summary'!G35</f>
        <v>0.08</v>
      </c>
      <c r="K57" s="67">
        <f>'write summary'!H35</f>
        <v>0.28370949999999995</v>
      </c>
      <c r="L57" s="67">
        <f>'write summary'!I35</f>
        <v>4.1200000000000001E-2</v>
      </c>
      <c r="M57" s="170">
        <f t="shared" si="1"/>
        <v>1.9158233756671268</v>
      </c>
      <c r="N57" s="67">
        <f t="shared" si="2"/>
        <v>0</v>
      </c>
      <c r="O57" s="67">
        <f t="shared" si="8"/>
        <v>1.3172543999999997</v>
      </c>
      <c r="P57" s="67">
        <f t="shared" si="4"/>
        <v>0.10039036962426437</v>
      </c>
      <c r="Q57" s="67">
        <f t="shared" si="5"/>
        <v>6.7222222222222239E-2</v>
      </c>
      <c r="R57" s="67">
        <f t="shared" si="6"/>
        <v>0.3146940707899501</v>
      </c>
      <c r="S57" s="206">
        <f t="shared" si="7"/>
        <v>4.5699547306473513E-2</v>
      </c>
      <c r="T57" s="91"/>
    </row>
    <row r="58" spans="2:20" x14ac:dyDescent="0.35">
      <c r="B58" s="68" t="s">
        <v>579</v>
      </c>
      <c r="C58" s="161" t="s">
        <v>600</v>
      </c>
      <c r="D58" s="88" t="s">
        <v>638</v>
      </c>
      <c r="E58" s="156">
        <v>0.7</v>
      </c>
      <c r="F58" s="67">
        <v>10.3878822</v>
      </c>
      <c r="G58" s="66"/>
      <c r="H58" s="66"/>
      <c r="I58" s="66"/>
      <c r="J58" s="66"/>
      <c r="K58" s="67">
        <f>F58</f>
        <v>10.3878822</v>
      </c>
      <c r="L58" s="66"/>
      <c r="M58" s="170">
        <f t="shared" si="1"/>
        <v>6.0416615400680005</v>
      </c>
      <c r="N58" s="67">
        <f t="shared" si="2"/>
        <v>0</v>
      </c>
      <c r="O58" s="67">
        <f t="shared" si="8"/>
        <v>0</v>
      </c>
      <c r="P58" s="67">
        <f t="shared" si="4"/>
        <v>0</v>
      </c>
      <c r="Q58" s="67">
        <f t="shared" si="5"/>
        <v>0</v>
      </c>
      <c r="R58" s="67">
        <f t="shared" si="6"/>
        <v>8.7287065708333351</v>
      </c>
      <c r="S58" s="206">
        <f t="shared" si="7"/>
        <v>0</v>
      </c>
      <c r="T58" s="91" t="s">
        <v>753</v>
      </c>
    </row>
    <row r="59" spans="2:20" x14ac:dyDescent="0.35">
      <c r="B59" s="68" t="s">
        <v>580</v>
      </c>
      <c r="C59" s="161" t="s">
        <v>599</v>
      </c>
      <c r="D59" s="88" t="s">
        <v>638</v>
      </c>
      <c r="E59" s="156">
        <v>1</v>
      </c>
      <c r="F59" s="67">
        <v>0.12735937499999997</v>
      </c>
      <c r="G59" s="66"/>
      <c r="H59" s="66"/>
      <c r="I59" s="66"/>
      <c r="J59" s="66"/>
      <c r="K59" s="67">
        <f t="shared" ref="K59:K65" si="9">F59</f>
        <v>0.12735937499999997</v>
      </c>
      <c r="L59" s="66"/>
      <c r="M59" s="170">
        <f t="shared" si="1"/>
        <v>0.12593294999999996</v>
      </c>
      <c r="N59" s="67">
        <f t="shared" si="2"/>
        <v>0</v>
      </c>
      <c r="O59" s="67">
        <f t="shared" si="8"/>
        <v>0</v>
      </c>
      <c r="P59" s="67">
        <f t="shared" si="4"/>
        <v>0</v>
      </c>
      <c r="Q59" s="67">
        <f t="shared" si="5"/>
        <v>0</v>
      </c>
      <c r="R59" s="67">
        <f t="shared" si="6"/>
        <v>0.12735937499999997</v>
      </c>
      <c r="S59" s="206">
        <f t="shared" si="7"/>
        <v>0</v>
      </c>
      <c r="T59" s="91"/>
    </row>
    <row r="60" spans="2:20" x14ac:dyDescent="0.35">
      <c r="B60" s="68" t="s">
        <v>581</v>
      </c>
      <c r="C60" s="161" t="s">
        <v>600</v>
      </c>
      <c r="D60" s="88" t="s">
        <v>638</v>
      </c>
      <c r="E60" s="156">
        <v>0.6</v>
      </c>
      <c r="F60" s="67">
        <v>4.875</v>
      </c>
      <c r="G60" s="66"/>
      <c r="H60" s="66"/>
      <c r="I60" s="66"/>
      <c r="J60" s="66"/>
      <c r="K60" s="67">
        <f t="shared" si="9"/>
        <v>4.875</v>
      </c>
      <c r="L60" s="66"/>
      <c r="M60" s="170">
        <f t="shared" si="1"/>
        <v>2.430285</v>
      </c>
      <c r="N60" s="67">
        <f t="shared" si="2"/>
        <v>0</v>
      </c>
      <c r="O60" s="67">
        <f t="shared" si="8"/>
        <v>0</v>
      </c>
      <c r="P60" s="67">
        <f t="shared" si="4"/>
        <v>0</v>
      </c>
      <c r="Q60" s="67">
        <f t="shared" si="5"/>
        <v>0</v>
      </c>
      <c r="R60" s="67">
        <f t="shared" si="6"/>
        <v>4.096354166666667</v>
      </c>
      <c r="S60" s="206">
        <f t="shared" si="7"/>
        <v>0</v>
      </c>
      <c r="T60" s="91"/>
    </row>
    <row r="61" spans="2:20" x14ac:dyDescent="0.35">
      <c r="B61" s="68" t="s">
        <v>582</v>
      </c>
      <c r="C61" s="161" t="s">
        <v>600</v>
      </c>
      <c r="D61" s="88" t="s">
        <v>638</v>
      </c>
      <c r="E61" s="156">
        <v>1</v>
      </c>
      <c r="F61" s="67">
        <v>3.7593749999999995</v>
      </c>
      <c r="G61" s="66"/>
      <c r="H61" s="66"/>
      <c r="I61" s="66"/>
      <c r="J61" s="66"/>
      <c r="K61" s="67">
        <f t="shared" si="9"/>
        <v>3.7593749999999995</v>
      </c>
      <c r="L61" s="66"/>
      <c r="M61" s="170">
        <f t="shared" si="1"/>
        <v>3.123539375</v>
      </c>
      <c r="N61" s="67">
        <f t="shared" si="2"/>
        <v>0</v>
      </c>
      <c r="O61" s="67">
        <f t="shared" si="8"/>
        <v>0</v>
      </c>
      <c r="P61" s="67">
        <f t="shared" si="4"/>
        <v>0</v>
      </c>
      <c r="Q61" s="67">
        <f t="shared" si="5"/>
        <v>0</v>
      </c>
      <c r="R61" s="67">
        <f t="shared" si="6"/>
        <v>3.1589192708333336</v>
      </c>
      <c r="S61" s="206">
        <f t="shared" si="7"/>
        <v>0</v>
      </c>
      <c r="T61" s="91"/>
    </row>
    <row r="62" spans="2:20" x14ac:dyDescent="0.35">
      <c r="B62" s="68" t="s">
        <v>583</v>
      </c>
      <c r="C62" s="161" t="s">
        <v>600</v>
      </c>
      <c r="D62" s="88" t="s">
        <v>638</v>
      </c>
      <c r="E62" s="156">
        <v>1</v>
      </c>
      <c r="F62" s="67">
        <v>0.81060937499999997</v>
      </c>
      <c r="G62" s="66"/>
      <c r="H62" s="66"/>
      <c r="I62" s="66"/>
      <c r="J62" s="66"/>
      <c r="K62" s="67">
        <f t="shared" si="9"/>
        <v>0.81060937499999997</v>
      </c>
      <c r="L62" s="66"/>
      <c r="M62" s="170">
        <f t="shared" si="1"/>
        <v>0.67350830937500006</v>
      </c>
      <c r="N62" s="67">
        <f t="shared" si="2"/>
        <v>0</v>
      </c>
      <c r="O62" s="67">
        <f t="shared" si="8"/>
        <v>0</v>
      </c>
      <c r="P62" s="67">
        <f t="shared" si="4"/>
        <v>0</v>
      </c>
      <c r="Q62" s="67">
        <f t="shared" si="5"/>
        <v>0</v>
      </c>
      <c r="R62" s="67">
        <f t="shared" si="6"/>
        <v>0.68113704427083344</v>
      </c>
      <c r="S62" s="206">
        <f t="shared" si="7"/>
        <v>0</v>
      </c>
      <c r="T62" s="91"/>
    </row>
    <row r="63" spans="2:20" x14ac:dyDescent="0.35">
      <c r="B63" s="68" t="s">
        <v>584</v>
      </c>
      <c r="C63" s="161" t="s">
        <v>599</v>
      </c>
      <c r="D63" s="88" t="s">
        <v>638</v>
      </c>
      <c r="E63" s="156">
        <v>1</v>
      </c>
      <c r="F63" s="67">
        <v>0.13554492187499997</v>
      </c>
      <c r="G63" s="66"/>
      <c r="H63" s="66"/>
      <c r="I63" s="66"/>
      <c r="J63" s="66"/>
      <c r="K63" s="67">
        <f t="shared" si="9"/>
        <v>0.13554492187499997</v>
      </c>
      <c r="L63" s="66"/>
      <c r="M63" s="170">
        <f t="shared" si="1"/>
        <v>0.13402681874999997</v>
      </c>
      <c r="N63" s="67">
        <f t="shared" si="2"/>
        <v>0</v>
      </c>
      <c r="O63" s="67">
        <f t="shared" si="8"/>
        <v>0</v>
      </c>
      <c r="P63" s="67">
        <f t="shared" si="4"/>
        <v>0</v>
      </c>
      <c r="Q63" s="67">
        <f t="shared" si="5"/>
        <v>0</v>
      </c>
      <c r="R63" s="67">
        <f t="shared" si="6"/>
        <v>0.13554492187499997</v>
      </c>
      <c r="S63" s="206">
        <f t="shared" si="7"/>
        <v>0</v>
      </c>
      <c r="T63" s="91"/>
    </row>
    <row r="64" spans="2:20" x14ac:dyDescent="0.35">
      <c r="B64" s="68" t="s">
        <v>585</v>
      </c>
      <c r="C64" s="161" t="s">
        <v>597</v>
      </c>
      <c r="D64" s="88" t="s">
        <v>638</v>
      </c>
      <c r="E64" s="156">
        <v>1</v>
      </c>
      <c r="F64" s="67">
        <v>0.98055175781250004</v>
      </c>
      <c r="G64" s="66"/>
      <c r="H64" s="66"/>
      <c r="I64" s="66"/>
      <c r="J64" s="66"/>
      <c r="K64" s="67">
        <f t="shared" si="9"/>
        <v>0.98055175781250004</v>
      </c>
      <c r="L64" s="66"/>
      <c r="M64" s="170">
        <f t="shared" si="1"/>
        <v>0.65313920762087241</v>
      </c>
      <c r="N64" s="67">
        <f t="shared" si="2"/>
        <v>0</v>
      </c>
      <c r="O64" s="67">
        <f t="shared" si="8"/>
        <v>0</v>
      </c>
      <c r="P64" s="67">
        <f t="shared" si="4"/>
        <v>0</v>
      </c>
      <c r="Q64" s="67">
        <f t="shared" si="5"/>
        <v>0</v>
      </c>
      <c r="R64" s="67">
        <f t="shared" si="6"/>
        <v>0.66053722453567199</v>
      </c>
      <c r="S64" s="206">
        <f t="shared" si="7"/>
        <v>0</v>
      </c>
      <c r="T64" s="91"/>
    </row>
    <row r="65" spans="2:25" ht="15" thickBot="1" x14ac:dyDescent="0.4">
      <c r="B65" s="97" t="s">
        <v>586</v>
      </c>
      <c r="C65" s="174" t="s">
        <v>598</v>
      </c>
      <c r="D65" s="175" t="s">
        <v>638</v>
      </c>
      <c r="E65" s="176">
        <v>1</v>
      </c>
      <c r="F65" s="122">
        <v>1.6013505859375001</v>
      </c>
      <c r="G65" s="80"/>
      <c r="H65" s="80"/>
      <c r="I65" s="80"/>
      <c r="J65" s="80"/>
      <c r="K65" s="122">
        <f t="shared" si="9"/>
        <v>1.6013505859375001</v>
      </c>
      <c r="L65" s="80"/>
      <c r="M65" s="177">
        <f t="shared" si="1"/>
        <v>0.78059729980053172</v>
      </c>
      <c r="N65" s="122">
        <f t="shared" si="2"/>
        <v>0</v>
      </c>
      <c r="O65" s="122">
        <f t="shared" si="8"/>
        <v>0</v>
      </c>
      <c r="P65" s="122">
        <f t="shared" si="4"/>
        <v>0</v>
      </c>
      <c r="Q65" s="122">
        <f t="shared" si="5"/>
        <v>0</v>
      </c>
      <c r="R65" s="122">
        <f t="shared" si="6"/>
        <v>0.78943901678856365</v>
      </c>
      <c r="S65" s="207">
        <f t="shared" si="7"/>
        <v>0</v>
      </c>
      <c r="T65" s="130"/>
    </row>
    <row r="66" spans="2:25" ht="21" x14ac:dyDescent="0.35">
      <c r="B66" s="94" t="s">
        <v>587</v>
      </c>
      <c r="C66" s="150"/>
      <c r="D66" s="96"/>
      <c r="E66" s="98">
        <f>SUM(M27:M65)</f>
        <v>83.249408664756132</v>
      </c>
      <c r="H66" s="19"/>
      <c r="M66" s="160"/>
      <c r="N66" s="159"/>
      <c r="O66" s="158"/>
      <c r="P66" s="158"/>
      <c r="Q66" s="158"/>
    </row>
    <row r="67" spans="2:25" x14ac:dyDescent="0.35">
      <c r="B67" s="70" t="s">
        <v>650</v>
      </c>
      <c r="C67" s="65"/>
      <c r="D67" s="84"/>
      <c r="E67" s="83">
        <f>118/2</f>
        <v>59</v>
      </c>
      <c r="M67" s="160"/>
      <c r="N67" s="159"/>
      <c r="O67" s="158"/>
      <c r="P67" s="158"/>
      <c r="Q67" s="158"/>
    </row>
    <row r="68" spans="2:25" ht="15" thickBot="1" x14ac:dyDescent="0.4">
      <c r="B68" s="71" t="s">
        <v>651</v>
      </c>
      <c r="C68" s="81"/>
      <c r="D68" s="85"/>
      <c r="E68" s="186">
        <f>E66-E67</f>
        <v>24.249408664756132</v>
      </c>
    </row>
    <row r="69" spans="2:25" ht="15" thickBot="1" x14ac:dyDescent="0.4">
      <c r="M69" s="21"/>
    </row>
    <row r="70" spans="2:25" ht="21.5" thickBot="1" x14ac:dyDescent="0.4">
      <c r="B70" s="146" t="s">
        <v>746</v>
      </c>
      <c r="M70" s="72" t="s">
        <v>643</v>
      </c>
      <c r="N70" s="180" t="s">
        <v>649</v>
      </c>
      <c r="O70" s="230" t="s">
        <v>642</v>
      </c>
      <c r="P70" s="228"/>
      <c r="Q70" s="228"/>
      <c r="R70" s="228"/>
      <c r="S70" s="229"/>
    </row>
    <row r="71" spans="2:25" ht="19" thickBot="1" x14ac:dyDescent="0.4">
      <c r="B71" s="72" t="s">
        <v>632</v>
      </c>
      <c r="C71" s="123" t="s">
        <v>745</v>
      </c>
      <c r="D71" s="123" t="s">
        <v>637</v>
      </c>
      <c r="E71" s="123" t="s">
        <v>751</v>
      </c>
      <c r="F71" s="75" t="s">
        <v>87</v>
      </c>
      <c r="G71" s="75" t="s">
        <v>510</v>
      </c>
      <c r="H71" s="75" t="s">
        <v>511</v>
      </c>
      <c r="I71" s="75" t="s">
        <v>512</v>
      </c>
      <c r="J71" s="76" t="s">
        <v>513</v>
      </c>
      <c r="K71" s="76" t="s">
        <v>514</v>
      </c>
      <c r="L71" s="77" t="s">
        <v>515</v>
      </c>
      <c r="M71" s="169" t="s">
        <v>87</v>
      </c>
      <c r="N71" s="75" t="s">
        <v>510</v>
      </c>
      <c r="O71" s="75" t="s">
        <v>511</v>
      </c>
      <c r="P71" s="75" t="s">
        <v>512</v>
      </c>
      <c r="Q71" s="76" t="s">
        <v>513</v>
      </c>
      <c r="R71" s="76" t="s">
        <v>514</v>
      </c>
      <c r="S71" s="77" t="s">
        <v>515</v>
      </c>
      <c r="T71" s="148" t="s">
        <v>730</v>
      </c>
      <c r="V71" s="31"/>
      <c r="W71" s="109"/>
      <c r="X71" s="19"/>
      <c r="Y71" s="19"/>
    </row>
    <row r="72" spans="2:25" x14ac:dyDescent="0.35">
      <c r="B72" s="193" t="s">
        <v>516</v>
      </c>
      <c r="C72" s="185" t="s">
        <v>598</v>
      </c>
      <c r="D72" s="185" t="s">
        <v>638</v>
      </c>
      <c r="E72" s="194">
        <v>1</v>
      </c>
      <c r="F72" s="185">
        <v>6.3382164833333343E-4</v>
      </c>
      <c r="G72" s="185"/>
      <c r="H72" s="185">
        <v>0</v>
      </c>
      <c r="I72" s="185">
        <v>0</v>
      </c>
      <c r="J72" s="185"/>
      <c r="K72" s="185"/>
      <c r="L72" s="185">
        <v>6.3382164833333343E-4</v>
      </c>
      <c r="M72" s="93">
        <f>SUM(N72:S72)*E72*(1-$I$13)*(1+$I$14)</f>
        <v>3.0896386562001267E-4</v>
      </c>
      <c r="N72" s="93">
        <f>G72*$I$12*VLOOKUP(C72,$B$4:$C$24,2,FALSE)</f>
        <v>0</v>
      </c>
      <c r="O72" s="93">
        <f>H72*VLOOKUP(D72,$H$3:$I$6,2,FALSE)*(VLOOKUP(C72,$B$4:$C$24,2,FALSE)^2)</f>
        <v>0</v>
      </c>
      <c r="P72" s="93">
        <f>(VLOOKUP(C72,$B$4:$C$24,2,FALSE)^2)*I72</f>
        <v>0</v>
      </c>
      <c r="Q72" s="93">
        <f>J72*($C$6^2)</f>
        <v>0</v>
      </c>
      <c r="R72" s="93">
        <f>(VLOOKUP(C72,$B$4:$C$24,2,FALSE)^2)*K72</f>
        <v>0</v>
      </c>
      <c r="S72" s="201">
        <f>(VLOOKUP(C72,$B$4:$C$24,2,FALSE)^2)*L72</f>
        <v>3.1246345633091893E-4</v>
      </c>
      <c r="T72" s="204"/>
      <c r="U72" s="31"/>
      <c r="V72" s="31"/>
    </row>
    <row r="73" spans="2:25" x14ac:dyDescent="0.35">
      <c r="B73" s="195" t="s">
        <v>518</v>
      </c>
      <c r="C73" s="178" t="s">
        <v>600</v>
      </c>
      <c r="D73" s="178" t="s">
        <v>638</v>
      </c>
      <c r="E73" s="196">
        <v>1</v>
      </c>
      <c r="F73" s="178">
        <v>0.23273368533043609</v>
      </c>
      <c r="G73" s="178"/>
      <c r="H73" s="178">
        <v>0.1651968</v>
      </c>
      <c r="I73" s="178">
        <v>4.6079999999999996E-2</v>
      </c>
      <c r="J73" s="178">
        <v>2.145688533043609E-2</v>
      </c>
      <c r="K73" s="178"/>
      <c r="L73" s="178"/>
      <c r="M73" s="171">
        <f t="shared" ref="M73:M104" si="10">SUM(N73:S73)*E73*(1-$I$13)*(1+$I$14)</f>
        <v>0.15219370698354834</v>
      </c>
      <c r="N73" s="178">
        <f t="shared" ref="N73:N104" si="11">G73*$I$12*VLOOKUP(C73,$B$4:$C$24,2,FALSE)</f>
        <v>0</v>
      </c>
      <c r="O73" s="178">
        <f t="shared" ref="O73:O104" si="12">H73*VLOOKUP(D73,$H$3:$I$6,2,FALSE)*(VLOOKUP(C73,$B$4:$C$24,2,FALSE)^2)</f>
        <v>9.7167840000000005E-2</v>
      </c>
      <c r="P73" s="178">
        <f t="shared" ref="P73:P104" si="13">(VLOOKUP(C73,$B$4:$C$24,2,FALSE)^2)*I73</f>
        <v>3.8720000000000004E-2</v>
      </c>
      <c r="Q73" s="178">
        <f t="shared" ref="Q73:Q104" si="14">J73*($C$6^2)</f>
        <v>1.802974392349144E-2</v>
      </c>
      <c r="R73" s="178">
        <f t="shared" ref="R73:R104" si="15">(VLOOKUP(C73,$B$4:$C$24,2,FALSE)^2)*K73</f>
        <v>0</v>
      </c>
      <c r="S73" s="202">
        <f t="shared" ref="S73:S104" si="16">(VLOOKUP(C73,$B$4:$C$24,2,FALSE)^2)*L73</f>
        <v>0</v>
      </c>
      <c r="T73" s="205"/>
      <c r="U73" s="31"/>
      <c r="V73" s="31"/>
    </row>
    <row r="74" spans="2:25" x14ac:dyDescent="0.35">
      <c r="B74" s="195" t="s">
        <v>520</v>
      </c>
      <c r="C74" s="178" t="s">
        <v>599</v>
      </c>
      <c r="D74" s="178" t="s">
        <v>638</v>
      </c>
      <c r="E74" s="196">
        <v>1</v>
      </c>
      <c r="F74" s="178">
        <v>2.3632382773299998</v>
      </c>
      <c r="G74" s="178"/>
      <c r="H74" s="178">
        <v>0.37078799999999995</v>
      </c>
      <c r="I74" s="178">
        <v>1.505571</v>
      </c>
      <c r="J74" s="178"/>
      <c r="K74" s="178">
        <v>0.48687927732999992</v>
      </c>
      <c r="L74" s="178"/>
      <c r="M74" s="171">
        <f t="shared" si="10"/>
        <v>2.2267794563039036</v>
      </c>
      <c r="N74" s="178">
        <f t="shared" si="11"/>
        <v>0</v>
      </c>
      <c r="O74" s="178">
        <f t="shared" si="12"/>
        <v>0.25955159999999994</v>
      </c>
      <c r="P74" s="178">
        <f t="shared" si="13"/>
        <v>1.505571</v>
      </c>
      <c r="Q74" s="178">
        <f t="shared" si="14"/>
        <v>0</v>
      </c>
      <c r="R74" s="178">
        <f t="shared" si="15"/>
        <v>0.48687927732999992</v>
      </c>
      <c r="S74" s="202">
        <f t="shared" si="16"/>
        <v>0</v>
      </c>
      <c r="T74" s="205"/>
      <c r="U74" s="31"/>
      <c r="V74" s="31"/>
    </row>
    <row r="75" spans="2:25" x14ac:dyDescent="0.35">
      <c r="B75" s="195" t="s">
        <v>522</v>
      </c>
      <c r="C75" s="178" t="s">
        <v>668</v>
      </c>
      <c r="D75" s="178" t="s">
        <v>638</v>
      </c>
      <c r="E75" s="196">
        <v>1</v>
      </c>
      <c r="F75" s="178">
        <v>1.6375876986713667</v>
      </c>
      <c r="G75" s="178"/>
      <c r="H75" s="178">
        <v>0.699546</v>
      </c>
      <c r="I75" s="178">
        <v>1.6967515000000004</v>
      </c>
      <c r="J75" s="178">
        <v>2.4E-2</v>
      </c>
      <c r="K75" s="178">
        <v>-0.78270980132863377</v>
      </c>
      <c r="L75" s="178"/>
      <c r="M75" s="171">
        <f t="shared" si="10"/>
        <v>1.5595299211014293</v>
      </c>
      <c r="N75" s="178">
        <f t="shared" si="11"/>
        <v>0</v>
      </c>
      <c r="O75" s="178">
        <f t="shared" si="12"/>
        <v>0.54316152582616561</v>
      </c>
      <c r="P75" s="178">
        <f t="shared" si="13"/>
        <v>1.882057656349027</v>
      </c>
      <c r="Q75" s="178">
        <f t="shared" si="14"/>
        <v>2.016666666666667E-2</v>
      </c>
      <c r="R75" s="178">
        <f t="shared" si="15"/>
        <v>-0.86819134934607733</v>
      </c>
      <c r="S75" s="202">
        <f t="shared" si="16"/>
        <v>0</v>
      </c>
      <c r="T75" s="205"/>
      <c r="U75" s="31"/>
      <c r="V75" s="31"/>
    </row>
    <row r="76" spans="2:25" x14ac:dyDescent="0.35">
      <c r="B76" s="195" t="s">
        <v>524</v>
      </c>
      <c r="C76" s="178" t="s">
        <v>600</v>
      </c>
      <c r="D76" s="178" t="s">
        <v>638</v>
      </c>
      <c r="E76" s="196">
        <v>1</v>
      </c>
      <c r="F76" s="178">
        <v>0.35260737938416664</v>
      </c>
      <c r="G76" s="178"/>
      <c r="H76" s="178">
        <v>0.28339199999999998</v>
      </c>
      <c r="I76" s="178"/>
      <c r="J76" s="178">
        <v>6.9215379384166664E-2</v>
      </c>
      <c r="K76" s="178"/>
      <c r="L76" s="178"/>
      <c r="M76" s="171">
        <f t="shared" si="10"/>
        <v>0.22233142803099126</v>
      </c>
      <c r="N76" s="178">
        <f t="shared" si="11"/>
        <v>0</v>
      </c>
      <c r="O76" s="178">
        <f t="shared" si="12"/>
        <v>0.16668959999999999</v>
      </c>
      <c r="P76" s="178">
        <f t="shared" si="13"/>
        <v>0</v>
      </c>
      <c r="Q76" s="178">
        <f t="shared" si="14"/>
        <v>5.8160145176973384E-2</v>
      </c>
      <c r="R76" s="178">
        <f t="shared" si="15"/>
        <v>0</v>
      </c>
      <c r="S76" s="202">
        <f t="shared" si="16"/>
        <v>0</v>
      </c>
      <c r="T76" s="205"/>
      <c r="U76" s="31"/>
      <c r="V76" s="31"/>
    </row>
    <row r="77" spans="2:25" x14ac:dyDescent="0.35">
      <c r="B77" s="195" t="s">
        <v>526</v>
      </c>
      <c r="C77" s="178" t="s">
        <v>600</v>
      </c>
      <c r="D77" s="178" t="s">
        <v>638</v>
      </c>
      <c r="E77" s="196">
        <v>1</v>
      </c>
      <c r="F77" s="178">
        <v>5.2725531749999999E-3</v>
      </c>
      <c r="G77" s="178"/>
      <c r="H77" s="178">
        <v>0</v>
      </c>
      <c r="I77" s="178"/>
      <c r="J77" s="178">
        <v>5.2725531749999999E-3</v>
      </c>
      <c r="K77" s="178"/>
      <c r="L77" s="178"/>
      <c r="M77" s="171">
        <f t="shared" si="10"/>
        <v>4.3807886813350006E-3</v>
      </c>
      <c r="N77" s="178">
        <f t="shared" si="11"/>
        <v>0</v>
      </c>
      <c r="O77" s="178">
        <f t="shared" si="12"/>
        <v>0</v>
      </c>
      <c r="P77" s="178">
        <f t="shared" si="13"/>
        <v>0</v>
      </c>
      <c r="Q77" s="178">
        <f t="shared" si="14"/>
        <v>4.4304092651041675E-3</v>
      </c>
      <c r="R77" s="178">
        <f t="shared" si="15"/>
        <v>0</v>
      </c>
      <c r="S77" s="202">
        <f t="shared" si="16"/>
        <v>0</v>
      </c>
      <c r="T77" s="205"/>
      <c r="U77" s="31"/>
      <c r="V77" s="31"/>
    </row>
    <row r="78" spans="2:25" x14ac:dyDescent="0.35">
      <c r="B78" s="195" t="s">
        <v>528</v>
      </c>
      <c r="C78" s="178" t="s">
        <v>600</v>
      </c>
      <c r="D78" s="178" t="s">
        <v>638</v>
      </c>
      <c r="E78" s="196">
        <v>1</v>
      </c>
      <c r="F78" s="178">
        <v>0.8164538856500001</v>
      </c>
      <c r="G78" s="178"/>
      <c r="H78" s="178">
        <v>0.29030400000000001</v>
      </c>
      <c r="I78" s="178"/>
      <c r="J78" s="178">
        <v>0.52614988565000009</v>
      </c>
      <c r="K78" s="178"/>
      <c r="L78" s="178"/>
      <c r="M78" s="171">
        <f t="shared" si="10"/>
        <v>0.60600314341706341</v>
      </c>
      <c r="N78" s="178">
        <f t="shared" si="11"/>
        <v>0</v>
      </c>
      <c r="O78" s="178">
        <f t="shared" si="12"/>
        <v>0.17075520000000002</v>
      </c>
      <c r="P78" s="178">
        <f t="shared" si="13"/>
        <v>0</v>
      </c>
      <c r="Q78" s="178">
        <f t="shared" si="14"/>
        <v>0.44211205669201403</v>
      </c>
      <c r="R78" s="178">
        <f t="shared" si="15"/>
        <v>0</v>
      </c>
      <c r="S78" s="202">
        <f t="shared" si="16"/>
        <v>0</v>
      </c>
      <c r="T78" s="205"/>
      <c r="U78" s="31"/>
      <c r="V78" s="31"/>
    </row>
    <row r="79" spans="2:25" x14ac:dyDescent="0.35">
      <c r="B79" s="195" t="s">
        <v>530</v>
      </c>
      <c r="C79" s="178" t="s">
        <v>668</v>
      </c>
      <c r="D79" s="178" t="s">
        <v>638</v>
      </c>
      <c r="E79" s="196">
        <v>1</v>
      </c>
      <c r="F79" s="178">
        <v>1.3326064049999999</v>
      </c>
      <c r="G79" s="178"/>
      <c r="H79" s="178"/>
      <c r="I79" s="178">
        <v>0.29234000000000004</v>
      </c>
      <c r="J79" s="178"/>
      <c r="K79" s="178"/>
      <c r="L79" s="178">
        <v>1.0402664049999999</v>
      </c>
      <c r="M79" s="171">
        <f t="shared" si="10"/>
        <v>1.4615882267089704</v>
      </c>
      <c r="N79" s="178">
        <f t="shared" si="11"/>
        <v>0</v>
      </c>
      <c r="O79" s="178">
        <f t="shared" si="12"/>
        <v>0</v>
      </c>
      <c r="P79" s="178">
        <f t="shared" si="13"/>
        <v>0.32426712765957449</v>
      </c>
      <c r="Q79" s="178">
        <f t="shared" si="14"/>
        <v>0</v>
      </c>
      <c r="R79" s="178">
        <f t="shared" si="15"/>
        <v>0</v>
      </c>
      <c r="S79" s="202">
        <f t="shared" si="16"/>
        <v>1.1538763055007919</v>
      </c>
      <c r="T79" s="205"/>
      <c r="U79" s="31"/>
      <c r="V79" s="31"/>
    </row>
    <row r="80" spans="2:25" x14ac:dyDescent="0.35">
      <c r="B80" s="195" t="s">
        <v>684</v>
      </c>
      <c r="C80" s="178" t="s">
        <v>598</v>
      </c>
      <c r="D80" s="178" t="s">
        <v>688</v>
      </c>
      <c r="E80" s="196">
        <v>1</v>
      </c>
      <c r="F80" s="178">
        <v>1.33</v>
      </c>
      <c r="G80" s="178"/>
      <c r="H80" s="178">
        <v>1.33</v>
      </c>
      <c r="I80" s="178"/>
      <c r="J80" s="178"/>
      <c r="K80" s="178"/>
      <c r="L80" s="178"/>
      <c r="M80" s="171">
        <f t="shared" si="10"/>
        <v>0.64832424445450421</v>
      </c>
      <c r="N80" s="178">
        <f t="shared" si="11"/>
        <v>0</v>
      </c>
      <c r="O80" s="171">
        <f t="shared" si="12"/>
        <v>0.65566772295156162</v>
      </c>
      <c r="P80" s="178">
        <f t="shared" si="13"/>
        <v>0</v>
      </c>
      <c r="Q80" s="178">
        <f t="shared" si="14"/>
        <v>0</v>
      </c>
      <c r="R80" s="178">
        <f t="shared" si="15"/>
        <v>0</v>
      </c>
      <c r="S80" s="202">
        <f t="shared" si="16"/>
        <v>0</v>
      </c>
      <c r="T80" s="205"/>
      <c r="U80" s="31"/>
      <c r="V80" s="31"/>
    </row>
    <row r="81" spans="2:22" x14ac:dyDescent="0.35">
      <c r="B81" s="195" t="s">
        <v>685</v>
      </c>
      <c r="C81" s="178" t="s">
        <v>599</v>
      </c>
      <c r="D81" s="178" t="s">
        <v>688</v>
      </c>
      <c r="E81" s="196">
        <v>1</v>
      </c>
      <c r="F81" s="178">
        <v>0.96500000000000008</v>
      </c>
      <c r="G81" s="178"/>
      <c r="H81" s="178">
        <v>0.96500000000000008</v>
      </c>
      <c r="I81" s="178"/>
      <c r="J81" s="178"/>
      <c r="K81" s="178"/>
      <c r="L81" s="178"/>
      <c r="M81" s="171">
        <f t="shared" si="10"/>
        <v>0.95419200000000004</v>
      </c>
      <c r="N81" s="178">
        <f t="shared" si="11"/>
        <v>0</v>
      </c>
      <c r="O81" s="171">
        <f t="shared" si="12"/>
        <v>0.96500000000000008</v>
      </c>
      <c r="P81" s="178">
        <f t="shared" si="13"/>
        <v>0</v>
      </c>
      <c r="Q81" s="178">
        <f t="shared" si="14"/>
        <v>0</v>
      </c>
      <c r="R81" s="178">
        <f t="shared" si="15"/>
        <v>0</v>
      </c>
      <c r="S81" s="202">
        <f t="shared" si="16"/>
        <v>0</v>
      </c>
      <c r="T81" s="205"/>
      <c r="U81" s="31"/>
      <c r="V81" s="31"/>
    </row>
    <row r="82" spans="2:22" x14ac:dyDescent="0.35">
      <c r="B82" s="195" t="s">
        <v>686</v>
      </c>
      <c r="C82" s="178" t="s">
        <v>598</v>
      </c>
      <c r="D82" s="178" t="s">
        <v>638</v>
      </c>
      <c r="E82" s="196">
        <v>1</v>
      </c>
      <c r="F82" s="178">
        <v>1.6739999999999999</v>
      </c>
      <c r="G82" s="178"/>
      <c r="H82" s="178">
        <v>1.5339999999999998</v>
      </c>
      <c r="I82" s="178">
        <v>0.14000000000000001</v>
      </c>
      <c r="J82" s="178"/>
      <c r="K82" s="178"/>
      <c r="L82" s="178"/>
      <c r="M82" s="171">
        <f t="shared" si="10"/>
        <v>0.59168117888637362</v>
      </c>
      <c r="N82" s="178">
        <f t="shared" si="11"/>
        <v>0</v>
      </c>
      <c r="O82" s="171">
        <f t="shared" si="12"/>
        <v>0.5293654142145765</v>
      </c>
      <c r="P82" s="178">
        <f t="shared" si="13"/>
        <v>6.9017655047532808E-2</v>
      </c>
      <c r="Q82" s="178">
        <f t="shared" si="14"/>
        <v>0</v>
      </c>
      <c r="R82" s="178">
        <f t="shared" si="15"/>
        <v>0</v>
      </c>
      <c r="S82" s="202">
        <f t="shared" si="16"/>
        <v>0</v>
      </c>
      <c r="T82" s="205"/>
      <c r="U82" s="31"/>
      <c r="V82" s="31"/>
    </row>
    <row r="83" spans="2:22" x14ac:dyDescent="0.35">
      <c r="B83" s="195" t="s">
        <v>687</v>
      </c>
      <c r="C83" s="178" t="s">
        <v>711</v>
      </c>
      <c r="D83" s="178" t="s">
        <v>638</v>
      </c>
      <c r="E83" s="196">
        <v>1</v>
      </c>
      <c r="F83" s="178">
        <v>1.694</v>
      </c>
      <c r="G83" s="178"/>
      <c r="H83" s="178">
        <v>1.6139999999999999</v>
      </c>
      <c r="I83" s="178">
        <v>0.08</v>
      </c>
      <c r="J83" s="178"/>
      <c r="K83" s="178"/>
      <c r="L83" s="178"/>
      <c r="M83" s="171">
        <f t="shared" si="10"/>
        <v>0.70455192610059481</v>
      </c>
      <c r="N83" s="178">
        <f t="shared" si="11"/>
        <v>0</v>
      </c>
      <c r="O83" s="171">
        <f t="shared" si="12"/>
        <v>0.66541492698756077</v>
      </c>
      <c r="P83" s="178">
        <f t="shared" si="13"/>
        <v>4.7117360735532722E-2</v>
      </c>
      <c r="Q83" s="178">
        <f t="shared" si="14"/>
        <v>0</v>
      </c>
      <c r="R83" s="178">
        <f t="shared" si="15"/>
        <v>0</v>
      </c>
      <c r="S83" s="202">
        <f t="shared" si="16"/>
        <v>0</v>
      </c>
      <c r="T83" s="205"/>
      <c r="U83" s="31"/>
      <c r="V83" s="31"/>
    </row>
    <row r="84" spans="2:22" x14ac:dyDescent="0.35">
      <c r="B84" s="195" t="s">
        <v>534</v>
      </c>
      <c r="C84" s="171" t="s">
        <v>711</v>
      </c>
      <c r="D84" s="178" t="s">
        <v>638</v>
      </c>
      <c r="E84" s="196">
        <v>1</v>
      </c>
      <c r="F84" s="178">
        <v>4.713275666666668</v>
      </c>
      <c r="G84" s="178"/>
      <c r="H84" s="178">
        <v>8.4000000000000005E-2</v>
      </c>
      <c r="I84" s="178">
        <v>0.70225000000000004</v>
      </c>
      <c r="J84" s="178">
        <v>0.13</v>
      </c>
      <c r="K84" s="178">
        <v>2.2186923333333346</v>
      </c>
      <c r="L84" s="178">
        <v>1.5783333333333334</v>
      </c>
      <c r="M84" s="171">
        <f t="shared" si="10"/>
        <v>2.7625018303815403</v>
      </c>
      <c r="N84" s="178">
        <f t="shared" si="11"/>
        <v>0</v>
      </c>
      <c r="O84" s="178">
        <f t="shared" si="12"/>
        <v>3.463126014061655E-2</v>
      </c>
      <c r="P84" s="178">
        <f t="shared" si="13"/>
        <v>0.41360208220659817</v>
      </c>
      <c r="Q84" s="178">
        <f t="shared" si="14"/>
        <v>0.10923611111111113</v>
      </c>
      <c r="R84" s="178">
        <f t="shared" si="15"/>
        <v>1.3067365878853441</v>
      </c>
      <c r="S84" s="202">
        <f t="shared" si="16"/>
        <v>0.92958626284478096</v>
      </c>
      <c r="T84" s="205"/>
      <c r="U84" s="31"/>
      <c r="V84" s="31"/>
    </row>
    <row r="85" spans="2:22" x14ac:dyDescent="0.35">
      <c r="B85" s="195" t="s">
        <v>535</v>
      </c>
      <c r="C85" s="178" t="s">
        <v>721</v>
      </c>
      <c r="D85" s="178" t="s">
        <v>638</v>
      </c>
      <c r="E85" s="196">
        <v>1</v>
      </c>
      <c r="F85" s="178">
        <v>0.98261276399999997</v>
      </c>
      <c r="G85" s="178"/>
      <c r="H85" s="178">
        <v>0.04</v>
      </c>
      <c r="I85" s="178">
        <v>3.4858333333333338E-2</v>
      </c>
      <c r="J85" s="178">
        <v>7.8999999999999987E-2</v>
      </c>
      <c r="K85" s="178">
        <v>0.47042109733333343</v>
      </c>
      <c r="L85" s="178">
        <v>0.35833333333333334</v>
      </c>
      <c r="M85" s="171">
        <f t="shared" si="10"/>
        <v>0.64043293425796111</v>
      </c>
      <c r="N85" s="178">
        <f t="shared" si="11"/>
        <v>0</v>
      </c>
      <c r="O85" s="178">
        <f t="shared" si="12"/>
        <v>1.8255169760072427E-2</v>
      </c>
      <c r="P85" s="178">
        <f t="shared" si="13"/>
        <v>2.2726599734042553E-2</v>
      </c>
      <c r="Q85" s="178">
        <f t="shared" si="14"/>
        <v>6.6381944444444438E-2</v>
      </c>
      <c r="R85" s="178">
        <f t="shared" si="15"/>
        <v>0.30670060680498418</v>
      </c>
      <c r="S85" s="202">
        <f t="shared" si="16"/>
        <v>0.23362270823902215</v>
      </c>
      <c r="T85" s="205"/>
      <c r="U85" s="31"/>
      <c r="V85" s="31"/>
    </row>
    <row r="86" spans="2:22" x14ac:dyDescent="0.35">
      <c r="B86" s="195" t="s">
        <v>645</v>
      </c>
      <c r="C86" s="178" t="s">
        <v>669</v>
      </c>
      <c r="D86" s="178" t="s">
        <v>638</v>
      </c>
      <c r="E86" s="196">
        <v>1</v>
      </c>
      <c r="F86" s="178">
        <v>5.8660461314999992</v>
      </c>
      <c r="G86" s="178">
        <v>5.8660461314999992</v>
      </c>
      <c r="H86" s="178"/>
      <c r="I86" s="178"/>
      <c r="J86" s="178"/>
      <c r="K86" s="178"/>
      <c r="L86" s="178"/>
      <c r="M86" s="171">
        <f t="shared" si="10"/>
        <v>2.1267936854366396</v>
      </c>
      <c r="N86" s="178">
        <f t="shared" si="11"/>
        <v>2.1508835815499996</v>
      </c>
      <c r="O86" s="178">
        <f t="shared" si="12"/>
        <v>0</v>
      </c>
      <c r="P86" s="178">
        <f t="shared" si="13"/>
        <v>0</v>
      </c>
      <c r="Q86" s="178">
        <f t="shared" si="14"/>
        <v>0</v>
      </c>
      <c r="R86" s="178">
        <f t="shared" si="15"/>
        <v>0</v>
      </c>
      <c r="S86" s="202">
        <f t="shared" si="16"/>
        <v>0</v>
      </c>
      <c r="T86" s="205"/>
      <c r="U86" s="31"/>
      <c r="V86" s="31"/>
    </row>
    <row r="87" spans="2:22" x14ac:dyDescent="0.35">
      <c r="B87" s="195" t="s">
        <v>646</v>
      </c>
      <c r="C87" s="178" t="s">
        <v>670</v>
      </c>
      <c r="D87" s="178" t="s">
        <v>638</v>
      </c>
      <c r="E87" s="196">
        <v>1</v>
      </c>
      <c r="F87" s="178">
        <v>2.4504212121666655</v>
      </c>
      <c r="G87" s="178">
        <v>2.4504212121666655</v>
      </c>
      <c r="H87" s="178"/>
      <c r="I87" s="178"/>
      <c r="J87" s="178"/>
      <c r="K87" s="178"/>
      <c r="L87" s="178"/>
      <c r="M87" s="171">
        <f t="shared" si="10"/>
        <v>1.1266840699845355</v>
      </c>
      <c r="N87" s="178">
        <f t="shared" si="11"/>
        <v>1.1394458636574996</v>
      </c>
      <c r="O87" s="178">
        <f t="shared" si="12"/>
        <v>0</v>
      </c>
      <c r="P87" s="178">
        <f t="shared" si="13"/>
        <v>0</v>
      </c>
      <c r="Q87" s="178">
        <f t="shared" si="14"/>
        <v>0</v>
      </c>
      <c r="R87" s="178">
        <f t="shared" si="15"/>
        <v>0</v>
      </c>
      <c r="S87" s="202">
        <f t="shared" si="16"/>
        <v>0</v>
      </c>
      <c r="T87" s="205"/>
      <c r="U87" s="31"/>
      <c r="V87" s="31"/>
    </row>
    <row r="88" spans="2:22" x14ac:dyDescent="0.35">
      <c r="B88" s="195" t="s">
        <v>536</v>
      </c>
      <c r="C88" s="171" t="s">
        <v>711</v>
      </c>
      <c r="D88" s="178" t="s">
        <v>638</v>
      </c>
      <c r="E88" s="196">
        <v>1</v>
      </c>
      <c r="F88" s="178">
        <v>1.3924428666666666</v>
      </c>
      <c r="G88" s="178"/>
      <c r="H88" s="178"/>
      <c r="I88" s="178">
        <v>0.53244286666666663</v>
      </c>
      <c r="J88" s="178"/>
      <c r="K88" s="178"/>
      <c r="L88" s="178">
        <v>0.86</v>
      </c>
      <c r="M88" s="107">
        <f t="shared" si="10"/>
        <v>0.81091775805507837</v>
      </c>
      <c r="N88" s="178">
        <f t="shared" si="11"/>
        <v>0</v>
      </c>
      <c r="O88" s="178">
        <f t="shared" si="12"/>
        <v>0</v>
      </c>
      <c r="P88" s="178">
        <f t="shared" si="13"/>
        <v>0.31359128274743103</v>
      </c>
      <c r="Q88" s="178">
        <f t="shared" si="14"/>
        <v>0</v>
      </c>
      <c r="R88" s="178">
        <f t="shared" si="15"/>
        <v>0</v>
      </c>
      <c r="S88" s="202">
        <f t="shared" si="16"/>
        <v>0.50651162790697679</v>
      </c>
      <c r="T88" s="91"/>
    </row>
    <row r="89" spans="2:22" x14ac:dyDescent="0.35">
      <c r="B89" s="195" t="s">
        <v>538</v>
      </c>
      <c r="C89" s="178" t="s">
        <v>721</v>
      </c>
      <c r="D89" s="178" t="s">
        <v>638</v>
      </c>
      <c r="E89" s="196">
        <v>1</v>
      </c>
      <c r="F89" s="178">
        <v>2.0954414466666669</v>
      </c>
      <c r="G89" s="178"/>
      <c r="H89" s="178"/>
      <c r="I89" s="178">
        <v>0.19500000000000001</v>
      </c>
      <c r="J89" s="178"/>
      <c r="K89" s="178">
        <v>0.80044144666666672</v>
      </c>
      <c r="L89" s="178">
        <v>1.1000000000000001</v>
      </c>
      <c r="M89" s="107">
        <f t="shared" si="10"/>
        <v>1.3508646346672288</v>
      </c>
      <c r="N89" s="178">
        <f t="shared" si="11"/>
        <v>0</v>
      </c>
      <c r="O89" s="178">
        <f t="shared" si="12"/>
        <v>0</v>
      </c>
      <c r="P89" s="178">
        <f t="shared" si="13"/>
        <v>0.12713421797193297</v>
      </c>
      <c r="Q89" s="178">
        <f t="shared" si="14"/>
        <v>0</v>
      </c>
      <c r="R89" s="178">
        <f t="shared" si="15"/>
        <v>0.52186408899635572</v>
      </c>
      <c r="S89" s="202">
        <f t="shared" si="16"/>
        <v>0.71716738343141684</v>
      </c>
      <c r="T89" s="91"/>
    </row>
    <row r="90" spans="2:22" x14ac:dyDescent="0.35">
      <c r="B90" s="195" t="s">
        <v>540</v>
      </c>
      <c r="C90" s="178" t="s">
        <v>711</v>
      </c>
      <c r="D90" s="178" t="s">
        <v>638</v>
      </c>
      <c r="E90" s="196">
        <v>1</v>
      </c>
      <c r="F90" s="178">
        <v>1.6633333333333336</v>
      </c>
      <c r="G90" s="178">
        <v>0.79499999999999993</v>
      </c>
      <c r="H90" s="178">
        <v>0.11899999999999999</v>
      </c>
      <c r="I90" s="178">
        <v>5.0561999999999996E-2</v>
      </c>
      <c r="J90" s="178">
        <v>0.69877133333333363</v>
      </c>
      <c r="K90" s="178"/>
      <c r="L90" s="178"/>
      <c r="M90" s="107">
        <f t="shared" si="10"/>
        <v>0.96018458726574152</v>
      </c>
      <c r="N90" s="178">
        <f t="shared" si="11"/>
        <v>0.3050581395348837</v>
      </c>
      <c r="O90" s="178">
        <f t="shared" si="12"/>
        <v>4.9060951865873434E-2</v>
      </c>
      <c r="P90" s="178">
        <f t="shared" si="13"/>
        <v>2.9779349918875066E-2</v>
      </c>
      <c r="Q90" s="178">
        <f t="shared" si="14"/>
        <v>0.58716202314814847</v>
      </c>
      <c r="R90" s="178">
        <f t="shared" si="15"/>
        <v>0</v>
      </c>
      <c r="S90" s="202">
        <f t="shared" si="16"/>
        <v>0</v>
      </c>
      <c r="T90" s="91"/>
    </row>
    <row r="91" spans="2:22" x14ac:dyDescent="0.35">
      <c r="B91" s="195" t="s">
        <v>1</v>
      </c>
      <c r="C91" s="178" t="s">
        <v>600</v>
      </c>
      <c r="D91" s="178" t="s">
        <v>638</v>
      </c>
      <c r="E91" s="196">
        <v>1.2</v>
      </c>
      <c r="F91" s="178">
        <v>1.0379370830289667</v>
      </c>
      <c r="G91" s="178"/>
      <c r="H91" s="178">
        <v>3.499999999999992E-2</v>
      </c>
      <c r="I91" s="178"/>
      <c r="J91" s="178">
        <v>1.0029370830289668</v>
      </c>
      <c r="K91" s="178"/>
      <c r="L91" s="178"/>
      <c r="M91" s="107">
        <f t="shared" si="10"/>
        <v>1.0243958692632011</v>
      </c>
      <c r="N91" s="178">
        <f t="shared" si="11"/>
        <v>0</v>
      </c>
      <c r="O91" s="178">
        <f t="shared" si="12"/>
        <v>2.0586805555555511E-2</v>
      </c>
      <c r="P91" s="178">
        <f t="shared" si="13"/>
        <v>0</v>
      </c>
      <c r="Q91" s="178">
        <f t="shared" si="14"/>
        <v>0.84274574337850694</v>
      </c>
      <c r="R91" s="178">
        <f t="shared" si="15"/>
        <v>0</v>
      </c>
      <c r="S91" s="202">
        <f t="shared" si="16"/>
        <v>0</v>
      </c>
      <c r="T91" s="91"/>
    </row>
    <row r="92" spans="2:22" x14ac:dyDescent="0.35">
      <c r="B92" s="195" t="s">
        <v>2</v>
      </c>
      <c r="C92" s="178" t="s">
        <v>600</v>
      </c>
      <c r="D92" s="178" t="s">
        <v>639</v>
      </c>
      <c r="E92" s="196">
        <v>1</v>
      </c>
      <c r="F92" s="178">
        <v>1.80891074061</v>
      </c>
      <c r="G92" s="178"/>
      <c r="H92" s="178">
        <v>0.91679039999999978</v>
      </c>
      <c r="I92" s="178">
        <v>0.11703398400000001</v>
      </c>
      <c r="J92" s="178">
        <v>0.62388635661000025</v>
      </c>
      <c r="K92" s="178">
        <v>8.5120000000000001E-2</v>
      </c>
      <c r="L92" s="178">
        <v>6.608E-2</v>
      </c>
      <c r="M92" s="107">
        <f t="shared" si="10"/>
        <v>1.807655870820162</v>
      </c>
      <c r="N92" s="178">
        <f t="shared" si="11"/>
        <v>0</v>
      </c>
      <c r="O92" s="178">
        <f t="shared" si="12"/>
        <v>1.0785020399999998</v>
      </c>
      <c r="P92" s="178">
        <f t="shared" si="13"/>
        <v>9.8341056000000024E-2</v>
      </c>
      <c r="Q92" s="178">
        <f t="shared" si="14"/>
        <v>0.52423784131812523</v>
      </c>
      <c r="R92" s="178">
        <f t="shared" si="15"/>
        <v>7.152444444444446E-2</v>
      </c>
      <c r="S92" s="202">
        <f t="shared" si="16"/>
        <v>5.5525555555555564E-2</v>
      </c>
      <c r="T92" s="91"/>
    </row>
    <row r="93" spans="2:22" x14ac:dyDescent="0.35">
      <c r="B93" s="195" t="s">
        <v>12</v>
      </c>
      <c r="C93" s="178" t="s">
        <v>599</v>
      </c>
      <c r="D93" s="178" t="s">
        <v>639</v>
      </c>
      <c r="E93" s="196">
        <v>1.05</v>
      </c>
      <c r="F93" s="178">
        <v>1.4992841133183334</v>
      </c>
      <c r="G93" s="178"/>
      <c r="H93" s="178">
        <v>1.1562479999999997</v>
      </c>
      <c r="I93" s="178">
        <v>5.6180000000000001E-2</v>
      </c>
      <c r="J93" s="178">
        <v>0.122</v>
      </c>
      <c r="K93" s="178">
        <v>0.13605611331833373</v>
      </c>
      <c r="L93" s="178">
        <v>2.8799999999999999E-2</v>
      </c>
      <c r="M93" s="107">
        <f t="shared" si="10"/>
        <v>2.0165706472196261</v>
      </c>
      <c r="N93" s="178">
        <f t="shared" si="11"/>
        <v>0</v>
      </c>
      <c r="O93" s="178">
        <f t="shared" si="12"/>
        <v>1.6187471999999996</v>
      </c>
      <c r="P93" s="178">
        <f t="shared" si="13"/>
        <v>5.6180000000000001E-2</v>
      </c>
      <c r="Q93" s="178">
        <f t="shared" si="14"/>
        <v>0.1025138888888889</v>
      </c>
      <c r="R93" s="178">
        <f t="shared" si="15"/>
        <v>0.13605611331833373</v>
      </c>
      <c r="S93" s="202">
        <f t="shared" si="16"/>
        <v>2.8799999999999999E-2</v>
      </c>
      <c r="T93" s="91"/>
    </row>
    <row r="94" spans="2:22" x14ac:dyDescent="0.35">
      <c r="B94" s="195" t="s">
        <v>13</v>
      </c>
      <c r="C94" s="178" t="s">
        <v>599</v>
      </c>
      <c r="D94" s="178" t="s">
        <v>639</v>
      </c>
      <c r="E94" s="196">
        <v>1.05</v>
      </c>
      <c r="F94" s="178">
        <v>1.0264936025016667</v>
      </c>
      <c r="G94" s="178"/>
      <c r="H94" s="178">
        <v>0.83506799999999981</v>
      </c>
      <c r="I94" s="178">
        <v>2.809E-2</v>
      </c>
      <c r="J94" s="178">
        <v>7.0000000000000007E-2</v>
      </c>
      <c r="K94" s="178">
        <v>8.0135602501666847E-2</v>
      </c>
      <c r="L94" s="178">
        <v>1.32E-2</v>
      </c>
      <c r="M94" s="107">
        <f t="shared" si="10"/>
        <v>1.4009390179893304</v>
      </c>
      <c r="N94" s="178">
        <f t="shared" si="11"/>
        <v>0</v>
      </c>
      <c r="O94" s="178">
        <f t="shared" si="12"/>
        <v>1.1690951999999997</v>
      </c>
      <c r="P94" s="178">
        <f t="shared" si="13"/>
        <v>2.809E-2</v>
      </c>
      <c r="Q94" s="178">
        <f t="shared" si="14"/>
        <v>5.8819444444444459E-2</v>
      </c>
      <c r="R94" s="178">
        <f t="shared" si="15"/>
        <v>8.0135602501666847E-2</v>
      </c>
      <c r="S94" s="202">
        <f t="shared" si="16"/>
        <v>1.32E-2</v>
      </c>
      <c r="T94" s="91"/>
    </row>
    <row r="95" spans="2:22" x14ac:dyDescent="0.35">
      <c r="B95" s="195" t="s">
        <v>14</v>
      </c>
      <c r="C95" s="178" t="s">
        <v>721</v>
      </c>
      <c r="D95" s="178" t="s">
        <v>639</v>
      </c>
      <c r="E95" s="196">
        <v>1.05</v>
      </c>
      <c r="F95" s="178">
        <v>2.6625298559999999</v>
      </c>
      <c r="G95" s="178"/>
      <c r="H95" s="178">
        <v>1.5192580000000002</v>
      </c>
      <c r="I95" s="178">
        <v>4.5253000000000002E-2</v>
      </c>
      <c r="J95" s="178">
        <v>0.68700000000000006</v>
      </c>
      <c r="K95" s="178">
        <v>0.22701885599999971</v>
      </c>
      <c r="L95" s="178">
        <v>0.184</v>
      </c>
      <c r="M95" s="171">
        <f t="shared" si="10"/>
        <v>2.3479405034204643</v>
      </c>
      <c r="N95" s="178">
        <f t="shared" si="11"/>
        <v>0</v>
      </c>
      <c r="O95" s="178">
        <f t="shared" si="12"/>
        <v>1.3867156349674059</v>
      </c>
      <c r="P95" s="178">
        <f t="shared" si="13"/>
        <v>2.9503614184019915E-2</v>
      </c>
      <c r="Q95" s="178">
        <f t="shared" si="14"/>
        <v>0.57727083333333351</v>
      </c>
      <c r="R95" s="178">
        <f t="shared" si="15"/>
        <v>0.14800956267919399</v>
      </c>
      <c r="S95" s="202">
        <f t="shared" si="16"/>
        <v>0.11996254413761881</v>
      </c>
      <c r="T95" s="91"/>
    </row>
    <row r="96" spans="2:22" x14ac:dyDescent="0.35">
      <c r="B96" s="195" t="s">
        <v>15</v>
      </c>
      <c r="C96" s="178" t="s">
        <v>720</v>
      </c>
      <c r="D96" s="178" t="s">
        <v>639</v>
      </c>
      <c r="E96" s="196">
        <v>1.05</v>
      </c>
      <c r="F96" s="178">
        <v>0.94164416584999988</v>
      </c>
      <c r="G96" s="178"/>
      <c r="H96" s="178">
        <v>0.602352</v>
      </c>
      <c r="I96" s="178">
        <v>9.0506000000000003E-2</v>
      </c>
      <c r="J96" s="178">
        <v>0.08</v>
      </c>
      <c r="K96" s="178">
        <v>0.12758616584999988</v>
      </c>
      <c r="L96" s="178">
        <v>4.1200000000000001E-2</v>
      </c>
      <c r="M96" s="171">
        <f t="shared" si="10"/>
        <v>0.76828050555414595</v>
      </c>
      <c r="N96" s="178">
        <f t="shared" si="11"/>
        <v>0</v>
      </c>
      <c r="O96" s="178">
        <f t="shared" si="12"/>
        <v>0.51454970718689907</v>
      </c>
      <c r="P96" s="178">
        <f t="shared" si="13"/>
        <v>5.5223803403346379E-2</v>
      </c>
      <c r="Q96" s="178">
        <f t="shared" si="14"/>
        <v>6.7222222222222239E-2</v>
      </c>
      <c r="R96" s="178">
        <f t="shared" si="15"/>
        <v>7.7848908800379396E-2</v>
      </c>
      <c r="S96" s="202">
        <f t="shared" si="16"/>
        <v>2.5138893556425769E-2</v>
      </c>
      <c r="T96" s="91"/>
    </row>
    <row r="97" spans="2:20" x14ac:dyDescent="0.35">
      <c r="B97" s="195" t="s">
        <v>579</v>
      </c>
      <c r="C97" s="178" t="s">
        <v>600</v>
      </c>
      <c r="D97" s="178" t="s">
        <v>638</v>
      </c>
      <c r="E97" s="196">
        <v>0.7</v>
      </c>
      <c r="F97" s="178">
        <v>5.7630035999999993</v>
      </c>
      <c r="G97" s="178"/>
      <c r="H97" s="178"/>
      <c r="I97" s="178"/>
      <c r="J97" s="178"/>
      <c r="K97" s="178">
        <v>5.7630035999999993</v>
      </c>
      <c r="L97" s="178"/>
      <c r="M97" s="171">
        <f t="shared" si="10"/>
        <v>3.3518013137839993</v>
      </c>
      <c r="N97" s="178">
        <f t="shared" si="11"/>
        <v>0</v>
      </c>
      <c r="O97" s="178">
        <f t="shared" si="12"/>
        <v>0</v>
      </c>
      <c r="P97" s="178">
        <f t="shared" si="13"/>
        <v>0</v>
      </c>
      <c r="Q97" s="178">
        <f t="shared" si="14"/>
        <v>0</v>
      </c>
      <c r="R97" s="178">
        <f t="shared" si="15"/>
        <v>4.8425238583333332</v>
      </c>
      <c r="S97" s="202">
        <f t="shared" si="16"/>
        <v>0</v>
      </c>
      <c r="T97" s="91" t="s">
        <v>752</v>
      </c>
    </row>
    <row r="98" spans="2:20" x14ac:dyDescent="0.35">
      <c r="B98" s="195" t="s">
        <v>580</v>
      </c>
      <c r="C98" s="178" t="s">
        <v>599</v>
      </c>
      <c r="D98" s="178" t="s">
        <v>638</v>
      </c>
      <c r="E98" s="196">
        <v>1</v>
      </c>
      <c r="F98" s="178">
        <v>6.3679687499999985E-2</v>
      </c>
      <c r="G98" s="178"/>
      <c r="H98" s="178"/>
      <c r="I98" s="178"/>
      <c r="J98" s="178"/>
      <c r="K98" s="178">
        <v>6.3679687499999985E-2</v>
      </c>
      <c r="L98" s="178"/>
      <c r="M98" s="171">
        <f t="shared" si="10"/>
        <v>6.296647499999998E-2</v>
      </c>
      <c r="N98" s="197">
        <f t="shared" si="11"/>
        <v>0</v>
      </c>
      <c r="O98" s="197">
        <f t="shared" si="12"/>
        <v>0</v>
      </c>
      <c r="P98" s="178">
        <f t="shared" si="13"/>
        <v>0</v>
      </c>
      <c r="Q98" s="178">
        <f t="shared" si="14"/>
        <v>0</v>
      </c>
      <c r="R98" s="178">
        <f t="shared" si="15"/>
        <v>6.3679687499999985E-2</v>
      </c>
      <c r="S98" s="202">
        <f t="shared" si="16"/>
        <v>0</v>
      </c>
      <c r="T98" s="91"/>
    </row>
    <row r="99" spans="2:20" x14ac:dyDescent="0.35">
      <c r="B99" s="195" t="s">
        <v>581</v>
      </c>
      <c r="C99" s="178" t="s">
        <v>600</v>
      </c>
      <c r="D99" s="178" t="s">
        <v>638</v>
      </c>
      <c r="E99" s="196">
        <v>0.6</v>
      </c>
      <c r="F99" s="178">
        <v>2.6953125</v>
      </c>
      <c r="G99" s="178"/>
      <c r="H99" s="178"/>
      <c r="I99" s="178"/>
      <c r="J99" s="178"/>
      <c r="K99" s="178">
        <v>2.6953125</v>
      </c>
      <c r="L99" s="178"/>
      <c r="M99" s="171">
        <f t="shared" si="10"/>
        <v>1.3436671875000001</v>
      </c>
      <c r="N99" s="197">
        <f t="shared" si="11"/>
        <v>0</v>
      </c>
      <c r="O99" s="197">
        <f t="shared" si="12"/>
        <v>0</v>
      </c>
      <c r="P99" s="178">
        <f t="shared" si="13"/>
        <v>0</v>
      </c>
      <c r="Q99" s="178">
        <f t="shared" si="14"/>
        <v>0</v>
      </c>
      <c r="R99" s="178">
        <f t="shared" si="15"/>
        <v>2.264811197916667</v>
      </c>
      <c r="S99" s="202">
        <f t="shared" si="16"/>
        <v>0</v>
      </c>
      <c r="T99" s="91"/>
    </row>
    <row r="100" spans="2:20" x14ac:dyDescent="0.35">
      <c r="B100" s="195" t="s">
        <v>582</v>
      </c>
      <c r="C100" s="178" t="s">
        <v>600</v>
      </c>
      <c r="D100" s="178" t="s">
        <v>638</v>
      </c>
      <c r="E100" s="196">
        <v>1</v>
      </c>
      <c r="F100" s="178">
        <v>3.5531249999999996</v>
      </c>
      <c r="G100" s="178"/>
      <c r="H100" s="178"/>
      <c r="I100" s="178"/>
      <c r="J100" s="178"/>
      <c r="K100" s="178">
        <v>3.5531249999999996</v>
      </c>
      <c r="L100" s="178"/>
      <c r="M100" s="171">
        <f t="shared" si="10"/>
        <v>2.9521731250000003</v>
      </c>
      <c r="N100" s="197">
        <f t="shared" si="11"/>
        <v>0</v>
      </c>
      <c r="O100" s="197">
        <f t="shared" si="12"/>
        <v>0</v>
      </c>
      <c r="P100" s="178">
        <f t="shared" si="13"/>
        <v>0</v>
      </c>
      <c r="Q100" s="178">
        <f t="shared" si="14"/>
        <v>0</v>
      </c>
      <c r="R100" s="178">
        <f t="shared" si="15"/>
        <v>2.9856119791666669</v>
      </c>
      <c r="S100" s="202">
        <f t="shared" si="16"/>
        <v>0</v>
      </c>
      <c r="T100" s="91"/>
    </row>
    <row r="101" spans="2:20" x14ac:dyDescent="0.35">
      <c r="B101" s="195" t="s">
        <v>583</v>
      </c>
      <c r="C101" s="178" t="s">
        <v>600</v>
      </c>
      <c r="D101" s="178" t="s">
        <v>638</v>
      </c>
      <c r="E101" s="196">
        <v>1</v>
      </c>
      <c r="F101" s="178">
        <v>0.93089062499999997</v>
      </c>
      <c r="G101" s="178"/>
      <c r="H101" s="178"/>
      <c r="I101" s="178"/>
      <c r="J101" s="178"/>
      <c r="K101" s="178">
        <v>0.93089062499999997</v>
      </c>
      <c r="L101" s="178"/>
      <c r="M101" s="171">
        <f t="shared" si="10"/>
        <v>0.77344599062499997</v>
      </c>
      <c r="N101" s="197">
        <f t="shared" si="11"/>
        <v>0</v>
      </c>
      <c r="O101" s="197">
        <f t="shared" si="12"/>
        <v>0</v>
      </c>
      <c r="P101" s="178">
        <f t="shared" si="13"/>
        <v>0</v>
      </c>
      <c r="Q101" s="178">
        <f t="shared" si="14"/>
        <v>0</v>
      </c>
      <c r="R101" s="178">
        <f t="shared" si="15"/>
        <v>0.78220670572916673</v>
      </c>
      <c r="S101" s="202">
        <f t="shared" si="16"/>
        <v>0</v>
      </c>
      <c r="T101" s="91"/>
    </row>
    <row r="102" spans="2:20" x14ac:dyDescent="0.35">
      <c r="B102" s="195" t="s">
        <v>584</v>
      </c>
      <c r="C102" s="178" t="s">
        <v>599</v>
      </c>
      <c r="D102" s="178" t="s">
        <v>638</v>
      </c>
      <c r="E102" s="196">
        <v>1</v>
      </c>
      <c r="F102" s="178">
        <v>7.4056640625000003E-2</v>
      </c>
      <c r="G102" s="178"/>
      <c r="H102" s="178"/>
      <c r="I102" s="178"/>
      <c r="J102" s="178"/>
      <c r="K102" s="178">
        <v>7.4056640625000003E-2</v>
      </c>
      <c r="L102" s="178"/>
      <c r="M102" s="171">
        <f t="shared" si="10"/>
        <v>7.322720625000001E-2</v>
      </c>
      <c r="N102" s="197">
        <f t="shared" si="11"/>
        <v>0</v>
      </c>
      <c r="O102" s="197">
        <f t="shared" si="12"/>
        <v>0</v>
      </c>
      <c r="P102" s="178">
        <f t="shared" si="13"/>
        <v>0</v>
      </c>
      <c r="Q102" s="178">
        <f t="shared" si="14"/>
        <v>0</v>
      </c>
      <c r="R102" s="178">
        <f t="shared" si="15"/>
        <v>7.4056640625000003E-2</v>
      </c>
      <c r="S102" s="202">
        <f t="shared" si="16"/>
        <v>0</v>
      </c>
      <c r="T102" s="91"/>
    </row>
    <row r="103" spans="2:20" x14ac:dyDescent="0.35">
      <c r="B103" s="195" t="s">
        <v>585</v>
      </c>
      <c r="C103" s="178" t="s">
        <v>597</v>
      </c>
      <c r="D103" s="178" t="s">
        <v>638</v>
      </c>
      <c r="E103" s="196">
        <v>1</v>
      </c>
      <c r="F103" s="178">
        <v>0.52560058593749992</v>
      </c>
      <c r="G103" s="178"/>
      <c r="H103" s="178"/>
      <c r="I103" s="178"/>
      <c r="J103" s="178"/>
      <c r="K103" s="178">
        <v>0.52560058593749992</v>
      </c>
      <c r="L103" s="178"/>
      <c r="M103" s="171">
        <f t="shared" si="10"/>
        <v>0.35009916354658005</v>
      </c>
      <c r="N103" s="197">
        <f t="shared" si="11"/>
        <v>0</v>
      </c>
      <c r="O103" s="197">
        <f t="shared" si="12"/>
        <v>0</v>
      </c>
      <c r="P103" s="178">
        <f t="shared" si="13"/>
        <v>0</v>
      </c>
      <c r="Q103" s="178">
        <f t="shared" si="14"/>
        <v>0</v>
      </c>
      <c r="R103" s="178">
        <f t="shared" si="15"/>
        <v>0.35406468805277108</v>
      </c>
      <c r="S103" s="202">
        <f t="shared" si="16"/>
        <v>0</v>
      </c>
      <c r="T103" s="91"/>
    </row>
    <row r="104" spans="2:20" ht="15" thickBot="1" x14ac:dyDescent="0.4">
      <c r="B104" s="198" t="s">
        <v>586</v>
      </c>
      <c r="C104" s="179" t="s">
        <v>598</v>
      </c>
      <c r="D104" s="179" t="s">
        <v>638</v>
      </c>
      <c r="E104" s="199">
        <v>1</v>
      </c>
      <c r="F104" s="179">
        <v>0.82006738281250002</v>
      </c>
      <c r="G104" s="179"/>
      <c r="H104" s="179"/>
      <c r="I104" s="179"/>
      <c r="J104" s="179"/>
      <c r="K104" s="179">
        <v>0.82006738281250002</v>
      </c>
      <c r="L104" s="179"/>
      <c r="M104" s="181">
        <f t="shared" si="10"/>
        <v>0.39975155365691478</v>
      </c>
      <c r="N104" s="200">
        <f t="shared" si="11"/>
        <v>0</v>
      </c>
      <c r="O104" s="200">
        <f t="shared" si="12"/>
        <v>0</v>
      </c>
      <c r="P104" s="179">
        <f t="shared" si="13"/>
        <v>0</v>
      </c>
      <c r="Q104" s="179">
        <f t="shared" si="14"/>
        <v>0</v>
      </c>
      <c r="R104" s="179">
        <f t="shared" si="15"/>
        <v>0.40427948387632967</v>
      </c>
      <c r="S104" s="203">
        <f t="shared" si="16"/>
        <v>0</v>
      </c>
      <c r="T104" s="130"/>
    </row>
    <row r="105" spans="2:20" ht="21" x14ac:dyDescent="0.35">
      <c r="B105" s="94" t="s">
        <v>587</v>
      </c>
      <c r="C105" s="95"/>
      <c r="D105" s="95"/>
      <c r="E105" s="98">
        <f>SUM(M72:M104)</f>
        <v>37.58315891421249</v>
      </c>
      <c r="H105" s="86"/>
      <c r="L105" s="158"/>
      <c r="M105" s="182"/>
      <c r="N105" s="159"/>
      <c r="O105" s="158"/>
      <c r="P105" s="158"/>
      <c r="Q105" s="158"/>
    </row>
    <row r="106" spans="2:20" x14ac:dyDescent="0.35">
      <c r="B106" s="70" t="s">
        <v>650</v>
      </c>
      <c r="C106" s="65"/>
      <c r="D106" s="65"/>
      <c r="E106" s="83">
        <f>52/2</f>
        <v>26</v>
      </c>
      <c r="L106" s="158"/>
      <c r="M106" s="182"/>
      <c r="N106" s="159"/>
      <c r="O106" s="158"/>
      <c r="P106" s="158"/>
      <c r="Q106" s="158"/>
    </row>
    <row r="107" spans="2:20" ht="15" thickBot="1" x14ac:dyDescent="0.4">
      <c r="B107" s="71" t="s">
        <v>651</v>
      </c>
      <c r="C107" s="81"/>
      <c r="D107" s="81"/>
      <c r="E107" s="186">
        <f>E105-E106</f>
        <v>11.58315891421249</v>
      </c>
      <c r="L107" s="158"/>
      <c r="M107" s="182"/>
      <c r="N107" s="159"/>
      <c r="O107" s="158"/>
      <c r="P107" s="158"/>
      <c r="Q107" s="158"/>
    </row>
    <row r="108" spans="2:20" x14ac:dyDescent="0.35">
      <c r="L108" s="158"/>
      <c r="M108" s="182"/>
      <c r="N108" s="158"/>
      <c r="O108" s="158"/>
      <c r="P108" s="158"/>
      <c r="Q108" s="158"/>
    </row>
    <row r="109" spans="2:20" x14ac:dyDescent="0.35">
      <c r="L109" s="158"/>
      <c r="M109" s="182"/>
      <c r="N109" s="158"/>
      <c r="O109" s="158"/>
      <c r="P109" s="158"/>
      <c r="Q109" s="158"/>
    </row>
    <row r="110" spans="2:20" x14ac:dyDescent="0.35">
      <c r="L110" s="158"/>
      <c r="M110" s="182"/>
      <c r="N110" s="158"/>
      <c r="O110" s="158"/>
      <c r="P110" s="158"/>
      <c r="Q110" s="158"/>
    </row>
    <row r="111" spans="2:20" x14ac:dyDescent="0.35">
      <c r="L111" s="158"/>
      <c r="M111" s="158"/>
      <c r="N111" s="158"/>
      <c r="O111" s="158"/>
      <c r="P111" s="158"/>
      <c r="Q111" s="158"/>
    </row>
    <row r="112" spans="2:20" x14ac:dyDescent="0.35">
      <c r="L112" s="158"/>
      <c r="M112" s="158"/>
      <c r="N112" s="158"/>
      <c r="O112" s="158"/>
      <c r="P112" s="158"/>
      <c r="Q112" s="158"/>
    </row>
    <row r="113" spans="12:17" x14ac:dyDescent="0.35">
      <c r="L113" s="158"/>
      <c r="M113" s="158"/>
      <c r="N113" s="158"/>
      <c r="O113" s="158"/>
      <c r="P113" s="158"/>
      <c r="Q113" s="158"/>
    </row>
  </sheetData>
  <mergeCells count="2">
    <mergeCell ref="O25:S25"/>
    <mergeCell ref="O70:S70"/>
  </mergeCells>
  <conditionalFormatting sqref="N101:O102 R98:S99 O66:R66 O106:R106 M111:R1048576 O109:R110">
    <cfRule type="cellIs" dxfId="17" priority="11" operator="equal">
      <formula>0</formula>
    </cfRule>
  </conditionalFormatting>
  <conditionalFormatting sqref="Q101:Q102">
    <cfRule type="cellIs" dxfId="16" priority="10" operator="equal">
      <formula>0</formula>
    </cfRule>
  </conditionalFormatting>
  <conditionalFormatting sqref="M69">
    <cfRule type="cellIs" dxfId="15" priority="9" operator="equal">
      <formula>0</formula>
    </cfRule>
  </conditionalFormatting>
  <conditionalFormatting sqref="N100">
    <cfRule type="cellIs" dxfId="14" priority="8" operator="equal">
      <formula>0</formula>
    </cfRule>
  </conditionalFormatting>
  <conditionalFormatting sqref="M66">
    <cfRule type="cellIs" dxfId="13" priority="7" operator="equal">
      <formula>0</formula>
    </cfRule>
  </conditionalFormatting>
  <conditionalFormatting sqref="N106">
    <cfRule type="cellIs" dxfId="12" priority="6" operator="equal">
      <formula>0</formula>
    </cfRule>
  </conditionalFormatting>
  <conditionalFormatting sqref="M67">
    <cfRule type="cellIs" dxfId="11" priority="5" operator="equal">
      <formula>0</formula>
    </cfRule>
  </conditionalFormatting>
  <conditionalFormatting sqref="F72:L96">
    <cfRule type="cellIs" dxfId="10" priority="4" operator="equal">
      <formula>0</formula>
    </cfRule>
  </conditionalFormatting>
  <conditionalFormatting sqref="I12">
    <cfRule type="cellIs" dxfId="9" priority="3" operator="equal">
      <formula>0</formula>
    </cfRule>
  </conditionalFormatting>
  <conditionalFormatting sqref="E68">
    <cfRule type="colorScale" priority="2">
      <colorScale>
        <cfvo type="num" val="-3"/>
        <cfvo type="num" val="3"/>
        <color rgb="FF00B050"/>
        <color rgb="FFFF0000"/>
      </colorScale>
    </cfRule>
  </conditionalFormatting>
  <conditionalFormatting sqref="E107">
    <cfRule type="colorScale" priority="1">
      <colorScale>
        <cfvo type="num" val="-3"/>
        <cfvo type="num" val="3"/>
        <color rgb="FF00B050"/>
        <color rgb="FFFF0000"/>
      </colorScale>
    </cfRule>
  </conditionalFormatting>
  <dataValidations count="2">
    <dataValidation type="list" allowBlank="1" showInputMessage="1" showErrorMessage="1" sqref="D72:D104 D27:D65">
      <formula1>$H$3:$H$6</formula1>
    </dataValidation>
    <dataValidation type="list" allowBlank="1" showInputMessage="1" showErrorMessage="1" sqref="C72:C104 C27:C66">
      <formula1>$B$4:$B$24</formula1>
    </dataValidation>
  </dataValidation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C4" sqref="C4"/>
    </sheetView>
  </sheetViews>
  <sheetFormatPr defaultRowHeight="14.5" x14ac:dyDescent="0.35"/>
  <cols>
    <col min="2" max="2" width="10.7265625" bestFit="1" customWidth="1"/>
    <col min="3" max="3" width="85.26953125" bestFit="1" customWidth="1"/>
  </cols>
  <sheetData>
    <row r="2" spans="2:3" x14ac:dyDescent="0.35">
      <c r="B2" t="s">
        <v>754</v>
      </c>
      <c r="C2" t="s">
        <v>755</v>
      </c>
    </row>
    <row r="3" spans="2:3" x14ac:dyDescent="0.35">
      <c r="B3" s="208" t="s">
        <v>756</v>
      </c>
      <c r="C3" t="s">
        <v>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algo op</vt:lpstr>
      <vt:lpstr>by supply</vt:lpstr>
      <vt:lpstr>setonset</vt:lpstr>
      <vt:lpstr>setonrst</vt:lpstr>
      <vt:lpstr>rstonset</vt:lpstr>
      <vt:lpstr>write summary</vt:lpstr>
      <vt:lpstr>Energy Calculator BL=VHH</vt:lpstr>
      <vt:lpstr>Delta</vt:lpstr>
      <vt:lpstr>Notes</vt:lpstr>
      <vt:lpstr>Energy Calculator</vt:lpstr>
      <vt:lpstr>RMW</vt:lpstr>
      <vt:lpstr>Rule of Thumb</vt:lpstr>
      <vt:lpstr>supply breakdown</vt:lpstr>
      <vt:lpstr>scratch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17326265-6a2a-4e2e-95f1-a9a1e5859a9f</vt:lpwstr>
  </property>
  <property fmtid="{D5CDD505-2E9C-101B-9397-08002B2CF9AE}" pid="3" name="CTPClassification">
    <vt:lpwstr>CTP_IC</vt:lpwstr>
  </property>
</Properties>
</file>