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kau\Desktop\desk\S37 SOW\"/>
    </mc:Choice>
  </mc:AlternateContent>
  <bookViews>
    <workbookView xWindow="1860" yWindow="0" windowWidth="6480" windowHeight="5520" activeTab="2"/>
  </bookViews>
  <sheets>
    <sheet name="S26" sheetId="1" r:id="rId1"/>
    <sheet name="14nm ρ range explored" sheetId="2" r:id="rId2"/>
    <sheet name="14nm Resistance structure DOE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3" l="1"/>
  <c r="J27" i="3"/>
  <c r="AF27" i="3" s="1"/>
  <c r="I27" i="3"/>
  <c r="AE27" i="3" s="1"/>
  <c r="H27" i="3"/>
  <c r="AD27" i="3" s="1"/>
  <c r="G27" i="3"/>
  <c r="R27" i="3" s="1"/>
  <c r="F27" i="3"/>
  <c r="AB27" i="3" s="1"/>
  <c r="E27" i="3"/>
  <c r="AA27" i="3" s="1"/>
  <c r="D27" i="3"/>
  <c r="Z27" i="3" s="1"/>
  <c r="C27" i="3"/>
  <c r="Y27" i="3" s="1"/>
  <c r="J13" i="3"/>
  <c r="AF13" i="3" s="1"/>
  <c r="I13" i="3"/>
  <c r="AE13" i="3" s="1"/>
  <c r="H13" i="3"/>
  <c r="AD13" i="3" s="1"/>
  <c r="G13" i="3"/>
  <c r="AC13" i="3" s="1"/>
  <c r="F13" i="3"/>
  <c r="AB13" i="3" s="1"/>
  <c r="E13" i="3"/>
  <c r="AA13" i="3" s="1"/>
  <c r="D13" i="3"/>
  <c r="Z13" i="3" s="1"/>
  <c r="C13" i="3"/>
  <c r="Y13" i="3" s="1"/>
  <c r="AC27" i="3" l="1"/>
  <c r="O27" i="3"/>
  <c r="S27" i="3"/>
  <c r="N27" i="3"/>
  <c r="P27" i="3"/>
  <c r="T27" i="3"/>
  <c r="Q27" i="3"/>
  <c r="U27" i="3"/>
  <c r="N13" i="3"/>
  <c r="R13" i="3"/>
  <c r="O13" i="3"/>
  <c r="S13" i="3"/>
  <c r="P13" i="3"/>
  <c r="T13" i="3"/>
  <c r="Q13" i="3"/>
  <c r="U13" i="3"/>
  <c r="C20" i="1"/>
  <c r="J26" i="3"/>
  <c r="U26" i="3" s="1"/>
  <c r="I26" i="3"/>
  <c r="T26" i="3" s="1"/>
  <c r="H26" i="3"/>
  <c r="S26" i="3" s="1"/>
  <c r="G26" i="3"/>
  <c r="R26" i="3" s="1"/>
  <c r="F26" i="3"/>
  <c r="Q26" i="3" s="1"/>
  <c r="E26" i="3"/>
  <c r="P26" i="3" s="1"/>
  <c r="D26" i="3"/>
  <c r="O26" i="3" s="1"/>
  <c r="C26" i="3"/>
  <c r="N26" i="3" s="1"/>
  <c r="J25" i="3"/>
  <c r="U25" i="3" s="1"/>
  <c r="I25" i="3"/>
  <c r="T25" i="3" s="1"/>
  <c r="H25" i="3"/>
  <c r="S25" i="3" s="1"/>
  <c r="G25" i="3"/>
  <c r="R25" i="3" s="1"/>
  <c r="F25" i="3"/>
  <c r="Q25" i="3" s="1"/>
  <c r="E25" i="3"/>
  <c r="P25" i="3" s="1"/>
  <c r="D25" i="3"/>
  <c r="O25" i="3" s="1"/>
  <c r="C25" i="3"/>
  <c r="N25" i="3" s="1"/>
  <c r="J24" i="3"/>
  <c r="U24" i="3" s="1"/>
  <c r="I24" i="3"/>
  <c r="T24" i="3" s="1"/>
  <c r="H24" i="3"/>
  <c r="S24" i="3" s="1"/>
  <c r="G24" i="3"/>
  <c r="R24" i="3" s="1"/>
  <c r="F24" i="3"/>
  <c r="Q24" i="3" s="1"/>
  <c r="E24" i="3"/>
  <c r="P24" i="3" s="1"/>
  <c r="D24" i="3"/>
  <c r="O24" i="3" s="1"/>
  <c r="C24" i="3"/>
  <c r="N24" i="3" s="1"/>
  <c r="J23" i="3"/>
  <c r="U23" i="3" s="1"/>
  <c r="I23" i="3"/>
  <c r="T23" i="3" s="1"/>
  <c r="H23" i="3"/>
  <c r="S23" i="3" s="1"/>
  <c r="G23" i="3"/>
  <c r="R23" i="3" s="1"/>
  <c r="F23" i="3"/>
  <c r="Q23" i="3" s="1"/>
  <c r="E23" i="3"/>
  <c r="P23" i="3" s="1"/>
  <c r="D23" i="3"/>
  <c r="O23" i="3" s="1"/>
  <c r="C23" i="3"/>
  <c r="N23" i="3" s="1"/>
  <c r="J22" i="3"/>
  <c r="U22" i="3" s="1"/>
  <c r="I22" i="3"/>
  <c r="T22" i="3" s="1"/>
  <c r="H22" i="3"/>
  <c r="S22" i="3" s="1"/>
  <c r="G22" i="3"/>
  <c r="R22" i="3" s="1"/>
  <c r="F22" i="3"/>
  <c r="Q22" i="3" s="1"/>
  <c r="E22" i="3"/>
  <c r="P22" i="3" s="1"/>
  <c r="D22" i="3"/>
  <c r="O22" i="3" s="1"/>
  <c r="C22" i="3"/>
  <c r="N22" i="3" s="1"/>
  <c r="J21" i="3"/>
  <c r="U21" i="3" s="1"/>
  <c r="I21" i="3"/>
  <c r="T21" i="3" s="1"/>
  <c r="H21" i="3"/>
  <c r="S21" i="3" s="1"/>
  <c r="G21" i="3"/>
  <c r="R21" i="3" s="1"/>
  <c r="F21" i="3"/>
  <c r="Q21" i="3" s="1"/>
  <c r="E21" i="3"/>
  <c r="P21" i="3" s="1"/>
  <c r="D21" i="3"/>
  <c r="O21" i="3" s="1"/>
  <c r="C21" i="3"/>
  <c r="N21" i="3" s="1"/>
  <c r="J20" i="3"/>
  <c r="U20" i="3" s="1"/>
  <c r="I20" i="3"/>
  <c r="T20" i="3" s="1"/>
  <c r="H20" i="3"/>
  <c r="S20" i="3" s="1"/>
  <c r="G20" i="3"/>
  <c r="R20" i="3" s="1"/>
  <c r="F20" i="3"/>
  <c r="Q20" i="3" s="1"/>
  <c r="E20" i="3"/>
  <c r="P20" i="3" s="1"/>
  <c r="D20" i="3"/>
  <c r="O20" i="3" s="1"/>
  <c r="C20" i="3"/>
  <c r="N20" i="3" s="1"/>
  <c r="J19" i="3"/>
  <c r="U19" i="3" s="1"/>
  <c r="I19" i="3"/>
  <c r="T19" i="3" s="1"/>
  <c r="H19" i="3"/>
  <c r="S19" i="3" s="1"/>
  <c r="G19" i="3"/>
  <c r="R19" i="3" s="1"/>
  <c r="F19" i="3"/>
  <c r="Q19" i="3" s="1"/>
  <c r="E19" i="3"/>
  <c r="P19" i="3" s="1"/>
  <c r="D19" i="3"/>
  <c r="O19" i="3" s="1"/>
  <c r="C19" i="3"/>
  <c r="N19" i="3" s="1"/>
  <c r="C18" i="3"/>
  <c r="J18" i="3"/>
  <c r="I18" i="3"/>
  <c r="H18" i="3"/>
  <c r="G18" i="3"/>
  <c r="F18" i="3"/>
  <c r="E18" i="3"/>
  <c r="D18" i="3"/>
  <c r="J12" i="3"/>
  <c r="U12" i="3" s="1"/>
  <c r="I12" i="3"/>
  <c r="T12" i="3" s="1"/>
  <c r="H12" i="3"/>
  <c r="S12" i="3" s="1"/>
  <c r="G12" i="3"/>
  <c r="R12" i="3" s="1"/>
  <c r="F12" i="3"/>
  <c r="Q12" i="3" s="1"/>
  <c r="E12" i="3"/>
  <c r="P12" i="3" s="1"/>
  <c r="D12" i="3"/>
  <c r="O12" i="3" s="1"/>
  <c r="C12" i="3"/>
  <c r="N12" i="3" s="1"/>
  <c r="J11" i="3"/>
  <c r="U11" i="3" s="1"/>
  <c r="I11" i="3"/>
  <c r="T11" i="3" s="1"/>
  <c r="H11" i="3"/>
  <c r="S11" i="3" s="1"/>
  <c r="G11" i="3"/>
  <c r="R11" i="3" s="1"/>
  <c r="F11" i="3"/>
  <c r="Q11" i="3" s="1"/>
  <c r="E11" i="3"/>
  <c r="P11" i="3" s="1"/>
  <c r="D11" i="3"/>
  <c r="O11" i="3" s="1"/>
  <c r="C11" i="3"/>
  <c r="N11" i="3" s="1"/>
  <c r="J10" i="3"/>
  <c r="U10" i="3" s="1"/>
  <c r="I10" i="3"/>
  <c r="T10" i="3" s="1"/>
  <c r="H10" i="3"/>
  <c r="S10" i="3" s="1"/>
  <c r="G10" i="3"/>
  <c r="R10" i="3" s="1"/>
  <c r="F10" i="3"/>
  <c r="Q10" i="3" s="1"/>
  <c r="E10" i="3"/>
  <c r="P10" i="3" s="1"/>
  <c r="D10" i="3"/>
  <c r="O10" i="3" s="1"/>
  <c r="C10" i="3"/>
  <c r="N10" i="3" s="1"/>
  <c r="J9" i="3"/>
  <c r="U9" i="3" s="1"/>
  <c r="I9" i="3"/>
  <c r="T9" i="3" s="1"/>
  <c r="H9" i="3"/>
  <c r="S9" i="3" s="1"/>
  <c r="G9" i="3"/>
  <c r="R9" i="3" s="1"/>
  <c r="F9" i="3"/>
  <c r="Q9" i="3" s="1"/>
  <c r="E9" i="3"/>
  <c r="P9" i="3" s="1"/>
  <c r="D9" i="3"/>
  <c r="O9" i="3" s="1"/>
  <c r="C9" i="3"/>
  <c r="N9" i="3" s="1"/>
  <c r="J8" i="3"/>
  <c r="U8" i="3" s="1"/>
  <c r="I8" i="3"/>
  <c r="T8" i="3" s="1"/>
  <c r="H8" i="3"/>
  <c r="S8" i="3" s="1"/>
  <c r="G8" i="3"/>
  <c r="R8" i="3" s="1"/>
  <c r="F8" i="3"/>
  <c r="Q8" i="3" s="1"/>
  <c r="E8" i="3"/>
  <c r="P8" i="3" s="1"/>
  <c r="D8" i="3"/>
  <c r="O8" i="3" s="1"/>
  <c r="C8" i="3"/>
  <c r="N8" i="3" s="1"/>
  <c r="J7" i="3"/>
  <c r="U7" i="3" s="1"/>
  <c r="I7" i="3"/>
  <c r="T7" i="3" s="1"/>
  <c r="H7" i="3"/>
  <c r="S7" i="3" s="1"/>
  <c r="G7" i="3"/>
  <c r="R7" i="3" s="1"/>
  <c r="F7" i="3"/>
  <c r="Q7" i="3" s="1"/>
  <c r="E7" i="3"/>
  <c r="P7" i="3" s="1"/>
  <c r="D7" i="3"/>
  <c r="O7" i="3" s="1"/>
  <c r="C7" i="3"/>
  <c r="N7" i="3" s="1"/>
  <c r="J6" i="3"/>
  <c r="U6" i="3" s="1"/>
  <c r="I6" i="3"/>
  <c r="T6" i="3" s="1"/>
  <c r="H6" i="3"/>
  <c r="S6" i="3" s="1"/>
  <c r="G6" i="3"/>
  <c r="R6" i="3" s="1"/>
  <c r="F6" i="3"/>
  <c r="Q6" i="3" s="1"/>
  <c r="E6" i="3"/>
  <c r="P6" i="3" s="1"/>
  <c r="D6" i="3"/>
  <c r="O6" i="3" s="1"/>
  <c r="C6" i="3"/>
  <c r="N6" i="3" s="1"/>
  <c r="J4" i="3"/>
  <c r="I4" i="3"/>
  <c r="H4" i="3"/>
  <c r="G4" i="3"/>
  <c r="F4" i="3"/>
  <c r="E4" i="3"/>
  <c r="D4" i="3"/>
  <c r="J5" i="3"/>
  <c r="U5" i="3" s="1"/>
  <c r="I5" i="3"/>
  <c r="T5" i="3" s="1"/>
  <c r="H5" i="3"/>
  <c r="S5" i="3" s="1"/>
  <c r="G5" i="3"/>
  <c r="R5" i="3" s="1"/>
  <c r="F5" i="3"/>
  <c r="Q5" i="3" s="1"/>
  <c r="E5" i="3"/>
  <c r="P5" i="3" s="1"/>
  <c r="D5" i="3"/>
  <c r="O5" i="3" s="1"/>
  <c r="C5" i="3"/>
  <c r="N5" i="3" s="1"/>
  <c r="M22" i="2"/>
  <c r="L22" i="2"/>
  <c r="K22" i="2"/>
  <c r="J22" i="2"/>
  <c r="P22" i="2" s="1"/>
  <c r="I22" i="2"/>
  <c r="M21" i="2"/>
  <c r="L21" i="2"/>
  <c r="K21" i="2"/>
  <c r="Q21" i="2" s="1"/>
  <c r="J21" i="2"/>
  <c r="I21" i="2"/>
  <c r="M20" i="2"/>
  <c r="L20" i="2"/>
  <c r="K20" i="2"/>
  <c r="J20" i="2"/>
  <c r="I20" i="2"/>
  <c r="M19" i="2"/>
  <c r="L19" i="2"/>
  <c r="K19" i="2"/>
  <c r="J19" i="2"/>
  <c r="I19" i="2"/>
  <c r="M18" i="2"/>
  <c r="L18" i="2"/>
  <c r="K18" i="2"/>
  <c r="J18" i="2"/>
  <c r="I18" i="2"/>
  <c r="K17" i="2"/>
  <c r="J17" i="2"/>
  <c r="I17" i="2"/>
  <c r="M17" i="2"/>
  <c r="L17" i="2"/>
  <c r="Q17" i="2"/>
  <c r="P17" i="2"/>
  <c r="S22" i="2"/>
  <c r="AE22" i="2"/>
  <c r="H22" i="2"/>
  <c r="R22" i="2" s="1"/>
  <c r="P21" i="2"/>
  <c r="H21" i="2"/>
  <c r="S21" i="2" s="1"/>
  <c r="Q20" i="2"/>
  <c r="H20" i="2"/>
  <c r="P20" i="2" s="1"/>
  <c r="H19" i="2"/>
  <c r="Q19" i="2" s="1"/>
  <c r="S18" i="2"/>
  <c r="P18" i="2"/>
  <c r="AE18" i="2"/>
  <c r="H18" i="2"/>
  <c r="R18" i="2" s="1"/>
  <c r="H17" i="2"/>
  <c r="S17" i="2" s="1"/>
  <c r="AE9" i="2"/>
  <c r="AD9" i="2"/>
  <c r="AC9" i="2"/>
  <c r="AB9" i="2"/>
  <c r="AA9" i="2"/>
  <c r="AE8" i="2"/>
  <c r="AD8" i="2"/>
  <c r="AC8" i="2"/>
  <c r="AB8" i="2"/>
  <c r="AA8" i="2"/>
  <c r="AE7" i="2"/>
  <c r="AD7" i="2"/>
  <c r="AC7" i="2"/>
  <c r="AB7" i="2"/>
  <c r="AA7" i="2"/>
  <c r="AE6" i="2"/>
  <c r="AD6" i="2"/>
  <c r="AC6" i="2"/>
  <c r="AB6" i="2"/>
  <c r="AA6" i="2"/>
  <c r="AE5" i="2"/>
  <c r="AD5" i="2"/>
  <c r="AC5" i="2"/>
  <c r="AB5" i="2"/>
  <c r="AA5" i="2"/>
  <c r="AE4" i="2"/>
  <c r="AD4" i="2"/>
  <c r="AC4" i="2"/>
  <c r="AB4" i="2"/>
  <c r="AA4" i="2"/>
  <c r="Y9" i="2"/>
  <c r="X9" i="2"/>
  <c r="W9" i="2"/>
  <c r="V9" i="2"/>
  <c r="U9" i="2"/>
  <c r="Y8" i="2"/>
  <c r="X8" i="2"/>
  <c r="W8" i="2"/>
  <c r="V8" i="2"/>
  <c r="U8" i="2"/>
  <c r="Y7" i="2"/>
  <c r="X7" i="2"/>
  <c r="W7" i="2"/>
  <c r="V7" i="2"/>
  <c r="U7" i="2"/>
  <c r="Y6" i="2"/>
  <c r="X6" i="2"/>
  <c r="W6" i="2"/>
  <c r="V6" i="2"/>
  <c r="U6" i="2"/>
  <c r="Y5" i="2"/>
  <c r="X5" i="2"/>
  <c r="W5" i="2"/>
  <c r="V5" i="2"/>
  <c r="U5" i="2"/>
  <c r="Y4" i="2"/>
  <c r="X4" i="2"/>
  <c r="W4" i="2"/>
  <c r="V4" i="2"/>
  <c r="U4" i="2"/>
  <c r="S9" i="2"/>
  <c r="R9" i="2"/>
  <c r="Q9" i="2"/>
  <c r="P9" i="2"/>
  <c r="O9" i="2"/>
  <c r="S8" i="2"/>
  <c r="R8" i="2"/>
  <c r="Q8" i="2"/>
  <c r="P8" i="2"/>
  <c r="O8" i="2"/>
  <c r="S7" i="2"/>
  <c r="R7" i="2"/>
  <c r="Q7" i="2"/>
  <c r="P7" i="2"/>
  <c r="O7" i="2"/>
  <c r="S6" i="2"/>
  <c r="R6" i="2"/>
  <c r="Q6" i="2"/>
  <c r="P6" i="2"/>
  <c r="O6" i="2"/>
  <c r="S5" i="2"/>
  <c r="R5" i="2"/>
  <c r="Q5" i="2"/>
  <c r="P5" i="2"/>
  <c r="O5" i="2"/>
  <c r="S4" i="2"/>
  <c r="R4" i="2"/>
  <c r="Q4" i="2"/>
  <c r="P4" i="2"/>
  <c r="O4" i="2"/>
  <c r="M9" i="2"/>
  <c r="L9" i="2"/>
  <c r="K9" i="2"/>
  <c r="J9" i="2"/>
  <c r="I9" i="2"/>
  <c r="M8" i="2"/>
  <c r="L8" i="2"/>
  <c r="K8" i="2"/>
  <c r="J8" i="2"/>
  <c r="I8" i="2"/>
  <c r="M7" i="2"/>
  <c r="L7" i="2"/>
  <c r="K7" i="2"/>
  <c r="J7" i="2"/>
  <c r="I7" i="2"/>
  <c r="M6" i="2"/>
  <c r="L6" i="2"/>
  <c r="K6" i="2"/>
  <c r="J6" i="2"/>
  <c r="I6" i="2"/>
  <c r="M5" i="2"/>
  <c r="L5" i="2"/>
  <c r="K5" i="2"/>
  <c r="J5" i="2"/>
  <c r="I5" i="2"/>
  <c r="M4" i="2"/>
  <c r="L4" i="2"/>
  <c r="K4" i="2"/>
  <c r="J4" i="2"/>
  <c r="I4" i="2"/>
  <c r="H9" i="2"/>
  <c r="H8" i="2"/>
  <c r="H7" i="2"/>
  <c r="H6" i="2"/>
  <c r="H5" i="2"/>
  <c r="H4" i="2"/>
  <c r="A39" i="1"/>
  <c r="B39" i="1"/>
  <c r="E39" i="1"/>
  <c r="D39" i="1"/>
  <c r="C39" i="1"/>
  <c r="A34" i="1"/>
  <c r="B34" i="1"/>
  <c r="E34" i="1"/>
  <c r="D34" i="1"/>
  <c r="C34" i="1"/>
  <c r="C25" i="1"/>
  <c r="C3" i="2"/>
  <c r="D20" i="2" s="1"/>
  <c r="D34" i="2" s="1"/>
  <c r="A25" i="1"/>
  <c r="E25" i="1"/>
  <c r="D25" i="1"/>
  <c r="B25" i="1"/>
  <c r="E20" i="1"/>
  <c r="A20" i="1"/>
  <c r="C29" i="1"/>
  <c r="B20" i="1"/>
  <c r="D20" i="1"/>
  <c r="AE19" i="3" l="1"/>
  <c r="AE21" i="3"/>
  <c r="AE23" i="3"/>
  <c r="AE25" i="3"/>
  <c r="AA20" i="3"/>
  <c r="AA22" i="3"/>
  <c r="AA24" i="3"/>
  <c r="AA26" i="3"/>
  <c r="AE20" i="3"/>
  <c r="AE22" i="3"/>
  <c r="AE24" i="3"/>
  <c r="AE26" i="3"/>
  <c r="AA19" i="3"/>
  <c r="AA21" i="3"/>
  <c r="AA23" i="3"/>
  <c r="AA25" i="3"/>
  <c r="AD5" i="3"/>
  <c r="Z7" i="3"/>
  <c r="AD8" i="3"/>
  <c r="AD10" i="3"/>
  <c r="AD12" i="3"/>
  <c r="AA5" i="3"/>
  <c r="AE5" i="3"/>
  <c r="AA6" i="3"/>
  <c r="AE6" i="3"/>
  <c r="AA7" i="3"/>
  <c r="AE7" i="3"/>
  <c r="AA8" i="3"/>
  <c r="AE8" i="3"/>
  <c r="AA9" i="3"/>
  <c r="AE9" i="3"/>
  <c r="AA10" i="3"/>
  <c r="AE10" i="3"/>
  <c r="AA11" i="3"/>
  <c r="AE11" i="3"/>
  <c r="AA12" i="3"/>
  <c r="AE12" i="3"/>
  <c r="AB19" i="3"/>
  <c r="AF19" i="3"/>
  <c r="AB20" i="3"/>
  <c r="AF20" i="3"/>
  <c r="AB21" i="3"/>
  <c r="AF21" i="3"/>
  <c r="AB22" i="3"/>
  <c r="AF22" i="3"/>
  <c r="AB23" i="3"/>
  <c r="AF23" i="3"/>
  <c r="AB24" i="3"/>
  <c r="AF24" i="3"/>
  <c r="AB25" i="3"/>
  <c r="AF25" i="3"/>
  <c r="AB26" i="3"/>
  <c r="AF26" i="3"/>
  <c r="Z6" i="3"/>
  <c r="AD7" i="3"/>
  <c r="Z9" i="3"/>
  <c r="Z10" i="3"/>
  <c r="AD11" i="3"/>
  <c r="AB5" i="3"/>
  <c r="AF5" i="3"/>
  <c r="AB6" i="3"/>
  <c r="AF6" i="3"/>
  <c r="AB7" i="3"/>
  <c r="AF7" i="3"/>
  <c r="AB8" i="3"/>
  <c r="AF8" i="3"/>
  <c r="AB9" i="3"/>
  <c r="AF9" i="3"/>
  <c r="AB10" i="3"/>
  <c r="AF10" i="3"/>
  <c r="AB11" i="3"/>
  <c r="AF11" i="3"/>
  <c r="AB12" i="3"/>
  <c r="AF12" i="3"/>
  <c r="AC19" i="3"/>
  <c r="Y20" i="3"/>
  <c r="AC20" i="3"/>
  <c r="Y21" i="3"/>
  <c r="AC21" i="3"/>
  <c r="Y22" i="3"/>
  <c r="AC22" i="3"/>
  <c r="Y23" i="3"/>
  <c r="AC23" i="3"/>
  <c r="Y24" i="3"/>
  <c r="AC24" i="3"/>
  <c r="Y25" i="3"/>
  <c r="AC25" i="3"/>
  <c r="Y26" i="3"/>
  <c r="AC26" i="3"/>
  <c r="Y19" i="3"/>
  <c r="Z5" i="3"/>
  <c r="AD6" i="3"/>
  <c r="Z8" i="3"/>
  <c r="AD9" i="3"/>
  <c r="Z11" i="3"/>
  <c r="Z12" i="3"/>
  <c r="Y5" i="3"/>
  <c r="AC5" i="3"/>
  <c r="Y6" i="3"/>
  <c r="AC6" i="3"/>
  <c r="Y7" i="3"/>
  <c r="AC7" i="3"/>
  <c r="Y8" i="3"/>
  <c r="AC8" i="3"/>
  <c r="Y9" i="3"/>
  <c r="AC9" i="3"/>
  <c r="Y10" i="3"/>
  <c r="AC10" i="3"/>
  <c r="Y11" i="3"/>
  <c r="AC11" i="3"/>
  <c r="Y12" i="3"/>
  <c r="AC12" i="3"/>
  <c r="Z19" i="3"/>
  <c r="AD19" i="3"/>
  <c r="Z20" i="3"/>
  <c r="AD20" i="3"/>
  <c r="Z21" i="3"/>
  <c r="AD21" i="3"/>
  <c r="Z22" i="3"/>
  <c r="AD22" i="3"/>
  <c r="Z23" i="3"/>
  <c r="AD23" i="3"/>
  <c r="Z24" i="3"/>
  <c r="AD24" i="3"/>
  <c r="Z25" i="3"/>
  <c r="AD25" i="3"/>
  <c r="Z26" i="3"/>
  <c r="AD26" i="3"/>
  <c r="AB18" i="2"/>
  <c r="R19" i="2"/>
  <c r="AB22" i="2"/>
  <c r="AC18" i="2"/>
  <c r="S19" i="2"/>
  <c r="R20" i="2"/>
  <c r="AC22" i="2"/>
  <c r="R17" i="2"/>
  <c r="Q18" i="2"/>
  <c r="U18" i="2"/>
  <c r="Y18" i="2"/>
  <c r="AD18" i="2"/>
  <c r="P19" i="2"/>
  <c r="S20" i="2"/>
  <c r="R21" i="2"/>
  <c r="Q22" i="2"/>
  <c r="U22" i="2"/>
  <c r="Y22" i="2"/>
  <c r="AD22" i="2"/>
  <c r="W18" i="2"/>
  <c r="W22" i="2"/>
  <c r="O18" i="2"/>
  <c r="X18" i="2"/>
  <c r="O22" i="2"/>
  <c r="X22" i="2"/>
  <c r="V18" i="2"/>
  <c r="AA18" i="2"/>
  <c r="V22" i="2"/>
  <c r="AA22" i="2"/>
  <c r="A29" i="1"/>
  <c r="B29" i="1"/>
  <c r="D29" i="1"/>
  <c r="E29" i="1"/>
  <c r="E3" i="2"/>
  <c r="A3" i="2"/>
  <c r="C25" i="2"/>
  <c r="C39" i="2" s="1"/>
  <c r="B25" i="2"/>
  <c r="B39" i="2" s="1"/>
  <c r="D25" i="2"/>
  <c r="B20" i="2"/>
  <c r="B34" i="2" s="1"/>
  <c r="C20" i="2"/>
  <c r="C34" i="2" s="1"/>
  <c r="AC20" i="2" l="1"/>
  <c r="X20" i="2"/>
  <c r="O20" i="2"/>
  <c r="AD20" i="2"/>
  <c r="Y20" i="2"/>
  <c r="AB20" i="2"/>
  <c r="W20" i="2"/>
  <c r="AE20" i="2"/>
  <c r="AA20" i="2"/>
  <c r="V20" i="2"/>
  <c r="U20" i="2"/>
  <c r="AB17" i="2"/>
  <c r="W17" i="2"/>
  <c r="AC17" i="2"/>
  <c r="AE17" i="2"/>
  <c r="AA17" i="2"/>
  <c r="V17" i="2"/>
  <c r="AD17" i="2"/>
  <c r="Y17" i="2"/>
  <c r="U17" i="2"/>
  <c r="X17" i="2"/>
  <c r="O17" i="2"/>
  <c r="AB21" i="2"/>
  <c r="W21" i="2"/>
  <c r="AD21" i="2"/>
  <c r="Y21" i="2"/>
  <c r="U21" i="2"/>
  <c r="AC21" i="2"/>
  <c r="AE21" i="2"/>
  <c r="AA21" i="2"/>
  <c r="V21" i="2"/>
  <c r="X21" i="2"/>
  <c r="O21" i="2"/>
  <c r="AD19" i="2"/>
  <c r="Y19" i="2"/>
  <c r="U19" i="2"/>
  <c r="AE19" i="2"/>
  <c r="AA19" i="2"/>
  <c r="AC19" i="2"/>
  <c r="X19" i="2"/>
  <c r="O19" i="2"/>
  <c r="AB19" i="2"/>
  <c r="W19" i="2"/>
  <c r="V19" i="2"/>
  <c r="A25" i="2"/>
  <c r="A20" i="2"/>
  <c r="A34" i="2" s="1"/>
  <c r="E25" i="2"/>
  <c r="E39" i="2" s="1"/>
  <c r="E20" i="2"/>
  <c r="D29" i="2"/>
  <c r="D39" i="2"/>
  <c r="B29" i="2"/>
  <c r="C29" i="2"/>
  <c r="A29" i="2" l="1"/>
  <c r="A39" i="2"/>
  <c r="E29" i="2"/>
  <c r="E34" i="2"/>
</calcChain>
</file>

<file path=xl/comments1.xml><?xml version="1.0" encoding="utf-8"?>
<comments xmlns="http://schemas.openxmlformats.org/spreadsheetml/2006/main">
  <authors>
    <author>Kau, Derchang</author>
  </authors>
  <commentList>
    <comment ref="A3" authorId="0" shapeId="0">
      <text>
        <r>
          <rPr>
            <b/>
            <sz val="9"/>
            <color indexed="81"/>
            <rFont val="Tahoma"/>
            <charset val="1"/>
          </rPr>
          <t>Kau, Derchang:</t>
        </r>
        <r>
          <rPr>
            <sz val="9"/>
            <color indexed="81"/>
            <rFont val="Tahoma"/>
            <charset val="1"/>
          </rPr>
          <t xml:space="preserve">
50% variability
</t>
        </r>
      </text>
    </comment>
    <comment ref="C3" authorId="0" shapeId="0">
      <text>
        <r>
          <rPr>
            <b/>
            <sz val="9"/>
            <color indexed="81"/>
            <rFont val="Tahoma"/>
            <charset val="1"/>
          </rPr>
          <t>Kau, Derchang:</t>
        </r>
        <r>
          <rPr>
            <sz val="9"/>
            <color indexed="81"/>
            <rFont val="Tahoma"/>
            <charset val="1"/>
          </rPr>
          <t xml:space="preserve">
1.7X of S26 due to CD scaling</t>
        </r>
      </text>
    </comment>
    <comment ref="E3" authorId="0" shapeId="0">
      <text>
        <r>
          <rPr>
            <b/>
            <sz val="9"/>
            <color indexed="81"/>
            <rFont val="Tahoma"/>
            <charset val="1"/>
          </rPr>
          <t>Kau, Derchang:</t>
        </r>
        <r>
          <rPr>
            <sz val="9"/>
            <color indexed="81"/>
            <rFont val="Tahoma"/>
            <charset val="1"/>
          </rPr>
          <t xml:space="preserve">
50% Variability</t>
        </r>
      </text>
    </comment>
    <comment ref="A5" authorId="0" shapeId="0">
      <text>
        <r>
          <rPr>
            <b/>
            <sz val="9"/>
            <color indexed="81"/>
            <rFont val="Tahoma"/>
            <charset val="1"/>
          </rPr>
          <t>Kau, Derchang:</t>
        </r>
        <r>
          <rPr>
            <sz val="9"/>
            <color indexed="81"/>
            <rFont val="Tahoma"/>
            <charset val="1"/>
          </rPr>
          <t xml:space="preserve">
CD Range needed for alpha product 
development</t>
        </r>
      </text>
    </comment>
    <comment ref="A9" authorId="0" shapeId="0">
      <text>
        <r>
          <rPr>
            <b/>
            <sz val="9"/>
            <color indexed="81"/>
            <rFont val="Tahoma"/>
            <charset val="1"/>
          </rPr>
          <t>Kau, Derchang:</t>
        </r>
        <r>
          <rPr>
            <sz val="9"/>
            <color indexed="81"/>
            <rFont val="Tahoma"/>
            <charset val="1"/>
          </rPr>
          <t xml:space="preserve">
CD Range needed for alpha product 
development</t>
        </r>
      </text>
    </comment>
  </commentList>
</comments>
</file>

<file path=xl/sharedStrings.xml><?xml version="1.0" encoding="utf-8"?>
<sst xmlns="http://schemas.openxmlformats.org/spreadsheetml/2006/main" count="146" uniqueCount="36">
  <si>
    <t>Min</t>
  </si>
  <si>
    <t>Max</t>
  </si>
  <si>
    <t>WL CD [nm]</t>
  </si>
  <si>
    <t>BL CD [nm]</t>
  </si>
  <si>
    <t>WL Height [nm]</t>
  </si>
  <si>
    <t>BL Height [nm]</t>
  </si>
  <si>
    <t>Target</t>
  </si>
  <si>
    <t>target</t>
  </si>
  <si>
    <t>Resistivity [Ω*μm]</t>
  </si>
  <si>
    <t>WL Resistance [Ω/b]</t>
  </si>
  <si>
    <t>BL Resistance [Ω/b]</t>
  </si>
  <si>
    <t>Middle Deck WL/BL Resistance [Ω/b]</t>
  </si>
  <si>
    <t>WL Resistance [KΩ]</t>
  </si>
  <si>
    <t>BL Resistance [KΩ]</t>
  </si>
  <si>
    <t>Worst Case</t>
  </si>
  <si>
    <t>Fingle Length</t>
  </si>
  <si>
    <t>um</t>
  </si>
  <si>
    <t># of bit</t>
  </si>
  <si>
    <t>Single Finger WL Resistance [KΩ]</t>
  </si>
  <si>
    <t>WC(L)</t>
  </si>
  <si>
    <t>WL Voltage @ 1uA/finger [mV]</t>
  </si>
  <si>
    <t>WL Voltage @ 10uA/finger [mV]</t>
  </si>
  <si>
    <t>WC(H)</t>
  </si>
  <si>
    <t>WL Voltage @ 100uA/finger [mV]</t>
  </si>
  <si>
    <t>Single Finger BL Resistance [KΩ]</t>
  </si>
  <si>
    <t>Worst Case-L</t>
  </si>
  <si>
    <t>Worst Case-H</t>
  </si>
  <si>
    <t># of fingers</t>
  </si>
  <si>
    <t>Finger Length</t>
  </si>
  <si>
    <t>Min Res</t>
  </si>
  <si>
    <t>width between pad [um]</t>
  </si>
  <si>
    <t>Max Current Level minmum of 100mV detect [mA]; &lt; 100mA is required</t>
  </si>
  <si>
    <t>Min Current Level for maximum of 10V detect; &gt; 0.1mA is required</t>
  </si>
  <si>
    <t>Min Voltage @ 1uA/finger [mV] &gt; 1mV required</t>
  </si>
  <si>
    <t>Max voltage @ 100uA/finger [mV] &lt; 50V required</t>
  </si>
  <si>
    <t>Max Resistance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</si>
</sst>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2" fontId="0" fillId="0" borderId="0" xfId="0" applyNumberFormat="1" applyAlignment="1">
      <alignment horizontal="center"/>
    </xf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11" fontId="0" fillId="0" borderId="0" xfId="0" applyNumberFormat="1"/>
    <xf numFmtId="0" fontId="0" fillId="2" borderId="0" xfId="0" applyFill="1"/>
    <xf numFmtId="1" fontId="0" fillId="2" borderId="0" xfId="0" applyNumberFormat="1" applyFill="1"/>
    <xf numFmtId="1" fontId="0" fillId="2" borderId="0" xfId="0" applyNumberFormat="1" applyFill="1" applyAlignment="1">
      <alignment horizontal="center"/>
    </xf>
    <xf numFmtId="0" fontId="0" fillId="0" borderId="0" xfId="0" applyAlignment="1">
      <alignment horizontal="center" vertical="center" textRotation="90"/>
    </xf>
    <xf numFmtId="2" fontId="0" fillId="2" borderId="0" xfId="0" applyNumberFormat="1" applyFill="1"/>
    <xf numFmtId="11" fontId="0" fillId="2" borderId="0" xfId="0" applyNumberFormat="1" applyFill="1"/>
    <xf numFmtId="0" fontId="0" fillId="0" borderId="0" xfId="0" applyAlignment="1">
      <alignment horizontal="center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E2" sqref="E1:E1048576"/>
    </sheetView>
  </sheetViews>
  <sheetFormatPr defaultRowHeight="14.5" x14ac:dyDescent="0.35"/>
  <cols>
    <col min="1" max="1" width="15.6328125" customWidth="1"/>
    <col min="2" max="5" width="15.6328125" style="1" customWidth="1"/>
  </cols>
  <sheetData>
    <row r="1" spans="1:5" x14ac:dyDescent="0.35">
      <c r="A1" s="16" t="s">
        <v>8</v>
      </c>
      <c r="B1" s="16"/>
      <c r="C1" s="16"/>
      <c r="D1" s="16"/>
      <c r="E1" s="16"/>
    </row>
    <row r="2" spans="1:5" x14ac:dyDescent="0.35">
      <c r="A2" s="1" t="s">
        <v>0</v>
      </c>
      <c r="C2" s="1" t="s">
        <v>6</v>
      </c>
      <c r="E2" s="1" t="s">
        <v>1</v>
      </c>
    </row>
    <row r="3" spans="1:5" x14ac:dyDescent="0.35">
      <c r="A3" s="1">
        <v>195</v>
      </c>
      <c r="C3" s="1">
        <v>240</v>
      </c>
      <c r="E3" s="1">
        <v>260</v>
      </c>
    </row>
    <row r="5" spans="1:5" x14ac:dyDescent="0.35">
      <c r="A5" s="16" t="s">
        <v>2</v>
      </c>
      <c r="B5" s="16"/>
      <c r="C5" s="16"/>
      <c r="D5" s="16"/>
      <c r="E5" s="16"/>
    </row>
    <row r="6" spans="1:5" x14ac:dyDescent="0.35">
      <c r="B6" s="1" t="s">
        <v>0</v>
      </c>
      <c r="C6" s="1" t="s">
        <v>7</v>
      </c>
      <c r="D6" s="1" t="s">
        <v>1</v>
      </c>
    </row>
    <row r="7" spans="1:5" x14ac:dyDescent="0.35">
      <c r="B7" s="1">
        <v>19.5</v>
      </c>
      <c r="C7" s="1">
        <v>21</v>
      </c>
      <c r="D7" s="1">
        <v>25.5</v>
      </c>
    </row>
    <row r="9" spans="1:5" x14ac:dyDescent="0.35">
      <c r="A9" s="16" t="s">
        <v>3</v>
      </c>
      <c r="B9" s="16"/>
      <c r="C9" s="16"/>
      <c r="D9" s="16"/>
      <c r="E9" s="16"/>
    </row>
    <row r="10" spans="1:5" x14ac:dyDescent="0.35">
      <c r="B10" s="1" t="s">
        <v>0</v>
      </c>
      <c r="C10" s="1" t="s">
        <v>6</v>
      </c>
      <c r="D10" s="1" t="s">
        <v>1</v>
      </c>
    </row>
    <row r="11" spans="1:5" x14ac:dyDescent="0.35">
      <c r="B11" s="1">
        <v>14</v>
      </c>
      <c r="C11" s="1">
        <v>16</v>
      </c>
      <c r="D11" s="1">
        <v>18</v>
      </c>
    </row>
    <row r="14" spans="1:5" x14ac:dyDescent="0.35">
      <c r="B14" s="1" t="s">
        <v>4</v>
      </c>
      <c r="D14" s="1" t="s">
        <v>5</v>
      </c>
    </row>
    <row r="15" spans="1:5" x14ac:dyDescent="0.35">
      <c r="B15" s="1">
        <v>37</v>
      </c>
      <c r="D15" s="1">
        <v>55</v>
      </c>
    </row>
    <row r="18" spans="1:5" x14ac:dyDescent="0.35">
      <c r="B18" s="16" t="s">
        <v>9</v>
      </c>
      <c r="C18" s="16"/>
      <c r="D18" s="16"/>
    </row>
    <row r="19" spans="1:5" x14ac:dyDescent="0.35">
      <c r="B19" s="1" t="s">
        <v>0</v>
      </c>
      <c r="C19" s="1" t="s">
        <v>6</v>
      </c>
      <c r="D19" s="1" t="s">
        <v>1</v>
      </c>
    </row>
    <row r="20" spans="1:5" x14ac:dyDescent="0.35">
      <c r="A20" s="4">
        <f>41/C$7/$B$15*$A$3</f>
        <v>10.289575289575289</v>
      </c>
      <c r="B20" s="4">
        <f>41/D$7/$B$15*$C$3</f>
        <v>10.429252782193959</v>
      </c>
      <c r="C20" s="4">
        <f>41/C$7/$B$15*$C$3</f>
        <v>12.664092664092664</v>
      </c>
      <c r="D20" s="4">
        <f>41/B$7/$B$15*$C$3</f>
        <v>13.638253638253639</v>
      </c>
      <c r="E20" s="4">
        <f>41/C$7/$B$15*$E$3</f>
        <v>13.719433719433718</v>
      </c>
    </row>
    <row r="23" spans="1:5" x14ac:dyDescent="0.35">
      <c r="B23" s="16" t="s">
        <v>10</v>
      </c>
      <c r="C23" s="16"/>
      <c r="D23" s="16"/>
    </row>
    <row r="24" spans="1:5" x14ac:dyDescent="0.35">
      <c r="B24" s="1" t="s">
        <v>0</v>
      </c>
      <c r="C24" s="1" t="s">
        <v>6</v>
      </c>
      <c r="D24" s="1" t="s">
        <v>1</v>
      </c>
    </row>
    <row r="25" spans="1:5" x14ac:dyDescent="0.35">
      <c r="A25" s="4">
        <f>41/C$11/$D$15*$A$3</f>
        <v>9.0852272727272734</v>
      </c>
      <c r="B25" s="4">
        <f>41/D$11/$D$15*$C$3</f>
        <v>9.9393939393939377</v>
      </c>
      <c r="C25" s="4">
        <f>41/C$11/$D$15*$C$3</f>
        <v>11.181818181818182</v>
      </c>
      <c r="D25" s="4">
        <f>41/B$11/$D$15*$C$3</f>
        <v>12.779220779220779</v>
      </c>
      <c r="E25" s="4">
        <f>41/C$11/$D$15*$E$3</f>
        <v>12.113636363636363</v>
      </c>
    </row>
    <row r="27" spans="1:5" x14ac:dyDescent="0.35">
      <c r="B27" s="16" t="s">
        <v>11</v>
      </c>
      <c r="C27" s="16"/>
      <c r="D27" s="16"/>
    </row>
    <row r="28" spans="1:5" x14ac:dyDescent="0.35">
      <c r="B28" s="1" t="s">
        <v>0</v>
      </c>
      <c r="C28" s="1" t="s">
        <v>6</v>
      </c>
      <c r="D28" s="1" t="s">
        <v>1</v>
      </c>
    </row>
    <row r="29" spans="1:5" x14ac:dyDescent="0.35">
      <c r="A29" s="4">
        <f>1/(1/A25+1/A20)</f>
        <v>4.8249849124924564</v>
      </c>
      <c r="B29" s="4">
        <f>1/(1/B25+1/B20)</f>
        <v>5.0892164468580292</v>
      </c>
      <c r="C29" s="4">
        <f>1/(1/C25+1/C20)</f>
        <v>5.9384429692214846</v>
      </c>
      <c r="D29" s="4">
        <f>1/(1/D25+1/D20)</f>
        <v>6.5973851827019789</v>
      </c>
      <c r="E29" s="4">
        <f>1/(1/E25+1/E20)</f>
        <v>6.4333132166566083</v>
      </c>
    </row>
    <row r="32" spans="1:5" x14ac:dyDescent="0.35">
      <c r="B32" s="16" t="s">
        <v>12</v>
      </c>
      <c r="C32" s="16"/>
      <c r="D32" s="16"/>
    </row>
    <row r="33" spans="1:5" x14ac:dyDescent="0.35">
      <c r="B33" s="1" t="s">
        <v>0</v>
      </c>
      <c r="C33" s="1" t="s">
        <v>6</v>
      </c>
      <c r="D33" s="1" t="s">
        <v>1</v>
      </c>
    </row>
    <row r="34" spans="1:5" x14ac:dyDescent="0.35">
      <c r="A34" s="4">
        <f>A20*2048/1000</f>
        <v>21.073050193050193</v>
      </c>
      <c r="B34" s="4">
        <f>B20*2048/1000</f>
        <v>21.359109697933228</v>
      </c>
      <c r="C34" s="4">
        <f>C20*2048/1000</f>
        <v>25.936061776061774</v>
      </c>
      <c r="D34" s="4">
        <f>D20*2048/1000</f>
        <v>27.931143451143452</v>
      </c>
      <c r="E34" s="4">
        <f>E20*2048/1000</f>
        <v>28.097400257400256</v>
      </c>
    </row>
    <row r="37" spans="1:5" x14ac:dyDescent="0.35">
      <c r="B37" s="16" t="s">
        <v>13</v>
      </c>
      <c r="C37" s="16"/>
      <c r="D37" s="16"/>
    </row>
    <row r="38" spans="1:5" x14ac:dyDescent="0.35">
      <c r="B38" s="1" t="s">
        <v>0</v>
      </c>
      <c r="C38" s="1" t="s">
        <v>6</v>
      </c>
      <c r="D38" s="1" t="s">
        <v>1</v>
      </c>
    </row>
    <row r="39" spans="1:5" x14ac:dyDescent="0.35">
      <c r="A39" s="4">
        <f>A25*2048/1000</f>
        <v>18.606545454545454</v>
      </c>
      <c r="B39" s="4">
        <f>B25*2048/1000</f>
        <v>20.355878787878783</v>
      </c>
      <c r="C39" s="4">
        <f>C25*2048/1000</f>
        <v>22.900363636363636</v>
      </c>
      <c r="D39" s="4">
        <f>D25*2048/1000</f>
        <v>26.171844155844155</v>
      </c>
      <c r="E39" s="4">
        <f>E25*2048/1000</f>
        <v>24.808727272727271</v>
      </c>
    </row>
  </sheetData>
  <mergeCells count="8">
    <mergeCell ref="B37:D37"/>
    <mergeCell ref="B23:D23"/>
    <mergeCell ref="A1:E1"/>
    <mergeCell ref="A5:E5"/>
    <mergeCell ref="A9:E9"/>
    <mergeCell ref="B27:D27"/>
    <mergeCell ref="B32:D32"/>
    <mergeCell ref="B18:D18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9"/>
  <sheetViews>
    <sheetView workbookViewId="0">
      <selection activeCell="A25" sqref="A25"/>
    </sheetView>
  </sheetViews>
  <sheetFormatPr defaultRowHeight="14.5" x14ac:dyDescent="0.35"/>
  <cols>
    <col min="1" max="1" width="12.6328125" customWidth="1"/>
    <col min="2" max="5" width="12.6328125" style="1" customWidth="1"/>
    <col min="6" max="8" width="8.7265625" customWidth="1"/>
    <col min="9" max="13" width="12.6328125" customWidth="1"/>
  </cols>
  <sheetData>
    <row r="1" spans="1:31" x14ac:dyDescent="0.35">
      <c r="A1" s="16" t="s">
        <v>8</v>
      </c>
      <c r="B1" s="16"/>
      <c r="C1" s="16"/>
      <c r="D1" s="16"/>
      <c r="E1" s="16"/>
      <c r="O1" s="9">
        <v>9.9999999999999995E-7</v>
      </c>
      <c r="U1" s="9">
        <v>1.0000000000000001E-5</v>
      </c>
      <c r="AA1" s="9">
        <v>1E-4</v>
      </c>
    </row>
    <row r="2" spans="1:31" x14ac:dyDescent="0.35">
      <c r="A2" s="1" t="s">
        <v>0</v>
      </c>
      <c r="C2" s="1" t="s">
        <v>6</v>
      </c>
      <c r="E2" s="1" t="s">
        <v>1</v>
      </c>
      <c r="G2" s="16" t="s">
        <v>15</v>
      </c>
      <c r="H2" s="16"/>
      <c r="I2" s="16" t="s">
        <v>18</v>
      </c>
      <c r="J2" s="16"/>
      <c r="K2" s="16"/>
      <c r="L2" s="16"/>
      <c r="M2" s="16"/>
      <c r="O2" s="16" t="s">
        <v>20</v>
      </c>
      <c r="P2" s="16"/>
      <c r="Q2" s="16"/>
      <c r="R2" s="16"/>
      <c r="S2" s="16"/>
      <c r="U2" s="16" t="s">
        <v>21</v>
      </c>
      <c r="V2" s="16"/>
      <c r="W2" s="16"/>
      <c r="X2" s="16"/>
      <c r="Y2" s="16"/>
      <c r="AA2" s="16" t="s">
        <v>23</v>
      </c>
      <c r="AB2" s="16"/>
      <c r="AC2" s="16"/>
      <c r="AD2" s="16"/>
      <c r="AE2" s="16"/>
    </row>
    <row r="3" spans="1:31" x14ac:dyDescent="0.35">
      <c r="A3" s="1">
        <f>C3*0.5</f>
        <v>204</v>
      </c>
      <c r="C3" s="1">
        <f>'S26'!C3*1.7</f>
        <v>408</v>
      </c>
      <c r="E3" s="1">
        <f>C3*1.5</f>
        <v>612</v>
      </c>
      <c r="G3" s="1" t="s">
        <v>16</v>
      </c>
      <c r="H3" s="1" t="s">
        <v>17</v>
      </c>
      <c r="I3" s="1" t="s">
        <v>25</v>
      </c>
      <c r="J3" s="1" t="s">
        <v>0</v>
      </c>
      <c r="K3" s="1" t="s">
        <v>6</v>
      </c>
      <c r="L3" s="1" t="s">
        <v>1</v>
      </c>
      <c r="M3" s="1" t="s">
        <v>26</v>
      </c>
      <c r="O3" s="1" t="s">
        <v>19</v>
      </c>
      <c r="P3" s="1" t="s">
        <v>0</v>
      </c>
      <c r="Q3" s="1" t="s">
        <v>6</v>
      </c>
      <c r="R3" s="1" t="s">
        <v>1</v>
      </c>
      <c r="S3" s="1" t="s">
        <v>22</v>
      </c>
      <c r="U3" s="1" t="s">
        <v>19</v>
      </c>
      <c r="V3" s="1" t="s">
        <v>0</v>
      </c>
      <c r="W3" s="1" t="s">
        <v>6</v>
      </c>
      <c r="X3" s="1" t="s">
        <v>1</v>
      </c>
      <c r="Y3" s="1" t="s">
        <v>22</v>
      </c>
      <c r="AA3" s="1" t="s">
        <v>19</v>
      </c>
      <c r="AB3" s="1" t="s">
        <v>0</v>
      </c>
      <c r="AC3" s="1" t="s">
        <v>6</v>
      </c>
      <c r="AD3" s="1" t="s">
        <v>1</v>
      </c>
      <c r="AE3" s="1" t="s">
        <v>22</v>
      </c>
    </row>
    <row r="4" spans="1:31" x14ac:dyDescent="0.35">
      <c r="G4">
        <v>1</v>
      </c>
      <c r="H4" s="7">
        <f t="shared" ref="H4:H9" si="0">G4*1000/28</f>
        <v>35.714285714285715</v>
      </c>
      <c r="I4" s="8">
        <f t="shared" ref="I4:M9" si="1">A$20*$H4/1000</f>
        <v>0.50458494208494209</v>
      </c>
      <c r="J4" s="8">
        <f t="shared" si="1"/>
        <v>1.0091698841698842</v>
      </c>
      <c r="K4" s="8">
        <f t="shared" si="1"/>
        <v>1.1533370104798675</v>
      </c>
      <c r="L4" s="8">
        <f t="shared" si="1"/>
        <v>1.3455598455598456</v>
      </c>
      <c r="M4" s="8">
        <f t="shared" si="1"/>
        <v>2.0183397683397684</v>
      </c>
      <c r="O4" s="8">
        <f>$I4*$O$1*1000*1000</f>
        <v>0.50458494208494209</v>
      </c>
      <c r="P4" s="8">
        <f>$J4*$O$1*1000*1000</f>
        <v>1.0091698841698842</v>
      </c>
      <c r="Q4" s="8">
        <f>$K4*$O$1*1000*1000</f>
        <v>1.1533370104798675</v>
      </c>
      <c r="R4" s="8">
        <f>$L4*$O$1*1000*1000</f>
        <v>1.3455598455598454</v>
      </c>
      <c r="S4" s="8">
        <f>$M4*$O$1*1000*1000</f>
        <v>2.0183397683397684</v>
      </c>
      <c r="U4" s="8">
        <f>$I4*$U$1*1000*1000</f>
        <v>5.0458494208494207</v>
      </c>
      <c r="V4" s="8">
        <f t="shared" ref="V4:Y9" si="2">$I4*$U$1*1000*1000</f>
        <v>5.0458494208494207</v>
      </c>
      <c r="W4" s="8">
        <f t="shared" si="2"/>
        <v>5.0458494208494207</v>
      </c>
      <c r="X4" s="8">
        <f t="shared" si="2"/>
        <v>5.0458494208494207</v>
      </c>
      <c r="Y4" s="8">
        <f t="shared" si="2"/>
        <v>5.0458494208494207</v>
      </c>
      <c r="AA4" s="8">
        <f>$I4*$AA$1*1000*1000</f>
        <v>50.458494208494216</v>
      </c>
      <c r="AB4" s="8">
        <f t="shared" ref="AB4:AE9" si="3">$I4*$AA$1*1000*1000</f>
        <v>50.458494208494216</v>
      </c>
      <c r="AC4" s="8">
        <f t="shared" si="3"/>
        <v>50.458494208494216</v>
      </c>
      <c r="AD4" s="8">
        <f t="shared" si="3"/>
        <v>50.458494208494216</v>
      </c>
      <c r="AE4" s="8">
        <f t="shared" si="3"/>
        <v>50.458494208494216</v>
      </c>
    </row>
    <row r="5" spans="1:31" x14ac:dyDescent="0.35">
      <c r="A5" s="16" t="s">
        <v>2</v>
      </c>
      <c r="B5" s="16"/>
      <c r="C5" s="16"/>
      <c r="D5" s="16"/>
      <c r="E5" s="16"/>
      <c r="G5">
        <v>10</v>
      </c>
      <c r="H5" s="7">
        <f t="shared" si="0"/>
        <v>357.14285714285717</v>
      </c>
      <c r="I5" s="8">
        <f t="shared" si="1"/>
        <v>5.0458494208494216</v>
      </c>
      <c r="J5" s="8">
        <f t="shared" si="1"/>
        <v>10.091698841698843</v>
      </c>
      <c r="K5" s="8">
        <f t="shared" si="1"/>
        <v>11.533370104798678</v>
      </c>
      <c r="L5" s="8">
        <f t="shared" si="1"/>
        <v>13.455598455598459</v>
      </c>
      <c r="M5" s="8">
        <f t="shared" si="1"/>
        <v>20.183397683397686</v>
      </c>
      <c r="O5" s="8">
        <f t="shared" ref="O5:O9" si="4">$I5*$O$1*1000*1000</f>
        <v>5.0458494208494216</v>
      </c>
      <c r="P5" s="8">
        <f t="shared" ref="P5:P9" si="5">$J5*$O$1*1000*1000</f>
        <v>10.091698841698843</v>
      </c>
      <c r="Q5" s="8">
        <f t="shared" ref="Q5:Q9" si="6">$K5*$O$1*1000*1000</f>
        <v>11.533370104798678</v>
      </c>
      <c r="R5" s="8">
        <f t="shared" ref="R5:R9" si="7">$L5*$O$1*1000*1000</f>
        <v>13.455598455598457</v>
      </c>
      <c r="S5" s="8">
        <f t="shared" ref="S5:S9" si="8">$M5*$O$1*1000*1000</f>
        <v>20.183397683397686</v>
      </c>
      <c r="U5" s="8">
        <f t="shared" ref="U5:U9" si="9">$I5*$U$1*1000*1000</f>
        <v>50.458494208494223</v>
      </c>
      <c r="V5" s="8">
        <f t="shared" si="2"/>
        <v>50.458494208494223</v>
      </c>
      <c r="W5" s="8">
        <f t="shared" si="2"/>
        <v>50.458494208494223</v>
      </c>
      <c r="X5" s="8">
        <f t="shared" si="2"/>
        <v>50.458494208494223</v>
      </c>
      <c r="Y5" s="8">
        <f t="shared" si="2"/>
        <v>50.458494208494223</v>
      </c>
      <c r="AA5" s="8">
        <f t="shared" ref="AA5:AA9" si="10">$I5*$AA$1*1000*1000</f>
        <v>504.58494208494221</v>
      </c>
      <c r="AB5" s="8">
        <f t="shared" si="3"/>
        <v>504.58494208494221</v>
      </c>
      <c r="AC5" s="8">
        <f t="shared" si="3"/>
        <v>504.58494208494221</v>
      </c>
      <c r="AD5" s="8">
        <f t="shared" si="3"/>
        <v>504.58494208494221</v>
      </c>
      <c r="AE5" s="8">
        <f t="shared" si="3"/>
        <v>504.58494208494221</v>
      </c>
    </row>
    <row r="6" spans="1:31" x14ac:dyDescent="0.35">
      <c r="B6" s="1" t="s">
        <v>0</v>
      </c>
      <c r="C6" s="1" t="s">
        <v>7</v>
      </c>
      <c r="D6" s="1" t="s">
        <v>1</v>
      </c>
      <c r="G6" s="10">
        <v>100</v>
      </c>
      <c r="H6" s="11">
        <f t="shared" si="0"/>
        <v>3571.4285714285716</v>
      </c>
      <c r="I6" s="12">
        <f t="shared" si="1"/>
        <v>50.458494208494216</v>
      </c>
      <c r="J6" s="12">
        <f t="shared" si="1"/>
        <v>100.91698841698843</v>
      </c>
      <c r="K6" s="12">
        <f t="shared" si="1"/>
        <v>115.33370104798676</v>
      </c>
      <c r="L6" s="12">
        <f t="shared" si="1"/>
        <v>134.55598455598457</v>
      </c>
      <c r="M6" s="12">
        <f t="shared" si="1"/>
        <v>201.83397683397686</v>
      </c>
      <c r="N6" s="10"/>
      <c r="O6" s="12">
        <f t="shared" si="4"/>
        <v>50.458494208494216</v>
      </c>
      <c r="P6" s="12">
        <f t="shared" si="5"/>
        <v>100.91698841698843</v>
      </c>
      <c r="Q6" s="12">
        <f t="shared" si="6"/>
        <v>115.33370104798675</v>
      </c>
      <c r="R6" s="12">
        <f t="shared" si="7"/>
        <v>134.55598455598457</v>
      </c>
      <c r="S6" s="12">
        <f t="shared" si="8"/>
        <v>201.83397683397686</v>
      </c>
      <c r="T6" s="10"/>
      <c r="U6" s="12">
        <f t="shared" si="9"/>
        <v>504.58494208494221</v>
      </c>
      <c r="V6" s="12">
        <f t="shared" si="2"/>
        <v>504.58494208494221</v>
      </c>
      <c r="W6" s="12">
        <f t="shared" si="2"/>
        <v>504.58494208494221</v>
      </c>
      <c r="X6" s="12">
        <f t="shared" si="2"/>
        <v>504.58494208494221</v>
      </c>
      <c r="Y6" s="12">
        <f t="shared" si="2"/>
        <v>504.58494208494221</v>
      </c>
      <c r="Z6" s="10"/>
      <c r="AA6" s="12">
        <f t="shared" si="10"/>
        <v>5045.8494208494212</v>
      </c>
      <c r="AB6" s="12">
        <f t="shared" si="3"/>
        <v>5045.8494208494212</v>
      </c>
      <c r="AC6" s="12">
        <f t="shared" si="3"/>
        <v>5045.8494208494212</v>
      </c>
      <c r="AD6" s="12">
        <f t="shared" si="3"/>
        <v>5045.8494208494212</v>
      </c>
      <c r="AE6" s="12">
        <f t="shared" si="3"/>
        <v>5045.8494208494212</v>
      </c>
    </row>
    <row r="7" spans="1:31" x14ac:dyDescent="0.35">
      <c r="B7" s="1">
        <v>12</v>
      </c>
      <c r="C7" s="1">
        <v>14</v>
      </c>
      <c r="D7" s="1">
        <v>16</v>
      </c>
      <c r="G7" s="3">
        <v>1000</v>
      </c>
      <c r="H7" s="7">
        <f t="shared" si="0"/>
        <v>35714.285714285717</v>
      </c>
      <c r="I7" s="8">
        <f t="shared" si="1"/>
        <v>504.58494208494216</v>
      </c>
      <c r="J7" s="8">
        <f t="shared" si="1"/>
        <v>1009.1698841698843</v>
      </c>
      <c r="K7" s="8">
        <f t="shared" si="1"/>
        <v>1153.3370104798678</v>
      </c>
      <c r="L7" s="8">
        <f t="shared" si="1"/>
        <v>1345.5598455598456</v>
      </c>
      <c r="M7" s="8">
        <f t="shared" si="1"/>
        <v>2018.3397683397686</v>
      </c>
      <c r="O7" s="8">
        <f t="shared" si="4"/>
        <v>504.58494208494221</v>
      </c>
      <c r="P7" s="8">
        <f t="shared" si="5"/>
        <v>1009.1698841698844</v>
      </c>
      <c r="Q7" s="8">
        <f t="shared" si="6"/>
        <v>1153.3370104798678</v>
      </c>
      <c r="R7" s="8">
        <f t="shared" si="7"/>
        <v>1345.5598455598454</v>
      </c>
      <c r="S7" s="8">
        <f t="shared" si="8"/>
        <v>2018.3397683397689</v>
      </c>
      <c r="U7" s="8">
        <f t="shared" si="9"/>
        <v>5045.8494208494212</v>
      </c>
      <c r="V7" s="8">
        <f t="shared" si="2"/>
        <v>5045.8494208494212</v>
      </c>
      <c r="W7" s="8">
        <f t="shared" si="2"/>
        <v>5045.8494208494212</v>
      </c>
      <c r="X7" s="8">
        <f t="shared" si="2"/>
        <v>5045.8494208494212</v>
      </c>
      <c r="Y7" s="8">
        <f t="shared" si="2"/>
        <v>5045.8494208494212</v>
      </c>
      <c r="AA7" s="8">
        <f t="shared" si="10"/>
        <v>50458.494208494223</v>
      </c>
      <c r="AB7" s="8">
        <f t="shared" si="3"/>
        <v>50458.494208494223</v>
      </c>
      <c r="AC7" s="8">
        <f t="shared" si="3"/>
        <v>50458.494208494223</v>
      </c>
      <c r="AD7" s="8">
        <f t="shared" si="3"/>
        <v>50458.494208494223</v>
      </c>
      <c r="AE7" s="8">
        <f t="shared" si="3"/>
        <v>50458.494208494223</v>
      </c>
    </row>
    <row r="8" spans="1:31" x14ac:dyDescent="0.35">
      <c r="G8">
        <v>10000</v>
      </c>
      <c r="H8" s="7">
        <f t="shared" si="0"/>
        <v>357142.85714285716</v>
      </c>
      <c r="I8" s="8">
        <f t="shared" si="1"/>
        <v>5045.8494208494212</v>
      </c>
      <c r="J8" s="8">
        <f t="shared" si="1"/>
        <v>10091.698841698842</v>
      </c>
      <c r="K8" s="8">
        <f t="shared" si="1"/>
        <v>11533.370104798676</v>
      </c>
      <c r="L8" s="8">
        <f t="shared" si="1"/>
        <v>13455.598455598456</v>
      </c>
      <c r="M8" s="8">
        <f t="shared" si="1"/>
        <v>20183.397683397685</v>
      </c>
      <c r="O8" s="8">
        <f t="shared" si="4"/>
        <v>5045.8494208494203</v>
      </c>
      <c r="P8" s="8">
        <f t="shared" si="5"/>
        <v>10091.698841698841</v>
      </c>
      <c r="Q8" s="8">
        <f t="shared" si="6"/>
        <v>11533.370104798676</v>
      </c>
      <c r="R8" s="8">
        <f t="shared" si="7"/>
        <v>13455.598455598456</v>
      </c>
      <c r="S8" s="8">
        <f t="shared" si="8"/>
        <v>20183.397683397681</v>
      </c>
      <c r="U8" s="8">
        <f t="shared" si="9"/>
        <v>50458.494208494216</v>
      </c>
      <c r="V8" s="8">
        <f t="shared" si="2"/>
        <v>50458.494208494216</v>
      </c>
      <c r="W8" s="8">
        <f t="shared" si="2"/>
        <v>50458.494208494216</v>
      </c>
      <c r="X8" s="8">
        <f t="shared" si="2"/>
        <v>50458.494208494216</v>
      </c>
      <c r="Y8" s="8">
        <f t="shared" si="2"/>
        <v>50458.494208494216</v>
      </c>
      <c r="AA8" s="8">
        <f t="shared" si="10"/>
        <v>504584.94208494219</v>
      </c>
      <c r="AB8" s="8">
        <f t="shared" si="3"/>
        <v>504584.94208494219</v>
      </c>
      <c r="AC8" s="8">
        <f t="shared" si="3"/>
        <v>504584.94208494219</v>
      </c>
      <c r="AD8" s="8">
        <f t="shared" si="3"/>
        <v>504584.94208494219</v>
      </c>
      <c r="AE8" s="8">
        <f t="shared" si="3"/>
        <v>504584.94208494219</v>
      </c>
    </row>
    <row r="9" spans="1:31" x14ac:dyDescent="0.35">
      <c r="A9" s="16" t="s">
        <v>3</v>
      </c>
      <c r="B9" s="16"/>
      <c r="C9" s="16"/>
      <c r="D9" s="16"/>
      <c r="E9" s="16"/>
      <c r="G9">
        <v>100000</v>
      </c>
      <c r="H9" s="7">
        <f t="shared" si="0"/>
        <v>3571428.5714285714</v>
      </c>
      <c r="I9" s="8">
        <f t="shared" si="1"/>
        <v>50458.494208494209</v>
      </c>
      <c r="J9" s="8">
        <f t="shared" si="1"/>
        <v>100916.98841698842</v>
      </c>
      <c r="K9" s="8">
        <f t="shared" si="1"/>
        <v>115333.70104798676</v>
      </c>
      <c r="L9" s="8">
        <f t="shared" si="1"/>
        <v>134555.98455598456</v>
      </c>
      <c r="M9" s="8">
        <f t="shared" si="1"/>
        <v>201833.97683397683</v>
      </c>
      <c r="O9" s="8">
        <f t="shared" si="4"/>
        <v>50458.494208494209</v>
      </c>
      <c r="P9" s="8">
        <f t="shared" si="5"/>
        <v>100916.98841698842</v>
      </c>
      <c r="Q9" s="8">
        <f t="shared" si="6"/>
        <v>115333.70104798675</v>
      </c>
      <c r="R9" s="8">
        <f t="shared" si="7"/>
        <v>134555.98455598456</v>
      </c>
      <c r="S9" s="8">
        <f t="shared" si="8"/>
        <v>201833.97683397683</v>
      </c>
      <c r="U9" s="8">
        <f t="shared" si="9"/>
        <v>504584.94208494207</v>
      </c>
      <c r="V9" s="8">
        <f t="shared" si="2"/>
        <v>504584.94208494207</v>
      </c>
      <c r="W9" s="8">
        <f t="shared" si="2"/>
        <v>504584.94208494207</v>
      </c>
      <c r="X9" s="8">
        <f t="shared" si="2"/>
        <v>504584.94208494207</v>
      </c>
      <c r="Y9" s="8">
        <f t="shared" si="2"/>
        <v>504584.94208494207</v>
      </c>
      <c r="AA9" s="8">
        <f t="shared" si="10"/>
        <v>5045849.4208494201</v>
      </c>
      <c r="AB9" s="8">
        <f t="shared" si="3"/>
        <v>5045849.4208494201</v>
      </c>
      <c r="AC9" s="8">
        <f t="shared" si="3"/>
        <v>5045849.4208494201</v>
      </c>
      <c r="AD9" s="8">
        <f t="shared" si="3"/>
        <v>5045849.4208494201</v>
      </c>
      <c r="AE9" s="8">
        <f t="shared" si="3"/>
        <v>5045849.4208494201</v>
      </c>
    </row>
    <row r="10" spans="1:31" x14ac:dyDescent="0.35">
      <c r="B10" s="1" t="s">
        <v>0</v>
      </c>
      <c r="C10" s="1" t="s">
        <v>6</v>
      </c>
      <c r="D10" s="1" t="s">
        <v>1</v>
      </c>
    </row>
    <row r="11" spans="1:31" x14ac:dyDescent="0.35">
      <c r="B11" s="1">
        <v>10</v>
      </c>
      <c r="C11" s="1">
        <v>11</v>
      </c>
      <c r="D11" s="1">
        <v>14</v>
      </c>
      <c r="O11" s="9"/>
    </row>
    <row r="14" spans="1:31" x14ac:dyDescent="0.35">
      <c r="B14" s="1" t="s">
        <v>4</v>
      </c>
      <c r="D14" s="1" t="s">
        <v>5</v>
      </c>
      <c r="O14" s="9">
        <v>9.9999999999999995E-7</v>
      </c>
      <c r="U14" s="9">
        <v>1.0000000000000001E-5</v>
      </c>
      <c r="AA14" s="9">
        <v>1E-4</v>
      </c>
    </row>
    <row r="15" spans="1:31" x14ac:dyDescent="0.35">
      <c r="B15" s="1">
        <v>37</v>
      </c>
      <c r="D15" s="1">
        <v>55</v>
      </c>
      <c r="G15" s="16" t="s">
        <v>15</v>
      </c>
      <c r="H15" s="16"/>
      <c r="I15" s="16" t="s">
        <v>24</v>
      </c>
      <c r="J15" s="16"/>
      <c r="K15" s="16"/>
      <c r="L15" s="16"/>
      <c r="M15" s="16"/>
      <c r="O15" s="16" t="s">
        <v>20</v>
      </c>
      <c r="P15" s="16"/>
      <c r="Q15" s="16"/>
      <c r="R15" s="16"/>
      <c r="S15" s="16"/>
      <c r="U15" s="16" t="s">
        <v>21</v>
      </c>
      <c r="V15" s="16"/>
      <c r="W15" s="16"/>
      <c r="X15" s="16"/>
      <c r="Y15" s="16"/>
      <c r="AA15" s="16" t="s">
        <v>23</v>
      </c>
      <c r="AB15" s="16"/>
      <c r="AC15" s="16"/>
      <c r="AD15" s="16"/>
      <c r="AE15" s="16"/>
    </row>
    <row r="16" spans="1:31" x14ac:dyDescent="0.35">
      <c r="G16" s="1" t="s">
        <v>16</v>
      </c>
      <c r="H16" s="1" t="s">
        <v>17</v>
      </c>
      <c r="I16" s="1" t="s">
        <v>25</v>
      </c>
      <c r="J16" s="1" t="s">
        <v>0</v>
      </c>
      <c r="K16" s="1" t="s">
        <v>6</v>
      </c>
      <c r="L16" s="1" t="s">
        <v>1</v>
      </c>
      <c r="M16" s="1" t="s">
        <v>26</v>
      </c>
      <c r="O16" s="1" t="s">
        <v>19</v>
      </c>
      <c r="P16" s="1" t="s">
        <v>0</v>
      </c>
      <c r="Q16" s="1" t="s">
        <v>6</v>
      </c>
      <c r="R16" s="1" t="s">
        <v>1</v>
      </c>
      <c r="S16" s="1" t="s">
        <v>22</v>
      </c>
      <c r="U16" s="1" t="s">
        <v>19</v>
      </c>
      <c r="V16" s="1" t="s">
        <v>0</v>
      </c>
      <c r="W16" s="1" t="s">
        <v>6</v>
      </c>
      <c r="X16" s="1" t="s">
        <v>1</v>
      </c>
      <c r="Y16" s="1" t="s">
        <v>22</v>
      </c>
      <c r="AA16" s="1" t="s">
        <v>19</v>
      </c>
      <c r="AB16" s="1" t="s">
        <v>0</v>
      </c>
      <c r="AC16" s="1" t="s">
        <v>6</v>
      </c>
      <c r="AD16" s="1" t="s">
        <v>1</v>
      </c>
      <c r="AE16" s="1" t="s">
        <v>22</v>
      </c>
    </row>
    <row r="17" spans="1:31" x14ac:dyDescent="0.35">
      <c r="G17">
        <v>1</v>
      </c>
      <c r="H17" s="7">
        <f t="shared" ref="H17:H22" si="11">G17*1000/28</f>
        <v>35.714285714285715</v>
      </c>
      <c r="I17" s="8">
        <f>A$25*$H17/1000</f>
        <v>0.38794063079777369</v>
      </c>
      <c r="J17" s="8">
        <f>B$25*$H17/1000</f>
        <v>0.77588126159554738</v>
      </c>
      <c r="K17" s="8">
        <f>C$25*$H17/1000</f>
        <v>0.98748524203069643</v>
      </c>
      <c r="L17" s="8">
        <f>D$25*$H17/1000</f>
        <v>1.0862337662337662</v>
      </c>
      <c r="M17" s="8">
        <f>E$25*$H17/1000</f>
        <v>1.6293506493506493</v>
      </c>
      <c r="O17" s="8">
        <f>$I17*$O$1*1000*1000</f>
        <v>0.38794063079777369</v>
      </c>
      <c r="P17" s="8">
        <f>$J17*$O$1*1000*1000</f>
        <v>0.77588126159554738</v>
      </c>
      <c r="Q17" s="8">
        <f>$K17*$O$1*1000*1000</f>
        <v>0.98748524203069643</v>
      </c>
      <c r="R17" s="8">
        <f>$L17*$O$1*1000*1000</f>
        <v>1.0862337662337662</v>
      </c>
      <c r="S17" s="8">
        <f>$M17*$O$1*1000*1000</f>
        <v>1.6293506493506493</v>
      </c>
      <c r="U17" s="8">
        <f>$I17*$U$1*1000*1000</f>
        <v>3.8794063079777379</v>
      </c>
      <c r="V17" s="8">
        <f t="shared" ref="V17:Y22" si="12">$I17*$U$1*1000*1000</f>
        <v>3.8794063079777379</v>
      </c>
      <c r="W17" s="8">
        <f t="shared" si="12"/>
        <v>3.8794063079777379</v>
      </c>
      <c r="X17" s="8">
        <f t="shared" si="12"/>
        <v>3.8794063079777379</v>
      </c>
      <c r="Y17" s="8">
        <f t="shared" si="12"/>
        <v>3.8794063079777379</v>
      </c>
      <c r="AA17" s="8">
        <f>$I17*$AA$1*1000*1000</f>
        <v>38.794063079777366</v>
      </c>
      <c r="AB17" s="8">
        <f t="shared" ref="AB17:AE22" si="13">$I17*$AA$1*1000*1000</f>
        <v>38.794063079777366</v>
      </c>
      <c r="AC17" s="8">
        <f t="shared" si="13"/>
        <v>38.794063079777366</v>
      </c>
      <c r="AD17" s="8">
        <f t="shared" si="13"/>
        <v>38.794063079777366</v>
      </c>
      <c r="AE17" s="8">
        <f t="shared" si="13"/>
        <v>38.794063079777366</v>
      </c>
    </row>
    <row r="18" spans="1:31" x14ac:dyDescent="0.35">
      <c r="B18" s="16" t="s">
        <v>9</v>
      </c>
      <c r="C18" s="16"/>
      <c r="D18" s="16"/>
      <c r="G18">
        <v>10</v>
      </c>
      <c r="H18" s="7">
        <f t="shared" si="11"/>
        <v>357.14285714285717</v>
      </c>
      <c r="I18" s="8">
        <f t="shared" ref="I18:I22" si="14">A$25*$H18/1000</f>
        <v>3.8794063079777366</v>
      </c>
      <c r="J18" s="8">
        <f t="shared" ref="J18:J22" si="15">B$25*$H18/1000</f>
        <v>7.7588126159554731</v>
      </c>
      <c r="K18" s="8">
        <f t="shared" ref="K18:K22" si="16">C$25*$H18/1000</f>
        <v>9.874852420306965</v>
      </c>
      <c r="L18" s="8">
        <f t="shared" ref="L18:L22" si="17">D$25*$H18/1000</f>
        <v>10.862337662337662</v>
      </c>
      <c r="M18" s="8">
        <f t="shared" ref="M18:M22" si="18">E$25*$H18/1000</f>
        <v>16.293506493506491</v>
      </c>
      <c r="O18" s="8">
        <f t="shared" ref="O18:O22" si="19">$I18*$O$1*1000*1000</f>
        <v>3.879406307977737</v>
      </c>
      <c r="P18" s="8">
        <f t="shared" ref="P18:P22" si="20">$J18*$O$1*1000*1000</f>
        <v>7.758812615955474</v>
      </c>
      <c r="Q18" s="8">
        <f t="shared" ref="Q18:Q22" si="21">$K18*$O$1*1000*1000</f>
        <v>9.874852420306965</v>
      </c>
      <c r="R18" s="8">
        <f t="shared" ref="R18:R22" si="22">$L18*$O$1*1000*1000</f>
        <v>10.862337662337662</v>
      </c>
      <c r="S18" s="8">
        <f t="shared" ref="S18:S22" si="23">$M18*$O$1*1000*1000</f>
        <v>16.293506493506488</v>
      </c>
      <c r="U18" s="8">
        <f t="shared" ref="U18:U22" si="24">$I18*$U$1*1000*1000</f>
        <v>38.794063079777366</v>
      </c>
      <c r="V18" s="8">
        <f t="shared" si="12"/>
        <v>38.794063079777366</v>
      </c>
      <c r="W18" s="8">
        <f t="shared" si="12"/>
        <v>38.794063079777366</v>
      </c>
      <c r="X18" s="8">
        <f t="shared" si="12"/>
        <v>38.794063079777366</v>
      </c>
      <c r="Y18" s="8">
        <f t="shared" si="12"/>
        <v>38.794063079777366</v>
      </c>
      <c r="AA18" s="8">
        <f t="shared" ref="AA18:AA22" si="25">$I18*$AA$1*1000*1000</f>
        <v>387.94063079777368</v>
      </c>
      <c r="AB18" s="8">
        <f t="shared" si="13"/>
        <v>387.94063079777368</v>
      </c>
      <c r="AC18" s="8">
        <f t="shared" si="13"/>
        <v>387.94063079777368</v>
      </c>
      <c r="AD18" s="8">
        <f t="shared" si="13"/>
        <v>387.94063079777368</v>
      </c>
      <c r="AE18" s="8">
        <f t="shared" si="13"/>
        <v>387.94063079777368</v>
      </c>
    </row>
    <row r="19" spans="1:31" x14ac:dyDescent="0.35">
      <c r="A19" s="1" t="s">
        <v>14</v>
      </c>
      <c r="B19" s="1" t="s">
        <v>0</v>
      </c>
      <c r="C19" s="1" t="s">
        <v>6</v>
      </c>
      <c r="D19" s="1" t="s">
        <v>1</v>
      </c>
      <c r="E19" s="1" t="s">
        <v>14</v>
      </c>
      <c r="G19" s="10">
        <v>100</v>
      </c>
      <c r="H19" s="11">
        <f t="shared" si="11"/>
        <v>3571.4285714285716</v>
      </c>
      <c r="I19" s="12">
        <f t="shared" si="14"/>
        <v>38.794063079777359</v>
      </c>
      <c r="J19" s="12">
        <f t="shared" si="15"/>
        <v>77.588126159554719</v>
      </c>
      <c r="K19" s="12">
        <f t="shared" si="16"/>
        <v>98.74852420306965</v>
      </c>
      <c r="L19" s="12">
        <f t="shared" si="17"/>
        <v>108.6233766233766</v>
      </c>
      <c r="M19" s="12">
        <f t="shared" si="18"/>
        <v>162.93506493506493</v>
      </c>
      <c r="N19" s="10"/>
      <c r="O19" s="12">
        <f t="shared" si="19"/>
        <v>38.794063079777352</v>
      </c>
      <c r="P19" s="12">
        <f t="shared" si="20"/>
        <v>77.588126159554704</v>
      </c>
      <c r="Q19" s="12">
        <f t="shared" si="21"/>
        <v>98.74852420306965</v>
      </c>
      <c r="R19" s="12">
        <f t="shared" si="22"/>
        <v>108.6233766233766</v>
      </c>
      <c r="S19" s="12">
        <f t="shared" si="23"/>
        <v>162.93506493506493</v>
      </c>
      <c r="T19" s="10"/>
      <c r="U19" s="12">
        <f t="shared" si="24"/>
        <v>387.94063079777362</v>
      </c>
      <c r="V19" s="12">
        <f t="shared" si="12"/>
        <v>387.94063079777362</v>
      </c>
      <c r="W19" s="12">
        <f t="shared" si="12"/>
        <v>387.94063079777362</v>
      </c>
      <c r="X19" s="12">
        <f t="shared" si="12"/>
        <v>387.94063079777362</v>
      </c>
      <c r="Y19" s="12">
        <f t="shared" si="12"/>
        <v>387.94063079777362</v>
      </c>
      <c r="Z19" s="10"/>
      <c r="AA19" s="12">
        <f t="shared" si="25"/>
        <v>3879.4063079777361</v>
      </c>
      <c r="AB19" s="12">
        <f t="shared" si="13"/>
        <v>3879.4063079777361</v>
      </c>
      <c r="AC19" s="12">
        <f t="shared" si="13"/>
        <v>3879.4063079777361</v>
      </c>
      <c r="AD19" s="12">
        <f t="shared" si="13"/>
        <v>3879.4063079777361</v>
      </c>
      <c r="AE19" s="12">
        <f t="shared" si="13"/>
        <v>3879.4063079777361</v>
      </c>
    </row>
    <row r="20" spans="1:31" x14ac:dyDescent="0.35">
      <c r="A20" s="4">
        <f>41/D$7/$B$15*$A$3</f>
        <v>14.128378378378379</v>
      </c>
      <c r="B20" s="4">
        <f>41/D$7/$B$15*$C$3</f>
        <v>28.256756756756758</v>
      </c>
      <c r="C20" s="4">
        <f>41/C$7/$B$15*$C$3</f>
        <v>32.293436293436294</v>
      </c>
      <c r="D20" s="4">
        <f>41/B$7/$B$15*$C$3</f>
        <v>37.675675675675677</v>
      </c>
      <c r="E20" s="4">
        <f>41/B$7/$B$15*$E$3</f>
        <v>56.513513513513516</v>
      </c>
      <c r="G20" s="3">
        <v>1000</v>
      </c>
      <c r="H20" s="7">
        <f t="shared" si="11"/>
        <v>35714.285714285717</v>
      </c>
      <c r="I20" s="8">
        <f t="shared" si="14"/>
        <v>387.94063079777368</v>
      </c>
      <c r="J20" s="8">
        <f t="shared" si="15"/>
        <v>775.88126159554736</v>
      </c>
      <c r="K20" s="8">
        <f t="shared" si="16"/>
        <v>987.48524203069644</v>
      </c>
      <c r="L20" s="8">
        <f t="shared" si="17"/>
        <v>1086.2337662337661</v>
      </c>
      <c r="M20" s="8">
        <f t="shared" si="18"/>
        <v>1629.3506493506495</v>
      </c>
      <c r="O20" s="8">
        <f t="shared" si="19"/>
        <v>387.94063079777362</v>
      </c>
      <c r="P20" s="8">
        <f t="shared" si="20"/>
        <v>775.88126159554724</v>
      </c>
      <c r="Q20" s="8">
        <f t="shared" si="21"/>
        <v>987.48524203069644</v>
      </c>
      <c r="R20" s="8">
        <f t="shared" si="22"/>
        <v>1086.2337662337661</v>
      </c>
      <c r="S20" s="8">
        <f t="shared" si="23"/>
        <v>1629.3506493506495</v>
      </c>
      <c r="U20" s="8">
        <f t="shared" si="24"/>
        <v>3879.4063079777375</v>
      </c>
      <c r="V20" s="8">
        <f t="shared" si="12"/>
        <v>3879.4063079777375</v>
      </c>
      <c r="W20" s="8">
        <f t="shared" si="12"/>
        <v>3879.4063079777375</v>
      </c>
      <c r="X20" s="8">
        <f t="shared" si="12"/>
        <v>3879.4063079777375</v>
      </c>
      <c r="Y20" s="8">
        <f t="shared" si="12"/>
        <v>3879.4063079777375</v>
      </c>
      <c r="AA20" s="8">
        <f t="shared" si="25"/>
        <v>38794.063079777363</v>
      </c>
      <c r="AB20" s="8">
        <f t="shared" si="13"/>
        <v>38794.063079777363</v>
      </c>
      <c r="AC20" s="8">
        <f t="shared" si="13"/>
        <v>38794.063079777363</v>
      </c>
      <c r="AD20" s="8">
        <f t="shared" si="13"/>
        <v>38794.063079777363</v>
      </c>
      <c r="AE20" s="8">
        <f t="shared" si="13"/>
        <v>38794.063079777363</v>
      </c>
    </row>
    <row r="21" spans="1:31" x14ac:dyDescent="0.35">
      <c r="G21">
        <v>10000</v>
      </c>
      <c r="H21" s="7">
        <f t="shared" si="11"/>
        <v>357142.85714285716</v>
      </c>
      <c r="I21" s="8">
        <f t="shared" si="14"/>
        <v>3879.4063079777366</v>
      </c>
      <c r="J21" s="8">
        <f t="shared" si="15"/>
        <v>7758.8126159554731</v>
      </c>
      <c r="K21" s="8">
        <f t="shared" si="16"/>
        <v>9874.8524203069665</v>
      </c>
      <c r="L21" s="8">
        <f t="shared" si="17"/>
        <v>10862.337662337661</v>
      </c>
      <c r="M21" s="8">
        <f t="shared" si="18"/>
        <v>16293.506493506493</v>
      </c>
      <c r="O21" s="8">
        <f t="shared" si="19"/>
        <v>3879.4063079777366</v>
      </c>
      <c r="P21" s="8">
        <f t="shared" si="20"/>
        <v>7758.8126159554731</v>
      </c>
      <c r="Q21" s="8">
        <f t="shared" si="21"/>
        <v>9874.8524203069665</v>
      </c>
      <c r="R21" s="8">
        <f t="shared" si="22"/>
        <v>10862.337662337661</v>
      </c>
      <c r="S21" s="8">
        <f t="shared" si="23"/>
        <v>16293.506493506491</v>
      </c>
      <c r="U21" s="8">
        <f t="shared" si="24"/>
        <v>38794.063079777363</v>
      </c>
      <c r="V21" s="8">
        <f t="shared" si="12"/>
        <v>38794.063079777363</v>
      </c>
      <c r="W21" s="8">
        <f t="shared" si="12"/>
        <v>38794.063079777363</v>
      </c>
      <c r="X21" s="8">
        <f t="shared" si="12"/>
        <v>38794.063079777363</v>
      </c>
      <c r="Y21" s="8">
        <f t="shared" si="12"/>
        <v>38794.063079777363</v>
      </c>
      <c r="AA21" s="8">
        <f t="shared" si="25"/>
        <v>387940.63079777366</v>
      </c>
      <c r="AB21" s="8">
        <f t="shared" si="13"/>
        <v>387940.63079777366</v>
      </c>
      <c r="AC21" s="8">
        <f t="shared" si="13"/>
        <v>387940.63079777366</v>
      </c>
      <c r="AD21" s="8">
        <f t="shared" si="13"/>
        <v>387940.63079777366</v>
      </c>
      <c r="AE21" s="8">
        <f t="shared" si="13"/>
        <v>387940.63079777366</v>
      </c>
    </row>
    <row r="22" spans="1:31" x14ac:dyDescent="0.35">
      <c r="G22">
        <v>100000</v>
      </c>
      <c r="H22" s="7">
        <f t="shared" si="11"/>
        <v>3571428.5714285714</v>
      </c>
      <c r="I22" s="8">
        <f t="shared" si="14"/>
        <v>38794.06307977737</v>
      </c>
      <c r="J22" s="8">
        <f t="shared" si="15"/>
        <v>77588.12615955474</v>
      </c>
      <c r="K22" s="8">
        <f t="shared" si="16"/>
        <v>98748.524203069639</v>
      </c>
      <c r="L22" s="8">
        <f t="shared" si="17"/>
        <v>108623.37662337661</v>
      </c>
      <c r="M22" s="8">
        <f t="shared" si="18"/>
        <v>162935.0649350649</v>
      </c>
      <c r="O22" s="8">
        <f t="shared" si="19"/>
        <v>38794.063079777363</v>
      </c>
      <c r="P22" s="8">
        <f t="shared" si="20"/>
        <v>77588.126159554726</v>
      </c>
      <c r="Q22" s="8">
        <f t="shared" si="21"/>
        <v>98748.524203069639</v>
      </c>
      <c r="R22" s="8">
        <f t="shared" si="22"/>
        <v>108623.37662337662</v>
      </c>
      <c r="S22" s="8">
        <f t="shared" si="23"/>
        <v>162935.0649350649</v>
      </c>
      <c r="U22" s="8">
        <f t="shared" si="24"/>
        <v>387940.63079777372</v>
      </c>
      <c r="V22" s="8">
        <f t="shared" si="12"/>
        <v>387940.63079777372</v>
      </c>
      <c r="W22" s="8">
        <f t="shared" si="12"/>
        <v>387940.63079777372</v>
      </c>
      <c r="X22" s="8">
        <f t="shared" si="12"/>
        <v>387940.63079777372</v>
      </c>
      <c r="Y22" s="8">
        <f t="shared" si="12"/>
        <v>387940.63079777372</v>
      </c>
      <c r="AA22" s="8">
        <f t="shared" si="25"/>
        <v>3879406.3079777369</v>
      </c>
      <c r="AB22" s="8">
        <f t="shared" si="13"/>
        <v>3879406.3079777369</v>
      </c>
      <c r="AC22" s="8">
        <f t="shared" si="13"/>
        <v>3879406.3079777369</v>
      </c>
      <c r="AD22" s="8">
        <f t="shared" si="13"/>
        <v>3879406.3079777369</v>
      </c>
      <c r="AE22" s="8">
        <f t="shared" si="13"/>
        <v>3879406.3079777369</v>
      </c>
    </row>
    <row r="23" spans="1:31" x14ac:dyDescent="0.35">
      <c r="B23" s="16" t="s">
        <v>10</v>
      </c>
      <c r="C23" s="16"/>
      <c r="D23" s="16"/>
    </row>
    <row r="24" spans="1:31" x14ac:dyDescent="0.35">
      <c r="A24" s="1" t="s">
        <v>14</v>
      </c>
      <c r="B24" s="1" t="s">
        <v>0</v>
      </c>
      <c r="C24" s="1" t="s">
        <v>6</v>
      </c>
      <c r="D24" s="1" t="s">
        <v>1</v>
      </c>
      <c r="E24" s="1" t="s">
        <v>14</v>
      </c>
    </row>
    <row r="25" spans="1:31" x14ac:dyDescent="0.35">
      <c r="A25" s="4">
        <f>41/D$11/$D$15*$A$3</f>
        <v>10.862337662337662</v>
      </c>
      <c r="B25" s="4">
        <f>41/D$11/$D$15*$C$3</f>
        <v>21.724675324675324</v>
      </c>
      <c r="C25" s="4">
        <f>41/C$11/$D$15*$C$3</f>
        <v>27.649586776859501</v>
      </c>
      <c r="D25" s="4">
        <f>41/B$11/$D$15*$C$3</f>
        <v>30.414545454545451</v>
      </c>
      <c r="E25" s="4">
        <f>41/B$11/$D$15*$E$3</f>
        <v>45.621818181818178</v>
      </c>
    </row>
    <row r="27" spans="1:31" x14ac:dyDescent="0.35">
      <c r="B27" s="16" t="s">
        <v>11</v>
      </c>
      <c r="C27" s="16"/>
      <c r="D27" s="16"/>
    </row>
    <row r="28" spans="1:31" x14ac:dyDescent="0.35">
      <c r="B28" s="1" t="s">
        <v>0</v>
      </c>
      <c r="C28" s="1" t="s">
        <v>6</v>
      </c>
      <c r="D28" s="1" t="s">
        <v>1</v>
      </c>
    </row>
    <row r="29" spans="1:31" x14ac:dyDescent="0.35">
      <c r="A29" s="4">
        <f>1/(1/A25+1/A20)</f>
        <v>6.1409691629955949</v>
      </c>
      <c r="B29" s="4">
        <f>1/(1/B25+1/B20)</f>
        <v>12.28193832599119</v>
      </c>
      <c r="C29" s="4">
        <f>1/(1/C25+1/C20)</f>
        <v>14.895814781834371</v>
      </c>
      <c r="D29" s="4">
        <f>1/(1/D25+1/D20)</f>
        <v>16.82897384305835</v>
      </c>
      <c r="E29" s="4">
        <f>1/(1/E25+1/E20)</f>
        <v>25.243460764587525</v>
      </c>
    </row>
    <row r="32" spans="1:31" x14ac:dyDescent="0.35">
      <c r="B32" s="16" t="s">
        <v>12</v>
      </c>
      <c r="C32" s="16"/>
      <c r="D32" s="16"/>
    </row>
    <row r="33" spans="1:5" x14ac:dyDescent="0.35">
      <c r="B33" s="1" t="s">
        <v>0</v>
      </c>
      <c r="C33" s="1" t="s">
        <v>6</v>
      </c>
      <c r="D33" s="1" t="s">
        <v>1</v>
      </c>
    </row>
    <row r="34" spans="1:5" x14ac:dyDescent="0.35">
      <c r="A34" s="4">
        <f>A20*2048/1000</f>
        <v>28.934918918918921</v>
      </c>
      <c r="B34" s="4">
        <f>B20*2048/1000</f>
        <v>57.869837837837842</v>
      </c>
      <c r="C34" s="4">
        <f>C20*2048/1000</f>
        <v>66.136957528957524</v>
      </c>
      <c r="D34" s="4">
        <f>D20*2048/1000</f>
        <v>77.15978378378378</v>
      </c>
      <c r="E34" s="4">
        <f>E20*2048/1000</f>
        <v>115.73967567567568</v>
      </c>
    </row>
    <row r="37" spans="1:5" x14ac:dyDescent="0.35">
      <c r="B37" s="16" t="s">
        <v>13</v>
      </c>
      <c r="C37" s="16"/>
      <c r="D37" s="16"/>
    </row>
    <row r="38" spans="1:5" x14ac:dyDescent="0.35">
      <c r="B38" s="1" t="s">
        <v>0</v>
      </c>
      <c r="C38" s="1" t="s">
        <v>6</v>
      </c>
      <c r="D38" s="1" t="s">
        <v>1</v>
      </c>
    </row>
    <row r="39" spans="1:5" x14ac:dyDescent="0.35">
      <c r="A39" s="4">
        <f>A25*2048/1000</f>
        <v>22.246067532467531</v>
      </c>
      <c r="B39" s="4">
        <f>B25*2048/1000</f>
        <v>44.492135064935063</v>
      </c>
      <c r="C39" s="4">
        <f>C25*2048/1000</f>
        <v>56.626353719008257</v>
      </c>
      <c r="D39" s="4">
        <f>D25*2048/1000</f>
        <v>62.288989090909084</v>
      </c>
      <c r="E39" s="4">
        <f>E25*2048/1000</f>
        <v>93.433483636363633</v>
      </c>
    </row>
  </sheetData>
  <mergeCells count="18">
    <mergeCell ref="A1:E1"/>
    <mergeCell ref="A5:E5"/>
    <mergeCell ref="A9:E9"/>
    <mergeCell ref="B18:D18"/>
    <mergeCell ref="B23:D23"/>
    <mergeCell ref="B32:D32"/>
    <mergeCell ref="B37:D37"/>
    <mergeCell ref="I2:M2"/>
    <mergeCell ref="G2:H2"/>
    <mergeCell ref="O2:S2"/>
    <mergeCell ref="B27:D27"/>
    <mergeCell ref="U2:Y2"/>
    <mergeCell ref="AA2:AE2"/>
    <mergeCell ref="G15:H15"/>
    <mergeCell ref="I15:M15"/>
    <mergeCell ref="O15:S15"/>
    <mergeCell ref="U15:Y15"/>
    <mergeCell ref="AA15:AE15"/>
  </mergeCells>
  <pageMargins left="0.7" right="0.7" top="0.75" bottom="0.75" header="0.3" footer="0.3"/>
  <pageSetup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topLeftCell="B1" workbookViewId="0">
      <selection activeCell="B1" sqref="A1:XFD1048576"/>
    </sheetView>
  </sheetViews>
  <sheetFormatPr defaultRowHeight="14.5" x14ac:dyDescent="0.35"/>
  <cols>
    <col min="1" max="1" width="3.36328125" bestFit="1" customWidth="1"/>
    <col min="11" max="11" width="21.6328125" bestFit="1" customWidth="1"/>
    <col min="12" max="12" width="3.36328125" bestFit="1" customWidth="1"/>
    <col min="23" max="23" width="3.36328125" bestFit="1" customWidth="1"/>
  </cols>
  <sheetData>
    <row r="1" spans="1:32" x14ac:dyDescent="0.35">
      <c r="B1" s="10" t="s">
        <v>29</v>
      </c>
      <c r="M1" s="10" t="s">
        <v>31</v>
      </c>
      <c r="N1" s="10"/>
      <c r="O1" s="10"/>
      <c r="P1" s="10"/>
      <c r="Q1" s="10"/>
      <c r="R1" s="10"/>
      <c r="S1" s="10"/>
      <c r="T1" s="10"/>
      <c r="U1" s="10">
        <v>0.1</v>
      </c>
      <c r="X1" s="10" t="s">
        <v>33</v>
      </c>
      <c r="Y1" s="10"/>
      <c r="Z1" s="10"/>
      <c r="AA1" s="10"/>
      <c r="AB1" s="10"/>
      <c r="AC1" s="10"/>
      <c r="AD1" s="10"/>
      <c r="AE1" s="10"/>
      <c r="AF1" s="15">
        <v>9.9999999999999995E-7</v>
      </c>
    </row>
    <row r="2" spans="1:32" x14ac:dyDescent="0.35">
      <c r="C2" s="2" t="s">
        <v>27</v>
      </c>
      <c r="D2" s="2"/>
      <c r="E2" s="2"/>
      <c r="F2" s="2"/>
      <c r="G2" s="2"/>
      <c r="H2" s="2"/>
      <c r="I2" s="2"/>
      <c r="J2" s="2"/>
      <c r="N2" s="2" t="s">
        <v>27</v>
      </c>
      <c r="O2" s="2"/>
      <c r="P2" s="2"/>
      <c r="Q2" s="2"/>
      <c r="R2" s="2"/>
      <c r="S2" s="2"/>
      <c r="T2" s="2"/>
      <c r="U2" s="2"/>
      <c r="Y2" s="2" t="s">
        <v>27</v>
      </c>
      <c r="Z2" s="2"/>
      <c r="AA2" s="2"/>
      <c r="AB2" s="2"/>
      <c r="AC2" s="2"/>
      <c r="AD2" s="2"/>
      <c r="AE2" s="2"/>
      <c r="AF2" s="2"/>
    </row>
    <row r="3" spans="1:32" x14ac:dyDescent="0.35">
      <c r="C3">
        <v>10</v>
      </c>
      <c r="D3">
        <v>30</v>
      </c>
      <c r="E3">
        <v>50</v>
      </c>
      <c r="F3">
        <v>100</v>
      </c>
      <c r="G3">
        <v>300</v>
      </c>
      <c r="H3">
        <v>500</v>
      </c>
      <c r="I3">
        <v>1000</v>
      </c>
      <c r="J3">
        <v>3000</v>
      </c>
      <c r="N3">
        <v>10</v>
      </c>
      <c r="O3">
        <v>30</v>
      </c>
      <c r="P3">
        <v>50</v>
      </c>
      <c r="Q3">
        <v>100</v>
      </c>
      <c r="R3">
        <v>300</v>
      </c>
      <c r="S3">
        <v>500</v>
      </c>
      <c r="T3">
        <v>1000</v>
      </c>
      <c r="U3">
        <v>3000</v>
      </c>
      <c r="Y3">
        <v>10</v>
      </c>
      <c r="Z3">
        <v>30</v>
      </c>
      <c r="AA3">
        <v>50</v>
      </c>
      <c r="AB3">
        <v>100</v>
      </c>
      <c r="AC3">
        <v>300</v>
      </c>
      <c r="AD3">
        <v>500</v>
      </c>
      <c r="AE3">
        <v>1000</v>
      </c>
      <c r="AF3">
        <v>3000</v>
      </c>
    </row>
    <row r="4" spans="1:32" x14ac:dyDescent="0.35">
      <c r="C4">
        <f t="shared" ref="C4:J4" si="0">C3*0.028</f>
        <v>0.28000000000000003</v>
      </c>
      <c r="D4">
        <f t="shared" si="0"/>
        <v>0.84</v>
      </c>
      <c r="E4">
        <f t="shared" si="0"/>
        <v>1.4000000000000001</v>
      </c>
      <c r="F4">
        <f t="shared" si="0"/>
        <v>2.8000000000000003</v>
      </c>
      <c r="G4">
        <f t="shared" si="0"/>
        <v>8.4</v>
      </c>
      <c r="H4">
        <f t="shared" si="0"/>
        <v>14</v>
      </c>
      <c r="I4">
        <f t="shared" si="0"/>
        <v>28</v>
      </c>
      <c r="J4">
        <f t="shared" si="0"/>
        <v>84</v>
      </c>
      <c r="K4" t="s">
        <v>30</v>
      </c>
    </row>
    <row r="5" spans="1:32" ht="14.5" customHeight="1" x14ac:dyDescent="0.35">
      <c r="A5" s="13" t="s">
        <v>28</v>
      </c>
      <c r="B5">
        <v>10</v>
      </c>
      <c r="C5" s="5">
        <f>'14nm ρ range explored'!$A$25*$B5*1000/28/C$3/1000</f>
        <v>0.38794063079777369</v>
      </c>
      <c r="D5" s="5">
        <f>'14nm ρ range explored'!$A$25*$B5*1000/28/D$3/1000</f>
        <v>0.1293135435992579</v>
      </c>
      <c r="E5" s="5">
        <f>'14nm ρ range explored'!$A$25*$B5*1000/28/E$3/1000</f>
        <v>7.7588126159554738E-2</v>
      </c>
      <c r="F5" s="5">
        <f>'14nm ρ range explored'!$A$25*$B5*1000/28/F$3/1000</f>
        <v>3.8794063079777369E-2</v>
      </c>
      <c r="G5" s="5">
        <f>'14nm ρ range explored'!$A$25*$B5*1000/28/G$3/1000</f>
        <v>1.293135435992579E-2</v>
      </c>
      <c r="H5" s="5">
        <f>'14nm ρ range explored'!$A$25*$B5*1000/28/H$3/1000</f>
        <v>7.7588126159554727E-3</v>
      </c>
      <c r="I5" s="5">
        <f>'14nm ρ range explored'!$A$25*$B5*1000/28/I$3/1000</f>
        <v>3.8794063079777364E-3</v>
      </c>
      <c r="J5" s="5">
        <f>'14nm ρ range explored'!$A$25*$B5*1000/28/J$3/1000</f>
        <v>1.2931354359925788E-3</v>
      </c>
      <c r="L5" s="13" t="s">
        <v>28</v>
      </c>
      <c r="M5">
        <v>10</v>
      </c>
      <c r="N5" s="5">
        <f t="shared" ref="N5:U12" si="1">$U$1/C5</f>
        <v>0.25777140124342418</v>
      </c>
      <c r="O5" s="5">
        <f t="shared" si="1"/>
        <v>0.7733142037302726</v>
      </c>
      <c r="P5" s="5">
        <f t="shared" si="1"/>
        <v>1.288857006217121</v>
      </c>
      <c r="Q5" s="5">
        <f t="shared" si="1"/>
        <v>2.5777140124342419</v>
      </c>
      <c r="R5" s="5">
        <f t="shared" si="1"/>
        <v>7.7331420373027253</v>
      </c>
      <c r="S5" s="5">
        <f t="shared" si="1"/>
        <v>12.888570062171212</v>
      </c>
      <c r="T5" s="5">
        <f t="shared" si="1"/>
        <v>25.777140124342424</v>
      </c>
      <c r="U5" s="5">
        <f t="shared" si="1"/>
        <v>77.331420373027271</v>
      </c>
      <c r="W5" s="13" t="s">
        <v>28</v>
      </c>
      <c r="X5">
        <v>10</v>
      </c>
      <c r="Y5" s="6">
        <f>$AF$1*Y$3*C5*1000*1000</f>
        <v>3.879406307977737</v>
      </c>
      <c r="Z5" s="6">
        <f t="shared" ref="Z5:Z12" si="2">$AF$1*Z$3*D5*1000*1000</f>
        <v>3.879406307977737</v>
      </c>
      <c r="AA5" s="6">
        <f t="shared" ref="AA5:AA12" si="3">$AF$1*AA$3*E5*1000*1000</f>
        <v>3.879406307977737</v>
      </c>
      <c r="AB5" s="6">
        <f t="shared" ref="AB5:AB12" si="4">$AF$1*AB$3*F5*1000*1000</f>
        <v>3.879406307977737</v>
      </c>
      <c r="AC5" s="6">
        <f t="shared" ref="AC5:AC12" si="5">$AF$1*AC$3*G5*1000*1000</f>
        <v>3.879406307977737</v>
      </c>
      <c r="AD5" s="6">
        <f t="shared" ref="AD5:AD12" si="6">$AF$1*AD$3*H5*1000*1000</f>
        <v>3.879406307977737</v>
      </c>
      <c r="AE5" s="6">
        <f t="shared" ref="AE5:AE12" si="7">$AF$1*AE$3*I5*1000*1000</f>
        <v>3.879406307977737</v>
      </c>
      <c r="AF5" s="6">
        <f t="shared" ref="AF5:AF12" si="8">$AF$1*AF$3*J5*1000*1000</f>
        <v>3.879406307977737</v>
      </c>
    </row>
    <row r="6" spans="1:32" x14ac:dyDescent="0.35">
      <c r="A6" s="13"/>
      <c r="B6">
        <v>20</v>
      </c>
      <c r="C6" s="5">
        <f>'14nm ρ range explored'!$A$25*$B6*1000/28/C$3/1000</f>
        <v>0.77588126159554738</v>
      </c>
      <c r="D6" s="5">
        <f>'14nm ρ range explored'!$A$25*$B6*1000/28/D$3/1000</f>
        <v>0.25862708719851579</v>
      </c>
      <c r="E6" s="5">
        <f>'14nm ρ range explored'!$A$25*$B6*1000/28/E$3/1000</f>
        <v>0.15517625231910948</v>
      </c>
      <c r="F6" s="5">
        <f>'14nm ρ range explored'!$A$25*$B6*1000/28/F$3/1000</f>
        <v>7.7588126159554738E-2</v>
      </c>
      <c r="G6" s="5">
        <f>'14nm ρ range explored'!$A$25*$B6*1000/28/G$3/1000</f>
        <v>2.5862708719851579E-2</v>
      </c>
      <c r="H6" s="5">
        <f>'14nm ρ range explored'!$A$25*$B6*1000/28/H$3/1000</f>
        <v>1.5517625231910945E-2</v>
      </c>
      <c r="I6" s="5">
        <f>'14nm ρ range explored'!$A$25*$B6*1000/28/I$3/1000</f>
        <v>7.7588126159554727E-3</v>
      </c>
      <c r="J6" s="5">
        <f>'14nm ρ range explored'!$A$25*$B6*1000/28/J$3/1000</f>
        <v>2.5862708719851576E-3</v>
      </c>
      <c r="L6" s="13"/>
      <c r="M6">
        <v>20</v>
      </c>
      <c r="N6" s="5">
        <f t="shared" si="1"/>
        <v>0.12888570062171209</v>
      </c>
      <c r="O6" s="5">
        <f t="shared" si="1"/>
        <v>0.3866571018651363</v>
      </c>
      <c r="P6" s="5">
        <f t="shared" si="1"/>
        <v>0.64442850310856048</v>
      </c>
      <c r="Q6" s="5">
        <f t="shared" si="1"/>
        <v>1.288857006217121</v>
      </c>
      <c r="R6" s="5">
        <f t="shared" si="1"/>
        <v>3.8665710186513627</v>
      </c>
      <c r="S6" s="5">
        <f t="shared" si="1"/>
        <v>6.4442850310856059</v>
      </c>
      <c r="T6" s="5">
        <f t="shared" si="1"/>
        <v>12.888570062171212</v>
      </c>
      <c r="U6" s="5">
        <f t="shared" si="1"/>
        <v>38.665710186513635</v>
      </c>
      <c r="W6" s="13"/>
      <c r="X6">
        <v>20</v>
      </c>
      <c r="Y6" s="6">
        <f t="shared" ref="Y6:Y12" si="9">$AF$1*Y$3*C6*1000*1000</f>
        <v>7.758812615955474</v>
      </c>
      <c r="Z6" s="6">
        <f t="shared" si="2"/>
        <v>7.758812615955474</v>
      </c>
      <c r="AA6" s="6">
        <f t="shared" si="3"/>
        <v>7.758812615955474</v>
      </c>
      <c r="AB6" s="6">
        <f t="shared" si="4"/>
        <v>7.758812615955474</v>
      </c>
      <c r="AC6" s="6">
        <f t="shared" si="5"/>
        <v>7.758812615955474</v>
      </c>
      <c r="AD6" s="6">
        <f t="shared" si="6"/>
        <v>7.758812615955474</v>
      </c>
      <c r="AE6" s="6">
        <f t="shared" si="7"/>
        <v>7.758812615955474</v>
      </c>
      <c r="AF6" s="6">
        <f t="shared" si="8"/>
        <v>7.758812615955474</v>
      </c>
    </row>
    <row r="7" spans="1:32" x14ac:dyDescent="0.35">
      <c r="A7" s="13"/>
      <c r="B7">
        <v>30</v>
      </c>
      <c r="C7" s="5">
        <f>'14nm ρ range explored'!$A$25*$B7*1000/28/C$3/1000</f>
        <v>1.163821892393321</v>
      </c>
      <c r="D7" s="5">
        <f>'14nm ρ range explored'!$A$25*$B7*1000/28/D$3/1000</f>
        <v>0.38794063079777363</v>
      </c>
      <c r="E7" s="5">
        <f>'14nm ρ range explored'!$A$25*$B7*1000/28/E$3/1000</f>
        <v>0.23276437847866419</v>
      </c>
      <c r="F7" s="5">
        <f>'14nm ρ range explored'!$A$25*$B7*1000/28/F$3/1000</f>
        <v>0.11638218923933209</v>
      </c>
      <c r="G7" s="5">
        <f>'14nm ρ range explored'!$A$25*$B7*1000/28/G$3/1000</f>
        <v>3.8794063079777369E-2</v>
      </c>
      <c r="H7" s="5">
        <f>'14nm ρ range explored'!$A$25*$B7*1000/28/H$3/1000</f>
        <v>2.327643784786642E-2</v>
      </c>
      <c r="I7" s="5">
        <f>'14nm ρ range explored'!$A$25*$B7*1000/28/I$3/1000</f>
        <v>1.163821892393321E-2</v>
      </c>
      <c r="J7" s="5">
        <f>'14nm ρ range explored'!$A$25*$B7*1000/28/J$3/1000</f>
        <v>3.8794063079777364E-3</v>
      </c>
      <c r="L7" s="13"/>
      <c r="M7">
        <v>30</v>
      </c>
      <c r="N7" s="5">
        <f t="shared" si="1"/>
        <v>8.5923800414474741E-2</v>
      </c>
      <c r="O7" s="5">
        <f t="shared" si="1"/>
        <v>0.25777140124342424</v>
      </c>
      <c r="P7" s="5">
        <f t="shared" si="1"/>
        <v>0.42961900207237369</v>
      </c>
      <c r="Q7" s="5">
        <f t="shared" si="1"/>
        <v>0.85923800414474738</v>
      </c>
      <c r="R7" s="5">
        <f t="shared" si="1"/>
        <v>2.5777140124342419</v>
      </c>
      <c r="S7" s="5">
        <f t="shared" si="1"/>
        <v>4.2961900207237367</v>
      </c>
      <c r="T7" s="5">
        <f t="shared" si="1"/>
        <v>8.5923800414474734</v>
      </c>
      <c r="U7" s="5">
        <f t="shared" si="1"/>
        <v>25.777140124342424</v>
      </c>
      <c r="W7" s="13"/>
      <c r="X7">
        <v>30</v>
      </c>
      <c r="Y7" s="6">
        <f t="shared" si="9"/>
        <v>11.638218923933209</v>
      </c>
      <c r="Z7" s="6">
        <f t="shared" si="2"/>
        <v>11.638218923933207</v>
      </c>
      <c r="AA7" s="6">
        <f t="shared" si="3"/>
        <v>11.638218923933207</v>
      </c>
      <c r="AB7" s="6">
        <f t="shared" si="4"/>
        <v>11.638218923933207</v>
      </c>
      <c r="AC7" s="6">
        <f t="shared" si="5"/>
        <v>11.638218923933209</v>
      </c>
      <c r="AD7" s="6">
        <f t="shared" si="6"/>
        <v>11.638218923933211</v>
      </c>
      <c r="AE7" s="6">
        <f t="shared" si="7"/>
        <v>11.638218923933211</v>
      </c>
      <c r="AF7" s="6">
        <f t="shared" si="8"/>
        <v>11.638218923933209</v>
      </c>
    </row>
    <row r="8" spans="1:32" x14ac:dyDescent="0.35">
      <c r="A8" s="13"/>
      <c r="B8">
        <v>50</v>
      </c>
      <c r="C8" s="5">
        <f>'14nm ρ range explored'!$A$25*$B8*1000/28/C$3/1000</f>
        <v>1.9397031539888681</v>
      </c>
      <c r="D8" s="5">
        <f>'14nm ρ range explored'!$A$25*$B8*1000/28/D$3/1000</f>
        <v>0.64656771799628943</v>
      </c>
      <c r="E8" s="5">
        <f>'14nm ρ range explored'!$A$25*$B8*1000/28/E$3/1000</f>
        <v>0.38794063079777363</v>
      </c>
      <c r="F8" s="5">
        <f>'14nm ρ range explored'!$A$25*$B8*1000/28/F$3/1000</f>
        <v>0.19397031539888682</v>
      </c>
      <c r="G8" s="5">
        <f>'14nm ρ range explored'!$A$25*$B8*1000/28/G$3/1000</f>
        <v>6.4656771799628948E-2</v>
      </c>
      <c r="H8" s="5">
        <f>'14nm ρ range explored'!$A$25*$B8*1000/28/H$3/1000</f>
        <v>3.8794063079777362E-2</v>
      </c>
      <c r="I8" s="5">
        <f>'14nm ρ range explored'!$A$25*$B8*1000/28/I$3/1000</f>
        <v>1.9397031539888681E-2</v>
      </c>
      <c r="J8" s="5">
        <f>'14nm ρ range explored'!$A$25*$B8*1000/28/J$3/1000</f>
        <v>6.4656771799628939E-3</v>
      </c>
      <c r="L8" s="13"/>
      <c r="M8">
        <v>50</v>
      </c>
      <c r="N8" s="5">
        <f t="shared" si="1"/>
        <v>5.1554280248684851E-2</v>
      </c>
      <c r="O8" s="5">
        <f t="shared" si="1"/>
        <v>0.15466284074605452</v>
      </c>
      <c r="P8" s="5">
        <f t="shared" si="1"/>
        <v>0.25777140124342424</v>
      </c>
      <c r="Q8" s="5">
        <f t="shared" si="1"/>
        <v>0.51554280248684847</v>
      </c>
      <c r="R8" s="5">
        <f t="shared" si="1"/>
        <v>1.5466284074605452</v>
      </c>
      <c r="S8" s="5">
        <f t="shared" si="1"/>
        <v>2.5777140124342424</v>
      </c>
      <c r="T8" s="5">
        <f t="shared" si="1"/>
        <v>5.1554280248684847</v>
      </c>
      <c r="U8" s="5">
        <f t="shared" si="1"/>
        <v>15.466284074605454</v>
      </c>
      <c r="W8" s="13"/>
      <c r="X8">
        <v>50</v>
      </c>
      <c r="Y8" s="6">
        <f t="shared" si="9"/>
        <v>19.397031539888676</v>
      </c>
      <c r="Z8" s="6">
        <f t="shared" si="2"/>
        <v>19.39703153988868</v>
      </c>
      <c r="AA8" s="6">
        <f t="shared" si="3"/>
        <v>19.397031539888676</v>
      </c>
      <c r="AB8" s="6">
        <f t="shared" si="4"/>
        <v>19.397031539888676</v>
      </c>
      <c r="AC8" s="6">
        <f t="shared" si="5"/>
        <v>19.39703153988868</v>
      </c>
      <c r="AD8" s="6">
        <f t="shared" si="6"/>
        <v>19.39703153988868</v>
      </c>
      <c r="AE8" s="6">
        <f t="shared" si="7"/>
        <v>19.39703153988868</v>
      </c>
      <c r="AF8" s="6">
        <f t="shared" si="8"/>
        <v>19.39703153988868</v>
      </c>
    </row>
    <row r="9" spans="1:32" x14ac:dyDescent="0.35">
      <c r="A9" s="13"/>
      <c r="B9">
        <v>75</v>
      </c>
      <c r="C9" s="5">
        <f>'14nm ρ range explored'!$A$25*$B9*1000/28/C$3/1000</f>
        <v>2.9095547309833023</v>
      </c>
      <c r="D9" s="5">
        <f>'14nm ρ range explored'!$A$25*$B9*1000/28/D$3/1000</f>
        <v>0.96985157699443403</v>
      </c>
      <c r="E9" s="5">
        <f>'14nm ρ range explored'!$A$25*$B9*1000/28/E$3/1000</f>
        <v>0.58191094619666051</v>
      </c>
      <c r="F9" s="5">
        <f>'14nm ρ range explored'!$A$25*$B9*1000/28/F$3/1000</f>
        <v>0.29095547309833025</v>
      </c>
      <c r="G9" s="5">
        <f>'14nm ρ range explored'!$A$25*$B9*1000/28/G$3/1000</f>
        <v>9.6985157699443408E-2</v>
      </c>
      <c r="H9" s="5">
        <f>'14nm ρ range explored'!$A$25*$B9*1000/28/H$3/1000</f>
        <v>5.8191094619666046E-2</v>
      </c>
      <c r="I9" s="5">
        <f>'14nm ρ range explored'!$A$25*$B9*1000/28/I$3/1000</f>
        <v>2.9095547309833023E-2</v>
      </c>
      <c r="J9" s="5">
        <f>'14nm ρ range explored'!$A$25*$B9*1000/28/J$3/1000</f>
        <v>9.6985157699443405E-3</v>
      </c>
      <c r="L9" s="13"/>
      <c r="M9">
        <v>75</v>
      </c>
      <c r="N9" s="5">
        <f t="shared" si="1"/>
        <v>3.4369520165789896E-2</v>
      </c>
      <c r="O9" s="5">
        <f t="shared" si="1"/>
        <v>0.1031085604973697</v>
      </c>
      <c r="P9" s="5">
        <f t="shared" si="1"/>
        <v>0.17184760082894948</v>
      </c>
      <c r="Q9" s="5">
        <f t="shared" si="1"/>
        <v>0.34369520165789896</v>
      </c>
      <c r="R9" s="5">
        <f t="shared" si="1"/>
        <v>1.0310856049736969</v>
      </c>
      <c r="S9" s="5">
        <f t="shared" si="1"/>
        <v>1.7184760082894948</v>
      </c>
      <c r="T9" s="5">
        <f t="shared" si="1"/>
        <v>3.4369520165789895</v>
      </c>
      <c r="U9" s="5">
        <f t="shared" si="1"/>
        <v>10.310856049736969</v>
      </c>
      <c r="W9" s="13"/>
      <c r="X9">
        <v>75</v>
      </c>
      <c r="Y9" s="6">
        <f t="shared" si="9"/>
        <v>29.095547309833023</v>
      </c>
      <c r="Z9" s="6">
        <f t="shared" si="2"/>
        <v>29.09554730983302</v>
      </c>
      <c r="AA9" s="6">
        <f t="shared" si="3"/>
        <v>29.095547309833023</v>
      </c>
      <c r="AB9" s="6">
        <f t="shared" si="4"/>
        <v>29.095547309833023</v>
      </c>
      <c r="AC9" s="6">
        <f t="shared" si="5"/>
        <v>29.09554730983302</v>
      </c>
      <c r="AD9" s="6">
        <f t="shared" si="6"/>
        <v>29.095547309833027</v>
      </c>
      <c r="AE9" s="6">
        <f t="shared" si="7"/>
        <v>29.095547309833027</v>
      </c>
      <c r="AF9" s="6">
        <f t="shared" si="8"/>
        <v>29.095547309833023</v>
      </c>
    </row>
    <row r="10" spans="1:32" x14ac:dyDescent="0.35">
      <c r="A10" s="13"/>
      <c r="B10">
        <v>100</v>
      </c>
      <c r="C10" s="5">
        <f>'14nm ρ range explored'!$A$25*$B10*1000/28/C$3/1000</f>
        <v>3.8794063079777361</v>
      </c>
      <c r="D10" s="5">
        <f>'14nm ρ range explored'!$A$25*$B10*1000/28/D$3/1000</f>
        <v>1.2931354359925789</v>
      </c>
      <c r="E10" s="5">
        <f>'14nm ρ range explored'!$A$25*$B10*1000/28/E$3/1000</f>
        <v>0.77588126159554727</v>
      </c>
      <c r="F10" s="5">
        <f>'14nm ρ range explored'!$A$25*$B10*1000/28/F$3/1000</f>
        <v>0.38794063079777363</v>
      </c>
      <c r="G10" s="5">
        <f>'14nm ρ range explored'!$A$25*$B10*1000/28/G$3/1000</f>
        <v>0.1293135435992579</v>
      </c>
      <c r="H10" s="5">
        <f>'14nm ρ range explored'!$A$25*$B10*1000/28/H$3/1000</f>
        <v>7.7588126159554724E-2</v>
      </c>
      <c r="I10" s="5">
        <f>'14nm ρ range explored'!$A$25*$B10*1000/28/I$3/1000</f>
        <v>3.8794063079777362E-2</v>
      </c>
      <c r="J10" s="5">
        <f>'14nm ρ range explored'!$A$25*$B10*1000/28/J$3/1000</f>
        <v>1.2931354359925788E-2</v>
      </c>
      <c r="L10" s="13"/>
      <c r="M10">
        <v>100</v>
      </c>
      <c r="N10" s="5">
        <f t="shared" si="1"/>
        <v>2.5777140124342426E-2</v>
      </c>
      <c r="O10" s="5">
        <f t="shared" si="1"/>
        <v>7.733142037302726E-2</v>
      </c>
      <c r="P10" s="5">
        <f t="shared" si="1"/>
        <v>0.12888570062171212</v>
      </c>
      <c r="Q10" s="5">
        <f t="shared" si="1"/>
        <v>0.25777140124342424</v>
      </c>
      <c r="R10" s="5">
        <f t="shared" si="1"/>
        <v>0.7733142037302726</v>
      </c>
      <c r="S10" s="5">
        <f t="shared" si="1"/>
        <v>1.2888570062171212</v>
      </c>
      <c r="T10" s="5">
        <f t="shared" si="1"/>
        <v>2.5777140124342424</v>
      </c>
      <c r="U10" s="5">
        <f t="shared" si="1"/>
        <v>7.7331420373027271</v>
      </c>
      <c r="W10" s="13"/>
      <c r="X10">
        <v>100</v>
      </c>
      <c r="Y10" s="6">
        <f t="shared" si="9"/>
        <v>38.794063079777352</v>
      </c>
      <c r="Z10" s="6">
        <f t="shared" si="2"/>
        <v>38.794063079777359</v>
      </c>
      <c r="AA10" s="6">
        <f t="shared" si="3"/>
        <v>38.794063079777352</v>
      </c>
      <c r="AB10" s="6">
        <f t="shared" si="4"/>
        <v>38.794063079777352</v>
      </c>
      <c r="AC10" s="6">
        <f t="shared" si="5"/>
        <v>38.794063079777359</v>
      </c>
      <c r="AD10" s="6">
        <f t="shared" si="6"/>
        <v>38.794063079777359</v>
      </c>
      <c r="AE10" s="6">
        <f t="shared" si="7"/>
        <v>38.794063079777359</v>
      </c>
      <c r="AF10" s="6">
        <f t="shared" si="8"/>
        <v>38.794063079777359</v>
      </c>
    </row>
    <row r="11" spans="1:32" x14ac:dyDescent="0.35">
      <c r="A11" s="13"/>
      <c r="B11">
        <v>150</v>
      </c>
      <c r="C11" s="5">
        <f>'14nm ρ range explored'!$A$25*$B11*1000/28/C$3/1000</f>
        <v>5.8191094619666046</v>
      </c>
      <c r="D11" s="5">
        <f>'14nm ρ range explored'!$A$25*$B11*1000/28/D$3/1000</f>
        <v>1.9397031539888681</v>
      </c>
      <c r="E11" s="5">
        <f>'14nm ρ range explored'!$A$25*$B11*1000/28/E$3/1000</f>
        <v>1.163821892393321</v>
      </c>
      <c r="F11" s="5">
        <f>'14nm ρ range explored'!$A$25*$B11*1000/28/F$3/1000</f>
        <v>0.58191094619666051</v>
      </c>
      <c r="G11" s="5">
        <f>'14nm ρ range explored'!$A$25*$B11*1000/28/G$3/1000</f>
        <v>0.19397031539888682</v>
      </c>
      <c r="H11" s="5">
        <f>'14nm ρ range explored'!$A$25*$B11*1000/28/H$3/1000</f>
        <v>0.11638218923933209</v>
      </c>
      <c r="I11" s="5">
        <f>'14nm ρ range explored'!$A$25*$B11*1000/28/I$3/1000</f>
        <v>5.8191094619666046E-2</v>
      </c>
      <c r="J11" s="5">
        <f>'14nm ρ range explored'!$A$25*$B11*1000/28/J$3/1000</f>
        <v>1.9397031539888681E-2</v>
      </c>
      <c r="L11" s="13"/>
      <c r="M11">
        <v>150</v>
      </c>
      <c r="N11" s="5">
        <f t="shared" si="1"/>
        <v>1.7184760082894948E-2</v>
      </c>
      <c r="O11" s="5">
        <f t="shared" si="1"/>
        <v>5.1554280248684851E-2</v>
      </c>
      <c r="P11" s="5">
        <f t="shared" si="1"/>
        <v>8.5923800414474741E-2</v>
      </c>
      <c r="Q11" s="5">
        <f t="shared" si="1"/>
        <v>0.17184760082894948</v>
      </c>
      <c r="R11" s="5">
        <f t="shared" si="1"/>
        <v>0.51554280248684847</v>
      </c>
      <c r="S11" s="5">
        <f t="shared" si="1"/>
        <v>0.85923800414474738</v>
      </c>
      <c r="T11" s="5">
        <f t="shared" si="1"/>
        <v>1.7184760082894948</v>
      </c>
      <c r="U11" s="5">
        <f t="shared" si="1"/>
        <v>5.1554280248684847</v>
      </c>
      <c r="W11" s="13"/>
      <c r="X11">
        <v>150</v>
      </c>
      <c r="Y11" s="6">
        <f t="shared" si="9"/>
        <v>58.191094619666046</v>
      </c>
      <c r="Z11" s="6">
        <f t="shared" si="2"/>
        <v>58.191094619666039</v>
      </c>
      <c r="AA11" s="6">
        <f t="shared" si="3"/>
        <v>58.191094619666046</v>
      </c>
      <c r="AB11" s="6">
        <f t="shared" si="4"/>
        <v>58.191094619666046</v>
      </c>
      <c r="AC11" s="6">
        <f t="shared" si="5"/>
        <v>58.191094619666039</v>
      </c>
      <c r="AD11" s="6">
        <f t="shared" si="6"/>
        <v>58.191094619666053</v>
      </c>
      <c r="AE11" s="6">
        <f t="shared" si="7"/>
        <v>58.191094619666053</v>
      </c>
      <c r="AF11" s="6">
        <f t="shared" si="8"/>
        <v>58.191094619666046</v>
      </c>
    </row>
    <row r="12" spans="1:32" x14ac:dyDescent="0.35">
      <c r="A12" s="13"/>
      <c r="B12">
        <v>200</v>
      </c>
      <c r="C12" s="5">
        <f>'14nm ρ range explored'!$A$25*$B12*1000/28/C$3/1000</f>
        <v>7.7588126159554722</v>
      </c>
      <c r="D12" s="5">
        <f>'14nm ρ range explored'!$A$25*$B12*1000/28/D$3/1000</f>
        <v>2.5862708719851577</v>
      </c>
      <c r="E12" s="5">
        <f>'14nm ρ range explored'!$A$25*$B12*1000/28/E$3/1000</f>
        <v>1.5517625231910945</v>
      </c>
      <c r="F12" s="5">
        <f>'14nm ρ range explored'!$A$25*$B12*1000/28/F$3/1000</f>
        <v>0.77588126159554727</v>
      </c>
      <c r="G12" s="5">
        <f>'14nm ρ range explored'!$A$25*$B12*1000/28/G$3/1000</f>
        <v>0.25862708719851579</v>
      </c>
      <c r="H12" s="5">
        <f>'14nm ρ range explored'!$A$25*$B12*1000/28/H$3/1000</f>
        <v>0.15517625231910945</v>
      </c>
      <c r="I12" s="5">
        <f>'14nm ρ range explored'!$A$25*$B12*1000/28/I$3/1000</f>
        <v>7.7588126159554724E-2</v>
      </c>
      <c r="J12" s="5">
        <f>'14nm ρ range explored'!$A$25*$B12*1000/28/J$3/1000</f>
        <v>2.5862708719851576E-2</v>
      </c>
      <c r="L12" s="13"/>
      <c r="M12">
        <v>200</v>
      </c>
      <c r="N12" s="5">
        <f t="shared" si="1"/>
        <v>1.2888570062171213E-2</v>
      </c>
      <c r="O12" s="5">
        <f t="shared" si="1"/>
        <v>3.866571018651363E-2</v>
      </c>
      <c r="P12" s="5">
        <f t="shared" si="1"/>
        <v>6.4442850310856059E-2</v>
      </c>
      <c r="Q12" s="5">
        <f t="shared" si="1"/>
        <v>0.12888570062171212</v>
      </c>
      <c r="R12" s="5">
        <f t="shared" si="1"/>
        <v>0.3866571018651363</v>
      </c>
      <c r="S12" s="5">
        <f t="shared" si="1"/>
        <v>0.64442850310856059</v>
      </c>
      <c r="T12" s="5">
        <f t="shared" si="1"/>
        <v>1.2888570062171212</v>
      </c>
      <c r="U12" s="5">
        <f t="shared" si="1"/>
        <v>3.8665710186513635</v>
      </c>
      <c r="W12" s="13"/>
      <c r="X12">
        <v>200</v>
      </c>
      <c r="Y12" s="6">
        <f t="shared" si="9"/>
        <v>77.588126159554704</v>
      </c>
      <c r="Z12" s="6">
        <f t="shared" si="2"/>
        <v>77.588126159554719</v>
      </c>
      <c r="AA12" s="6">
        <f t="shared" si="3"/>
        <v>77.588126159554704</v>
      </c>
      <c r="AB12" s="6">
        <f t="shared" si="4"/>
        <v>77.588126159554704</v>
      </c>
      <c r="AC12" s="6">
        <f t="shared" si="5"/>
        <v>77.588126159554719</v>
      </c>
      <c r="AD12" s="6">
        <f t="shared" si="6"/>
        <v>77.588126159554719</v>
      </c>
      <c r="AE12" s="6">
        <f t="shared" si="7"/>
        <v>77.588126159554719</v>
      </c>
      <c r="AF12" s="6">
        <f t="shared" si="8"/>
        <v>77.588126159554719</v>
      </c>
    </row>
    <row r="13" spans="1:32" x14ac:dyDescent="0.35">
      <c r="A13" s="13"/>
      <c r="B13">
        <v>300</v>
      </c>
      <c r="C13" s="5">
        <f>'14nm ρ range explored'!$A$25*$B13*1000/28/C$3/1000</f>
        <v>11.638218923933209</v>
      </c>
      <c r="D13" s="5">
        <f>'14nm ρ range explored'!$A$25*$B13*1000/28/D$3/1000</f>
        <v>3.8794063079777361</v>
      </c>
      <c r="E13" s="5">
        <f>'14nm ρ range explored'!$A$25*$B13*1000/28/E$3/1000</f>
        <v>2.327643784786642</v>
      </c>
      <c r="F13" s="5">
        <f>'14nm ρ range explored'!$A$25*$B13*1000/28/F$3/1000</f>
        <v>1.163821892393321</v>
      </c>
      <c r="G13" s="5">
        <f>'14nm ρ range explored'!$A$25*$B13*1000/28/G$3/1000</f>
        <v>0.38794063079777363</v>
      </c>
      <c r="H13" s="5">
        <f>'14nm ρ range explored'!$A$25*$B13*1000/28/H$3/1000</f>
        <v>0.23276437847866419</v>
      </c>
      <c r="I13" s="5">
        <f>'14nm ρ range explored'!$A$25*$B13*1000/28/I$3/1000</f>
        <v>0.11638218923933209</v>
      </c>
      <c r="J13" s="5">
        <f>'14nm ρ range explored'!$A$25*$B13*1000/28/J$3/1000</f>
        <v>3.8794063079777362E-2</v>
      </c>
      <c r="L13" s="13"/>
      <c r="M13">
        <v>300</v>
      </c>
      <c r="N13" s="5">
        <f t="shared" ref="N13" si="10">$U$1/C13</f>
        <v>8.5923800414474741E-3</v>
      </c>
      <c r="O13" s="5">
        <f t="shared" ref="O13" si="11">$U$1/D13</f>
        <v>2.5777140124342426E-2</v>
      </c>
      <c r="P13" s="5">
        <f t="shared" ref="P13" si="12">$U$1/E13</f>
        <v>4.296190020723737E-2</v>
      </c>
      <c r="Q13" s="5">
        <f t="shared" ref="Q13" si="13">$U$1/F13</f>
        <v>8.5923800414474741E-2</v>
      </c>
      <c r="R13" s="5">
        <f t="shared" ref="R13" si="14">$U$1/G13</f>
        <v>0.25777140124342424</v>
      </c>
      <c r="S13" s="5">
        <f t="shared" ref="S13" si="15">$U$1/H13</f>
        <v>0.42961900207237369</v>
      </c>
      <c r="T13" s="5">
        <f t="shared" ref="T13" si="16">$U$1/I13</f>
        <v>0.85923800414474738</v>
      </c>
      <c r="U13" s="5">
        <f t="shared" ref="U13" si="17">$U$1/J13</f>
        <v>2.5777140124342424</v>
      </c>
      <c r="W13" s="13"/>
      <c r="X13">
        <v>300</v>
      </c>
      <c r="Y13" s="6">
        <f t="shared" ref="Y13" si="18">$AF$1*Y$3*C13*1000*1000</f>
        <v>116.38218923933209</v>
      </c>
      <c r="Z13" s="6">
        <f t="shared" ref="Z13" si="19">$AF$1*Z$3*D13*1000*1000</f>
        <v>116.38218923933208</v>
      </c>
      <c r="AA13" s="6">
        <f t="shared" ref="AA13" si="20">$AF$1*AA$3*E13*1000*1000</f>
        <v>116.38218923933209</v>
      </c>
      <c r="AB13" s="6">
        <f t="shared" ref="AB13" si="21">$AF$1*AB$3*F13*1000*1000</f>
        <v>116.38218923933209</v>
      </c>
      <c r="AC13" s="6">
        <f t="shared" ref="AC13" si="22">$AF$1*AC$3*G13*1000*1000</f>
        <v>116.38218923933208</v>
      </c>
      <c r="AD13" s="6">
        <f t="shared" ref="AD13" si="23">$AF$1*AD$3*H13*1000*1000</f>
        <v>116.38218923933211</v>
      </c>
      <c r="AE13" s="6">
        <f t="shared" ref="AE13" si="24">$AF$1*AE$3*I13*1000*1000</f>
        <v>116.38218923933211</v>
      </c>
      <c r="AF13" s="6">
        <f t="shared" ref="AF13" si="25">$AF$1*AF$3*J13*1000*1000</f>
        <v>116.38218923933209</v>
      </c>
    </row>
    <row r="14" spans="1:32" x14ac:dyDescent="0.35">
      <c r="N14" s="5"/>
      <c r="O14" s="5"/>
      <c r="P14" s="5"/>
      <c r="Q14" s="5"/>
      <c r="R14" s="5"/>
      <c r="S14" s="5"/>
      <c r="T14" s="5"/>
      <c r="U14" s="5"/>
    </row>
    <row r="15" spans="1:32" x14ac:dyDescent="0.35">
      <c r="B15" s="10" t="s">
        <v>35</v>
      </c>
      <c r="N15" s="5"/>
      <c r="O15" s="5"/>
      <c r="P15" s="5"/>
      <c r="Q15" s="5"/>
      <c r="R15" s="5"/>
      <c r="S15" s="5"/>
      <c r="T15" s="5"/>
      <c r="U15" s="5"/>
    </row>
    <row r="16" spans="1:32" x14ac:dyDescent="0.35">
      <c r="C16" s="2" t="s">
        <v>27</v>
      </c>
      <c r="D16" s="2"/>
      <c r="E16" s="2"/>
      <c r="F16" s="2"/>
      <c r="G16" s="2"/>
      <c r="H16" s="2"/>
      <c r="I16" s="2"/>
      <c r="J16" s="2"/>
      <c r="M16" s="10" t="s">
        <v>32</v>
      </c>
      <c r="N16" s="14"/>
      <c r="O16" s="14"/>
      <c r="P16" s="14"/>
      <c r="Q16" s="10"/>
      <c r="R16" s="14"/>
      <c r="S16" s="14"/>
      <c r="T16" s="14"/>
      <c r="U16" s="14">
        <v>10</v>
      </c>
      <c r="X16" s="10" t="s">
        <v>34</v>
      </c>
      <c r="Y16" s="10"/>
      <c r="Z16" s="10"/>
      <c r="AA16" s="10"/>
      <c r="AB16" s="10"/>
      <c r="AC16" s="10"/>
      <c r="AD16" s="10"/>
      <c r="AE16" s="10"/>
      <c r="AF16" s="15">
        <v>1E-4</v>
      </c>
    </row>
    <row r="17" spans="1:32" x14ac:dyDescent="0.35">
      <c r="C17">
        <v>10</v>
      </c>
      <c r="D17">
        <v>30</v>
      </c>
      <c r="E17">
        <v>50</v>
      </c>
      <c r="F17">
        <v>100</v>
      </c>
      <c r="G17">
        <v>300</v>
      </c>
      <c r="H17">
        <v>500</v>
      </c>
      <c r="I17">
        <v>1000</v>
      </c>
      <c r="J17">
        <v>3000</v>
      </c>
      <c r="N17" s="2" t="s">
        <v>27</v>
      </c>
      <c r="O17" s="2"/>
      <c r="P17" s="2"/>
      <c r="Q17" s="2"/>
      <c r="R17" s="2"/>
      <c r="S17" s="2"/>
      <c r="T17" s="2"/>
      <c r="U17" s="2"/>
      <c r="Y17" s="2" t="s">
        <v>27</v>
      </c>
      <c r="Z17" s="2"/>
      <c r="AA17" s="2"/>
      <c r="AB17" s="2"/>
      <c r="AC17" s="2"/>
      <c r="AD17" s="2"/>
      <c r="AE17" s="2"/>
      <c r="AF17" s="2"/>
    </row>
    <row r="18" spans="1:32" x14ac:dyDescent="0.35">
      <c r="C18">
        <f t="shared" ref="C18:J18" si="26">C17*0.028</f>
        <v>0.28000000000000003</v>
      </c>
      <c r="D18">
        <f t="shared" si="26"/>
        <v>0.84</v>
      </c>
      <c r="E18">
        <f t="shared" si="26"/>
        <v>1.4000000000000001</v>
      </c>
      <c r="F18">
        <f t="shared" si="26"/>
        <v>2.8000000000000003</v>
      </c>
      <c r="G18">
        <f t="shared" si="26"/>
        <v>8.4</v>
      </c>
      <c r="H18">
        <f t="shared" si="26"/>
        <v>14</v>
      </c>
      <c r="I18">
        <f t="shared" si="26"/>
        <v>28</v>
      </c>
      <c r="J18">
        <f t="shared" si="26"/>
        <v>84</v>
      </c>
      <c r="K18" t="s">
        <v>30</v>
      </c>
      <c r="N18">
        <v>10</v>
      </c>
      <c r="O18">
        <v>30</v>
      </c>
      <c r="P18">
        <v>50</v>
      </c>
      <c r="Q18">
        <v>100</v>
      </c>
      <c r="R18">
        <v>300</v>
      </c>
      <c r="S18">
        <v>500</v>
      </c>
      <c r="T18">
        <v>1000</v>
      </c>
      <c r="U18">
        <v>3000</v>
      </c>
      <c r="Y18">
        <v>10</v>
      </c>
      <c r="Z18">
        <v>30</v>
      </c>
      <c r="AA18">
        <v>50</v>
      </c>
      <c r="AB18">
        <v>100</v>
      </c>
      <c r="AC18">
        <v>300</v>
      </c>
      <c r="AD18">
        <v>500</v>
      </c>
      <c r="AE18">
        <v>1000</v>
      </c>
      <c r="AF18">
        <v>3000</v>
      </c>
    </row>
    <row r="19" spans="1:32" ht="14.5" customHeight="1" x14ac:dyDescent="0.35">
      <c r="A19" s="13" t="s">
        <v>28</v>
      </c>
      <c r="B19">
        <v>10</v>
      </c>
      <c r="C19" s="5">
        <f>'14nm ρ range explored'!$E$20*$B19*1000/28/C$3/1000</f>
        <v>2.0183397683397688</v>
      </c>
      <c r="D19" s="5">
        <f>'14nm ρ range explored'!$E$20*$B19*1000/28/D$3/1000</f>
        <v>0.67277992277992293</v>
      </c>
      <c r="E19" s="5">
        <f>'14nm ρ range explored'!$E$20*$B19*1000/28/E$3/1000</f>
        <v>0.40366795366795377</v>
      </c>
      <c r="F19" s="5">
        <f>'14nm ρ range explored'!$E$20*$B19*1000/28/F$3/1000</f>
        <v>0.20183397683397689</v>
      </c>
      <c r="G19" s="5">
        <f>'14nm ρ range explored'!$E$20*$B19*1000/28/G$3/1000</f>
        <v>6.7277992277992291E-2</v>
      </c>
      <c r="H19" s="5">
        <f>'14nm ρ range explored'!$E$20*$B19*1000/28/H$3/1000</f>
        <v>4.0366795366795383E-2</v>
      </c>
      <c r="I19" s="5">
        <f>'14nm ρ range explored'!$E$20*$B19*1000/28/I$3/1000</f>
        <v>2.0183397683397691E-2</v>
      </c>
      <c r="J19" s="5">
        <f>'14nm ρ range explored'!$E$20*$B19*1000/28/J$3/1000</f>
        <v>6.7277992277992296E-3</v>
      </c>
      <c r="L19" s="13" t="s">
        <v>28</v>
      </c>
      <c r="M19">
        <v>10</v>
      </c>
      <c r="N19" s="5">
        <f t="shared" ref="N19:U26" si="27">$U$16/C19</f>
        <v>4.9545671927307495</v>
      </c>
      <c r="O19" s="5">
        <f t="shared" si="27"/>
        <v>14.863701578192249</v>
      </c>
      <c r="P19" s="5">
        <f t="shared" si="27"/>
        <v>24.772835963653748</v>
      </c>
      <c r="Q19" s="5">
        <f t="shared" si="27"/>
        <v>49.545671927307495</v>
      </c>
      <c r="R19" s="5">
        <f t="shared" si="27"/>
        <v>148.63701578192249</v>
      </c>
      <c r="S19" s="5">
        <f t="shared" si="27"/>
        <v>247.72835963653745</v>
      </c>
      <c r="T19" s="5">
        <f t="shared" si="27"/>
        <v>495.4567192730749</v>
      </c>
      <c r="U19" s="5">
        <f t="shared" si="27"/>
        <v>1486.3701578192249</v>
      </c>
      <c r="W19" s="13" t="s">
        <v>28</v>
      </c>
      <c r="X19">
        <v>10</v>
      </c>
      <c r="Y19" s="6">
        <f>$AF$16*Y$3*C19*1000</f>
        <v>2.0183397683397692</v>
      </c>
      <c r="Z19" s="6">
        <f>$AF$16*Z$3*D19*1000</f>
        <v>2.0183397683397692</v>
      </c>
      <c r="AA19" s="6">
        <f>$AF$16*AA$3*E19*1000</f>
        <v>2.0183397683397692</v>
      </c>
      <c r="AB19" s="6">
        <f>$AF$16*AB$3*F19*1000</f>
        <v>2.0183397683397692</v>
      </c>
      <c r="AC19" s="6">
        <f>$AF$16*AC$3*G19*1000</f>
        <v>2.0183397683397692</v>
      </c>
      <c r="AD19" s="6">
        <f>$AF$16*AD$3*H19*1000</f>
        <v>2.0183397683397692</v>
      </c>
      <c r="AE19" s="6">
        <f>$AF$16*AE$3*I19*1000</f>
        <v>2.0183397683397692</v>
      </c>
      <c r="AF19" s="6">
        <f>$AF$16*AF$3*J19*1000</f>
        <v>2.0183397683397688</v>
      </c>
    </row>
    <row r="20" spans="1:32" x14ac:dyDescent="0.35">
      <c r="A20" s="13"/>
      <c r="B20">
        <v>20</v>
      </c>
      <c r="C20" s="5">
        <f>'14nm ρ range explored'!$E$20*$B20*1000/28/C$3/1000</f>
        <v>4.0366795366795376</v>
      </c>
      <c r="D20" s="5">
        <f>'14nm ρ range explored'!$E$20*$B20*1000/28/D$3/1000</f>
        <v>1.3455598455598459</v>
      </c>
      <c r="E20" s="5">
        <f>'14nm ρ range explored'!$E$20*$B20*1000/28/E$3/1000</f>
        <v>0.80733590733590754</v>
      </c>
      <c r="F20" s="5">
        <f>'14nm ρ range explored'!$E$20*$B20*1000/28/F$3/1000</f>
        <v>0.40366795366795377</v>
      </c>
      <c r="G20" s="5">
        <f>'14nm ρ range explored'!$E$20*$B20*1000/28/G$3/1000</f>
        <v>0.13455598455598458</v>
      </c>
      <c r="H20" s="5">
        <f>'14nm ρ range explored'!$E$20*$B20*1000/28/H$3/1000</f>
        <v>8.0733590733590765E-2</v>
      </c>
      <c r="I20" s="5">
        <f>'14nm ρ range explored'!$E$20*$B20*1000/28/I$3/1000</f>
        <v>4.0366795366795383E-2</v>
      </c>
      <c r="J20" s="5">
        <f>'14nm ρ range explored'!$E$20*$B20*1000/28/J$3/1000</f>
        <v>1.3455598455598459E-2</v>
      </c>
      <c r="L20" s="13"/>
      <c r="M20">
        <v>20</v>
      </c>
      <c r="N20" s="5">
        <f t="shared" si="27"/>
        <v>2.4772835963653748</v>
      </c>
      <c r="O20" s="5">
        <f t="shared" si="27"/>
        <v>7.4318507890961243</v>
      </c>
      <c r="P20" s="5">
        <f t="shared" si="27"/>
        <v>12.386417981826874</v>
      </c>
      <c r="Q20" s="5">
        <f t="shared" si="27"/>
        <v>24.772835963653748</v>
      </c>
      <c r="R20" s="5">
        <f t="shared" si="27"/>
        <v>74.318507890961243</v>
      </c>
      <c r="S20" s="5">
        <f t="shared" si="27"/>
        <v>123.86417981826872</v>
      </c>
      <c r="T20" s="5">
        <f t="shared" si="27"/>
        <v>247.72835963653745</v>
      </c>
      <c r="U20" s="5">
        <f t="shared" si="27"/>
        <v>743.18507890961246</v>
      </c>
      <c r="W20" s="13"/>
      <c r="X20">
        <v>20</v>
      </c>
      <c r="Y20" s="6">
        <f>$AF$16*Y$3*C20*1000</f>
        <v>4.0366795366795385</v>
      </c>
      <c r="Z20" s="6">
        <f>$AF$16*Z$3*D20*1000</f>
        <v>4.0366795366795385</v>
      </c>
      <c r="AA20" s="6">
        <f>$AF$16*AA$3*E20*1000</f>
        <v>4.0366795366795385</v>
      </c>
      <c r="AB20" s="6">
        <f>$AF$16*AB$3*F20*1000</f>
        <v>4.0366795366795385</v>
      </c>
      <c r="AC20" s="6">
        <f>$AF$16*AC$3*G20*1000</f>
        <v>4.0366795366795385</v>
      </c>
      <c r="AD20" s="6">
        <f>$AF$16*AD$3*H20*1000</f>
        <v>4.0366795366795385</v>
      </c>
      <c r="AE20" s="6">
        <f>$AF$16*AE$3*I20*1000</f>
        <v>4.0366795366795385</v>
      </c>
      <c r="AF20" s="6">
        <f>$AF$16*AF$3*J20*1000</f>
        <v>4.0366795366795376</v>
      </c>
    </row>
    <row r="21" spans="1:32" x14ac:dyDescent="0.35">
      <c r="A21" s="13"/>
      <c r="B21">
        <v>30</v>
      </c>
      <c r="C21" s="5">
        <f>'14nm ρ range explored'!$E$20*$B21*1000/28/C$3/1000</f>
        <v>6.0550193050193055</v>
      </c>
      <c r="D21" s="5">
        <f>'14nm ρ range explored'!$E$20*$B21*1000/28/D$3/1000</f>
        <v>2.0183397683397684</v>
      </c>
      <c r="E21" s="5">
        <f>'14nm ρ range explored'!$E$20*$B21*1000/28/E$3/1000</f>
        <v>1.2110038610038611</v>
      </c>
      <c r="F21" s="5">
        <f>'14nm ρ range explored'!$E$20*$B21*1000/28/F$3/1000</f>
        <v>0.60550193050193057</v>
      </c>
      <c r="G21" s="5">
        <f>'14nm ρ range explored'!$E$20*$B21*1000/28/G$3/1000</f>
        <v>0.20183397683397686</v>
      </c>
      <c r="H21" s="5">
        <f>'14nm ρ range explored'!$E$20*$B21*1000/28/H$3/1000</f>
        <v>0.12110038610038611</v>
      </c>
      <c r="I21" s="5">
        <f>'14nm ρ range explored'!$E$20*$B21*1000/28/I$3/1000</f>
        <v>6.0550193050193053E-2</v>
      </c>
      <c r="J21" s="5">
        <f>'14nm ρ range explored'!$E$20*$B21*1000/28/J$3/1000</f>
        <v>2.0183397683397688E-2</v>
      </c>
      <c r="L21" s="13"/>
      <c r="M21">
        <v>30</v>
      </c>
      <c r="N21" s="5">
        <f t="shared" si="27"/>
        <v>1.6515223975769169</v>
      </c>
      <c r="O21" s="5">
        <f t="shared" si="27"/>
        <v>4.9545671927307504</v>
      </c>
      <c r="P21" s="5">
        <f t="shared" si="27"/>
        <v>8.2576119878845837</v>
      </c>
      <c r="Q21" s="5">
        <f t="shared" si="27"/>
        <v>16.515223975769167</v>
      </c>
      <c r="R21" s="5">
        <f t="shared" si="27"/>
        <v>49.545671927307502</v>
      </c>
      <c r="S21" s="5">
        <f t="shared" si="27"/>
        <v>82.576119878845844</v>
      </c>
      <c r="T21" s="5">
        <f t="shared" si="27"/>
        <v>165.15223975769169</v>
      </c>
      <c r="U21" s="5">
        <f t="shared" si="27"/>
        <v>495.45671927307495</v>
      </c>
      <c r="W21" s="13"/>
      <c r="X21">
        <v>30</v>
      </c>
      <c r="Y21" s="6">
        <f>$AF$16*Y$3*C21*1000</f>
        <v>6.0550193050193055</v>
      </c>
      <c r="Z21" s="6">
        <f>$AF$16*Z$3*D21*1000</f>
        <v>6.0550193050193046</v>
      </c>
      <c r="AA21" s="6">
        <f>$AF$16*AA$3*E21*1000</f>
        <v>6.0550193050193055</v>
      </c>
      <c r="AB21" s="6">
        <f>$AF$16*AB$3*F21*1000</f>
        <v>6.0550193050193055</v>
      </c>
      <c r="AC21" s="6">
        <f>$AF$16*AC$3*G21*1000</f>
        <v>6.0550193050193055</v>
      </c>
      <c r="AD21" s="6">
        <f>$AF$16*AD$3*H21*1000</f>
        <v>6.0550193050193055</v>
      </c>
      <c r="AE21" s="6">
        <f>$AF$16*AE$3*I21*1000</f>
        <v>6.0550193050193055</v>
      </c>
      <c r="AF21" s="6">
        <f>$AF$16*AF$3*J21*1000</f>
        <v>6.0550193050193055</v>
      </c>
    </row>
    <row r="22" spans="1:32" x14ac:dyDescent="0.35">
      <c r="A22" s="13"/>
      <c r="B22">
        <v>50</v>
      </c>
      <c r="C22" s="5">
        <f>'14nm ρ range explored'!$E$20*$B22*1000/28/C$3/1000</f>
        <v>10.091698841698843</v>
      </c>
      <c r="D22" s="5">
        <f>'14nm ρ range explored'!$E$20*$B22*1000/28/D$3/1000</f>
        <v>3.3638996138996138</v>
      </c>
      <c r="E22" s="5">
        <f>'14nm ρ range explored'!$E$20*$B22*1000/28/E$3/1000</f>
        <v>2.0183397683397684</v>
      </c>
      <c r="F22" s="5">
        <f>'14nm ρ range explored'!$E$20*$B22*1000/28/F$3/1000</f>
        <v>1.0091698841698842</v>
      </c>
      <c r="G22" s="5">
        <f>'14nm ρ range explored'!$E$20*$B22*1000/28/G$3/1000</f>
        <v>0.33638996138996141</v>
      </c>
      <c r="H22" s="5">
        <f>'14nm ρ range explored'!$E$20*$B22*1000/28/H$3/1000</f>
        <v>0.20183397683397683</v>
      </c>
      <c r="I22" s="5">
        <f>'14nm ρ range explored'!$E$20*$B22*1000/28/I$3/1000</f>
        <v>0.10091698841698842</v>
      </c>
      <c r="J22" s="5">
        <f>'14nm ρ range explored'!$E$20*$B22*1000/28/J$3/1000</f>
        <v>3.3638996138996138E-2</v>
      </c>
      <c r="L22" s="13"/>
      <c r="M22">
        <v>50</v>
      </c>
      <c r="N22" s="5">
        <f t="shared" si="27"/>
        <v>0.99091343854614999</v>
      </c>
      <c r="O22" s="5">
        <f t="shared" si="27"/>
        <v>2.9727403156384504</v>
      </c>
      <c r="P22" s="5">
        <f t="shared" si="27"/>
        <v>4.9545671927307504</v>
      </c>
      <c r="Q22" s="5">
        <f t="shared" si="27"/>
        <v>9.9091343854615008</v>
      </c>
      <c r="R22" s="5">
        <f t="shared" si="27"/>
        <v>29.727403156384504</v>
      </c>
      <c r="S22" s="5">
        <f t="shared" si="27"/>
        <v>49.545671927307509</v>
      </c>
      <c r="T22" s="5">
        <f t="shared" si="27"/>
        <v>99.091343854615019</v>
      </c>
      <c r="U22" s="5">
        <f t="shared" si="27"/>
        <v>297.27403156384503</v>
      </c>
      <c r="W22" s="13"/>
      <c r="X22">
        <v>50</v>
      </c>
      <c r="Y22" s="6">
        <f>$AF$16*Y$3*C22*1000</f>
        <v>10.091698841698843</v>
      </c>
      <c r="Z22" s="6">
        <f>$AF$16*Z$3*D22*1000</f>
        <v>10.091698841698841</v>
      </c>
      <c r="AA22" s="6">
        <f>$AF$16*AA$3*E22*1000</f>
        <v>10.091698841698841</v>
      </c>
      <c r="AB22" s="6">
        <f>$AF$16*AB$3*F22*1000</f>
        <v>10.091698841698841</v>
      </c>
      <c r="AC22" s="6">
        <f>$AF$16*AC$3*G22*1000</f>
        <v>10.091698841698843</v>
      </c>
      <c r="AD22" s="6">
        <f>$AF$16*AD$3*H22*1000</f>
        <v>10.091698841698841</v>
      </c>
      <c r="AE22" s="6">
        <f>$AF$16*AE$3*I22*1000</f>
        <v>10.091698841698841</v>
      </c>
      <c r="AF22" s="6">
        <f>$AF$16*AF$3*J22*1000</f>
        <v>10.091698841698841</v>
      </c>
    </row>
    <row r="23" spans="1:32" x14ac:dyDescent="0.35">
      <c r="A23" s="13"/>
      <c r="B23">
        <v>75</v>
      </c>
      <c r="C23" s="5">
        <f>'14nm ρ range explored'!$E$20*$B23*1000/28/C$3/1000</f>
        <v>15.137548262548259</v>
      </c>
      <c r="D23" s="5">
        <f>'14nm ρ range explored'!$E$20*$B23*1000/28/D$3/1000</f>
        <v>5.0458494208494207</v>
      </c>
      <c r="E23" s="5">
        <f>'14nm ρ range explored'!$E$20*$B23*1000/28/E$3/1000</f>
        <v>3.0275096525096519</v>
      </c>
      <c r="F23" s="5">
        <f>'14nm ρ range explored'!$E$20*$B23*1000/28/F$3/1000</f>
        <v>1.5137548262548259</v>
      </c>
      <c r="G23" s="5">
        <f>'14nm ρ range explored'!$E$20*$B23*1000/28/G$3/1000</f>
        <v>0.50458494208494198</v>
      </c>
      <c r="H23" s="5">
        <f>'14nm ρ range explored'!$E$20*$B23*1000/28/H$3/1000</f>
        <v>0.30275096525096518</v>
      </c>
      <c r="I23" s="5">
        <f>'14nm ρ range explored'!$E$20*$B23*1000/28/I$3/1000</f>
        <v>0.15137548262548259</v>
      </c>
      <c r="J23" s="5">
        <f>'14nm ρ range explored'!$E$20*$B23*1000/28/J$3/1000</f>
        <v>5.0458494208494201E-2</v>
      </c>
      <c r="L23" s="13"/>
      <c r="M23">
        <v>75</v>
      </c>
      <c r="N23" s="5">
        <f t="shared" si="27"/>
        <v>0.66060895903076688</v>
      </c>
      <c r="O23" s="5">
        <f t="shared" si="27"/>
        <v>1.9818268770923004</v>
      </c>
      <c r="P23" s="5">
        <f t="shared" si="27"/>
        <v>3.3030447951538346</v>
      </c>
      <c r="Q23" s="5">
        <f t="shared" si="27"/>
        <v>6.6060895903076693</v>
      </c>
      <c r="R23" s="5">
        <f t="shared" si="27"/>
        <v>19.818268770923009</v>
      </c>
      <c r="S23" s="5">
        <f t="shared" si="27"/>
        <v>33.030447951538349</v>
      </c>
      <c r="T23" s="5">
        <f t="shared" si="27"/>
        <v>66.060895903076698</v>
      </c>
      <c r="U23" s="5">
        <f t="shared" si="27"/>
        <v>198.18268770923007</v>
      </c>
      <c r="W23" s="13"/>
      <c r="X23">
        <v>75</v>
      </c>
      <c r="Y23" s="6">
        <f>$AF$16*Y$3*C23*1000</f>
        <v>15.137548262548259</v>
      </c>
      <c r="Z23" s="6">
        <f>$AF$16*Z$3*D23*1000</f>
        <v>15.137548262548261</v>
      </c>
      <c r="AA23" s="6">
        <f>$AF$16*AA$3*E23*1000</f>
        <v>15.137548262548259</v>
      </c>
      <c r="AB23" s="6">
        <f>$AF$16*AB$3*F23*1000</f>
        <v>15.137548262548259</v>
      </c>
      <c r="AC23" s="6">
        <f>$AF$16*AC$3*G23*1000</f>
        <v>15.137548262548259</v>
      </c>
      <c r="AD23" s="6">
        <f>$AF$16*AD$3*H23*1000</f>
        <v>15.137548262548259</v>
      </c>
      <c r="AE23" s="6">
        <f>$AF$16*AE$3*I23*1000</f>
        <v>15.137548262548259</v>
      </c>
      <c r="AF23" s="6">
        <f>$AF$16*AF$3*J23*1000</f>
        <v>15.137548262548259</v>
      </c>
    </row>
    <row r="24" spans="1:32" x14ac:dyDescent="0.35">
      <c r="A24" s="13"/>
      <c r="B24">
        <v>100</v>
      </c>
      <c r="C24" s="5">
        <f>'14nm ρ range explored'!$E$20*$B24*1000/28/C$3/1000</f>
        <v>20.183397683397686</v>
      </c>
      <c r="D24" s="5">
        <f>'14nm ρ range explored'!$E$20*$B24*1000/28/D$3/1000</f>
        <v>6.7277992277992276</v>
      </c>
      <c r="E24" s="5">
        <f>'14nm ρ range explored'!$E$20*$B24*1000/28/E$3/1000</f>
        <v>4.0366795366795367</v>
      </c>
      <c r="F24" s="5">
        <f>'14nm ρ range explored'!$E$20*$B24*1000/28/F$3/1000</f>
        <v>2.0183397683397684</v>
      </c>
      <c r="G24" s="5">
        <f>'14nm ρ range explored'!$E$20*$B24*1000/28/G$3/1000</f>
        <v>0.67277992277992282</v>
      </c>
      <c r="H24" s="5">
        <f>'14nm ρ range explored'!$E$20*$B24*1000/28/H$3/1000</f>
        <v>0.40366795366795366</v>
      </c>
      <c r="I24" s="5">
        <f>'14nm ρ range explored'!$E$20*$B24*1000/28/I$3/1000</f>
        <v>0.20183397683397683</v>
      </c>
      <c r="J24" s="5">
        <f>'14nm ρ range explored'!$E$20*$B24*1000/28/J$3/1000</f>
        <v>6.7277992277992277E-2</v>
      </c>
      <c r="L24" s="13"/>
      <c r="M24">
        <v>100</v>
      </c>
      <c r="N24" s="5">
        <f t="shared" si="27"/>
        <v>0.495456719273075</v>
      </c>
      <c r="O24" s="5">
        <f t="shared" si="27"/>
        <v>1.4863701578192252</v>
      </c>
      <c r="P24" s="5">
        <f t="shared" si="27"/>
        <v>2.4772835963653752</v>
      </c>
      <c r="Q24" s="5">
        <f t="shared" si="27"/>
        <v>4.9545671927307504</v>
      </c>
      <c r="R24" s="5">
        <f t="shared" si="27"/>
        <v>14.863701578192252</v>
      </c>
      <c r="S24" s="5">
        <f t="shared" si="27"/>
        <v>24.772835963653755</v>
      </c>
      <c r="T24" s="5">
        <f t="shared" si="27"/>
        <v>49.545671927307509</v>
      </c>
      <c r="U24" s="5">
        <f t="shared" si="27"/>
        <v>148.63701578192251</v>
      </c>
      <c r="W24" s="13"/>
      <c r="X24">
        <v>100</v>
      </c>
      <c r="Y24" s="6">
        <f>$AF$16*Y$3*C24*1000</f>
        <v>20.183397683397686</v>
      </c>
      <c r="Z24" s="6">
        <f>$AF$16*Z$3*D24*1000</f>
        <v>20.183397683397683</v>
      </c>
      <c r="AA24" s="6">
        <f>$AF$16*AA$3*E24*1000</f>
        <v>20.183397683397683</v>
      </c>
      <c r="AB24" s="6">
        <f>$AF$16*AB$3*F24*1000</f>
        <v>20.183397683397683</v>
      </c>
      <c r="AC24" s="6">
        <f>$AF$16*AC$3*G24*1000</f>
        <v>20.183397683397686</v>
      </c>
      <c r="AD24" s="6">
        <f>$AF$16*AD$3*H24*1000</f>
        <v>20.183397683397683</v>
      </c>
      <c r="AE24" s="6">
        <f>$AF$16*AE$3*I24*1000</f>
        <v>20.183397683397683</v>
      </c>
      <c r="AF24" s="6">
        <f>$AF$16*AF$3*J24*1000</f>
        <v>20.183397683397683</v>
      </c>
    </row>
    <row r="25" spans="1:32" x14ac:dyDescent="0.35">
      <c r="A25" s="13"/>
      <c r="B25">
        <v>150</v>
      </c>
      <c r="C25" s="5">
        <f>'14nm ρ range explored'!$E$20*$B25*1000/28/C$3/1000</f>
        <v>30.275096525096519</v>
      </c>
      <c r="D25" s="5">
        <f>'14nm ρ range explored'!$E$20*$B25*1000/28/D$3/1000</f>
        <v>10.091698841698841</v>
      </c>
      <c r="E25" s="5">
        <f>'14nm ρ range explored'!$E$20*$B25*1000/28/E$3/1000</f>
        <v>6.0550193050193037</v>
      </c>
      <c r="F25" s="5">
        <f>'14nm ρ range explored'!$E$20*$B25*1000/28/F$3/1000</f>
        <v>3.0275096525096519</v>
      </c>
      <c r="G25" s="5">
        <f>'14nm ρ range explored'!$E$20*$B25*1000/28/G$3/1000</f>
        <v>1.009169884169884</v>
      </c>
      <c r="H25" s="5">
        <f>'14nm ρ range explored'!$E$20*$B25*1000/28/H$3/1000</f>
        <v>0.60550193050193035</v>
      </c>
      <c r="I25" s="5">
        <f>'14nm ρ range explored'!$E$20*$B25*1000/28/I$3/1000</f>
        <v>0.30275096525096518</v>
      </c>
      <c r="J25" s="5">
        <f>'14nm ρ range explored'!$E$20*$B25*1000/28/J$3/1000</f>
        <v>0.1009169884169884</v>
      </c>
      <c r="L25" s="13"/>
      <c r="M25">
        <v>150</v>
      </c>
      <c r="N25" s="5">
        <f t="shared" si="27"/>
        <v>0.33030447951538344</v>
      </c>
      <c r="O25" s="5">
        <f t="shared" si="27"/>
        <v>0.99091343854615022</v>
      </c>
      <c r="P25" s="5">
        <f t="shared" si="27"/>
        <v>1.6515223975769173</v>
      </c>
      <c r="Q25" s="5">
        <f t="shared" si="27"/>
        <v>3.3030447951538346</v>
      </c>
      <c r="R25" s="5">
        <f t="shared" si="27"/>
        <v>9.9091343854615044</v>
      </c>
      <c r="S25" s="5">
        <f t="shared" si="27"/>
        <v>16.515223975769175</v>
      </c>
      <c r="T25" s="5">
        <f t="shared" si="27"/>
        <v>33.030447951538349</v>
      </c>
      <c r="U25" s="5">
        <f t="shared" si="27"/>
        <v>99.091343854615033</v>
      </c>
      <c r="W25" s="13"/>
      <c r="X25">
        <v>150</v>
      </c>
      <c r="Y25" s="6">
        <f>$AF$16*Y$3*C25*1000</f>
        <v>30.275096525096519</v>
      </c>
      <c r="Z25" s="6">
        <f>$AF$16*Z$3*D25*1000</f>
        <v>30.275096525096522</v>
      </c>
      <c r="AA25" s="6">
        <f>$AF$16*AA$3*E25*1000</f>
        <v>30.275096525096519</v>
      </c>
      <c r="AB25" s="6">
        <f>$AF$16*AB$3*F25*1000</f>
        <v>30.275096525096519</v>
      </c>
      <c r="AC25" s="6">
        <f>$AF$16*AC$3*G25*1000</f>
        <v>30.275096525096519</v>
      </c>
      <c r="AD25" s="6">
        <f>$AF$16*AD$3*H25*1000</f>
        <v>30.275096525096519</v>
      </c>
      <c r="AE25" s="6">
        <f>$AF$16*AE$3*I25*1000</f>
        <v>30.275096525096519</v>
      </c>
      <c r="AF25" s="6">
        <f>$AF$16*AF$3*J25*1000</f>
        <v>30.275096525096519</v>
      </c>
    </row>
    <row r="26" spans="1:32" x14ac:dyDescent="0.35">
      <c r="A26" s="13"/>
      <c r="B26">
        <v>200</v>
      </c>
      <c r="C26" s="5">
        <f>'14nm ρ range explored'!$E$20*$B26*1000/28/C$3/1000</f>
        <v>40.366795366795373</v>
      </c>
      <c r="D26" s="5">
        <f>'14nm ρ range explored'!$E$20*$B26*1000/28/D$3/1000</f>
        <v>13.455598455598455</v>
      </c>
      <c r="E26" s="5">
        <f>'14nm ρ range explored'!$E$20*$B26*1000/28/E$3/1000</f>
        <v>8.0733590733590734</v>
      </c>
      <c r="F26" s="5">
        <f>'14nm ρ range explored'!$E$20*$B26*1000/28/F$3/1000</f>
        <v>4.0366795366795367</v>
      </c>
      <c r="G26" s="5">
        <f>'14nm ρ range explored'!$E$20*$B26*1000/28/G$3/1000</f>
        <v>1.3455598455598456</v>
      </c>
      <c r="H26" s="5">
        <f>'14nm ρ range explored'!$E$20*$B26*1000/28/H$3/1000</f>
        <v>0.80733590733590732</v>
      </c>
      <c r="I26" s="5">
        <f>'14nm ρ range explored'!$E$20*$B26*1000/28/I$3/1000</f>
        <v>0.40366795366795366</v>
      </c>
      <c r="J26" s="5">
        <f>'14nm ρ range explored'!$E$20*$B26*1000/28/J$3/1000</f>
        <v>0.13455598455598455</v>
      </c>
      <c r="L26" s="13"/>
      <c r="M26">
        <v>200</v>
      </c>
      <c r="N26" s="5">
        <f t="shared" si="27"/>
        <v>0.2477283596365375</v>
      </c>
      <c r="O26" s="5">
        <f t="shared" si="27"/>
        <v>0.74318507890961261</v>
      </c>
      <c r="P26" s="5">
        <f t="shared" si="27"/>
        <v>1.2386417981826876</v>
      </c>
      <c r="Q26" s="5">
        <f t="shared" si="27"/>
        <v>2.4772835963653752</v>
      </c>
      <c r="R26" s="5">
        <f t="shared" si="27"/>
        <v>7.4318507890961261</v>
      </c>
      <c r="S26" s="5">
        <f t="shared" si="27"/>
        <v>12.386417981826877</v>
      </c>
      <c r="T26" s="5">
        <f t="shared" si="27"/>
        <v>24.772835963653755</v>
      </c>
      <c r="U26" s="5">
        <f t="shared" si="27"/>
        <v>74.318507890961257</v>
      </c>
      <c r="W26" s="13"/>
      <c r="X26">
        <v>200</v>
      </c>
      <c r="Y26" s="6">
        <f>$AF$16*Y$3*C26*1000</f>
        <v>40.366795366795373</v>
      </c>
      <c r="Z26" s="6">
        <f>$AF$16*Z$3*D26*1000</f>
        <v>40.366795366795365</v>
      </c>
      <c r="AA26" s="6">
        <f>$AF$16*AA$3*E26*1000</f>
        <v>40.366795366795365</v>
      </c>
      <c r="AB26" s="6">
        <f>$AF$16*AB$3*F26*1000</f>
        <v>40.366795366795365</v>
      </c>
      <c r="AC26" s="6">
        <f>$AF$16*AC$3*G26*1000</f>
        <v>40.366795366795373</v>
      </c>
      <c r="AD26" s="6">
        <f>$AF$16*AD$3*H26*1000</f>
        <v>40.366795366795365</v>
      </c>
      <c r="AE26" s="6">
        <f>$AF$16*AE$3*I26*1000</f>
        <v>40.366795366795365</v>
      </c>
      <c r="AF26" s="6">
        <f>$AF$16*AF$3*J26*1000</f>
        <v>40.366795366795365</v>
      </c>
    </row>
    <row r="27" spans="1:32" x14ac:dyDescent="0.35">
      <c r="B27">
        <v>300</v>
      </c>
      <c r="C27" s="5">
        <f>'14nm ρ range explored'!$E$20*$B27*1000/28/C$3/1000</f>
        <v>60.550193050193037</v>
      </c>
      <c r="D27" s="5">
        <f>'14nm ρ range explored'!$E$20*$B27*1000/28/D$3/1000</f>
        <v>20.183397683397683</v>
      </c>
      <c r="E27" s="5">
        <f>'14nm ρ range explored'!$E$20*$B27*1000/28/E$3/1000</f>
        <v>12.110038610038607</v>
      </c>
      <c r="F27" s="5">
        <f>'14nm ρ range explored'!$E$20*$B27*1000/28/F$3/1000</f>
        <v>6.0550193050193037</v>
      </c>
      <c r="G27" s="5">
        <f>'14nm ρ range explored'!$E$20*$B27*1000/28/G$3/1000</f>
        <v>2.0183397683397679</v>
      </c>
      <c r="H27" s="5">
        <f>'14nm ρ range explored'!$E$20*$B27*1000/28/H$3/1000</f>
        <v>1.2110038610038607</v>
      </c>
      <c r="I27" s="5">
        <f>'14nm ρ range explored'!$E$20*$B27*1000/28/I$3/1000</f>
        <v>0.60550193050193035</v>
      </c>
      <c r="J27" s="5">
        <f>'14nm ρ range explored'!$E$20*$B27*1000/28/J$3/1000</f>
        <v>0.2018339768339768</v>
      </c>
      <c r="M27">
        <v>300</v>
      </c>
      <c r="N27" s="5">
        <f t="shared" ref="N27" si="28">$U$16/C27</f>
        <v>0.16515223975769172</v>
      </c>
      <c r="O27" s="5">
        <f t="shared" ref="O27" si="29">$U$16/D27</f>
        <v>0.49545671927307511</v>
      </c>
      <c r="P27" s="5">
        <f t="shared" ref="P27" si="30">$U$16/E27</f>
        <v>0.82576119878845866</v>
      </c>
      <c r="Q27" s="5">
        <f t="shared" ref="Q27" si="31">$U$16/F27</f>
        <v>1.6515223975769173</v>
      </c>
      <c r="R27" s="5">
        <f t="shared" ref="R27" si="32">$U$16/G27</f>
        <v>4.9545671927307522</v>
      </c>
      <c r="S27" s="5">
        <f t="shared" ref="S27" si="33">$U$16/H27</f>
        <v>8.2576119878845873</v>
      </c>
      <c r="T27" s="5">
        <f t="shared" ref="T27" si="34">$U$16/I27</f>
        <v>16.515223975769175</v>
      </c>
      <c r="U27" s="5">
        <f t="shared" ref="U27" si="35">$U$16/J27</f>
        <v>49.545671927307517</v>
      </c>
      <c r="X27">
        <v>300</v>
      </c>
      <c r="Y27" s="6">
        <f>$AF$16*Y$3*C27*1000</f>
        <v>60.550193050193037</v>
      </c>
      <c r="Z27" s="6">
        <f>$AF$16*Z$3*D27*1000</f>
        <v>60.550193050193045</v>
      </c>
      <c r="AA27" s="6">
        <f>$AF$16*AA$3*E27*1000</f>
        <v>60.550193050193037</v>
      </c>
      <c r="AB27" s="6">
        <f>$AF$16*AB$3*F27*1000</f>
        <v>60.550193050193037</v>
      </c>
      <c r="AC27" s="6">
        <f>$AF$16*AC$3*G27*1000</f>
        <v>60.550193050193037</v>
      </c>
      <c r="AD27" s="6">
        <f>$AF$16*AD$3*H27*1000</f>
        <v>60.550193050193037</v>
      </c>
      <c r="AE27" s="6">
        <f>$AF$16*AE$3*I27*1000</f>
        <v>60.550193050193037</v>
      </c>
      <c r="AF27" s="6">
        <f>$AF$16*AF$3*J27*1000</f>
        <v>60.550193050193037</v>
      </c>
    </row>
  </sheetData>
  <conditionalFormatting sqref="N5:U12">
    <cfRule type="cellIs" dxfId="9" priority="10" operator="greaterThan">
      <formula>100</formula>
    </cfRule>
  </conditionalFormatting>
  <conditionalFormatting sqref="M19:U26">
    <cfRule type="cellIs" dxfId="8" priority="9" operator="lessThan">
      <formula>0.1</formula>
    </cfRule>
  </conditionalFormatting>
  <conditionalFormatting sqref="Y5:AF12">
    <cfRule type="cellIs" dxfId="7" priority="8" operator="greaterThan">
      <formula>300</formula>
    </cfRule>
  </conditionalFormatting>
  <conditionalFormatting sqref="Y20:AF26 Z19:AF19">
    <cfRule type="cellIs" dxfId="6" priority="7" operator="lessThan">
      <formula>1</formula>
    </cfRule>
  </conditionalFormatting>
  <conditionalFormatting sqref="Y19:AF26">
    <cfRule type="cellIs" dxfId="5" priority="6" operator="greaterThan">
      <formula>300</formula>
    </cfRule>
  </conditionalFormatting>
  <conditionalFormatting sqref="N13:U13">
    <cfRule type="cellIs" dxfId="4" priority="5" operator="greaterThan">
      <formula>100</formula>
    </cfRule>
  </conditionalFormatting>
  <conditionalFormatting sqref="Y13:AF13">
    <cfRule type="cellIs" dxfId="3" priority="4" operator="greaterThan">
      <formula>300</formula>
    </cfRule>
  </conditionalFormatting>
  <conditionalFormatting sqref="M27:U27">
    <cfRule type="cellIs" dxfId="2" priority="3" operator="lessThan">
      <formula>0.1</formula>
    </cfRule>
  </conditionalFormatting>
  <conditionalFormatting sqref="Y27:AF27">
    <cfRule type="cellIs" dxfId="1" priority="2" operator="lessThan">
      <formula>1</formula>
    </cfRule>
  </conditionalFormatting>
  <conditionalFormatting sqref="Y27:AF27">
    <cfRule type="cellIs" dxfId="0" priority="1" operator="greaterThan">
      <formula>300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S26</vt:lpstr>
      <vt:lpstr>14nm ρ range explored</vt:lpstr>
      <vt:lpstr>14nm Resistance structure DOE</vt:lpstr>
    </vt:vector>
  </TitlesOfParts>
  <Company>Intel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keywords>CTPClassification=CTP_IC:VisualMarkings=</cp:keywords>
  <cp:lastModifiedBy>Kau, Derchang</cp:lastModifiedBy>
  <dcterms:created xsi:type="dcterms:W3CDTF">2017-10-18T15:20:26Z</dcterms:created>
  <dcterms:modified xsi:type="dcterms:W3CDTF">2017-10-20T01:31:45Z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99e4e5da-bd50-421c-b606-08ad87ac2b50</vt:lpwstr>
  </property>
  <property fmtid="{D5CDD505-2E9C-101B-9397-08002B2CF9AE}" pid="3" name="CTP_BU">
    <vt:lpwstr>NVM SOLUTIONS GROUP</vt:lpwstr>
  </property>
  <property fmtid="{D5CDD505-2E9C-101B-9397-08002B2CF9AE}" pid="4" name="CTP_TimeStamp">
    <vt:lpwstr>2017-10-20 01:31:44Z</vt:lpwstr>
  </property>
  <property fmtid="{D5CDD505-2E9C-101B-9397-08002B2CF9AE}" pid="5" name="CTPClassification">
    <vt:lpwstr>CTP_IC</vt:lpwstr>
  </property>
</Properties>
</file>