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DRAM/"/>
    </mc:Choice>
  </mc:AlternateContent>
  <xr:revisionPtr revIDLastSave="90" documentId="8_{58AD311B-70AE-8043-B831-9A7A56CAF16E}" xr6:coauthVersionLast="47" xr6:coauthVersionMax="47" xr10:uidLastSave="{544F442B-1F0E-484E-8A16-4A171F455327}"/>
  <bookViews>
    <workbookView xWindow="-19320" yWindow="-20000" windowWidth="32000" windowHeight="20000" activeTab="1" xr2:uid="{1825C1D7-486C-8E48-85EF-BE46510501F0}"/>
  </bookViews>
  <sheets>
    <sheet name="Price" sheetId="1" r:id="rId1"/>
    <sheet name="Tech Assess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1" l="1"/>
  <c r="S33" i="1"/>
  <c r="S34" i="1" s="1"/>
  <c r="S35" i="1" s="1"/>
  <c r="S37" i="1" s="1"/>
  <c r="S29" i="1"/>
  <c r="S26" i="1"/>
  <c r="S30" i="1" s="1"/>
  <c r="S32" i="1" s="1"/>
  <c r="R32" i="1"/>
  <c r="R30" i="1"/>
  <c r="R29" i="1"/>
  <c r="R34" i="1"/>
  <c r="R35" i="1" s="1"/>
  <c r="R26" i="1"/>
  <c r="S38" i="1" l="1"/>
  <c r="S40" i="1" s="1"/>
  <c r="S44" i="1"/>
  <c r="S42" i="1"/>
  <c r="R37" i="1"/>
  <c r="R38" i="1"/>
  <c r="R40" i="1" s="1"/>
  <c r="R44" i="1" s="1"/>
  <c r="R40" i="2"/>
  <c r="Q15" i="2"/>
  <c r="R12" i="2"/>
  <c r="R11" i="2"/>
  <c r="R10" i="2"/>
  <c r="R9" i="2"/>
  <c r="R8" i="2"/>
  <c r="N44" i="1"/>
  <c r="F44" i="1"/>
  <c r="B42" i="1"/>
  <c r="J41" i="1"/>
  <c r="I41" i="1"/>
  <c r="H41" i="1"/>
  <c r="G41" i="1"/>
  <c r="C41" i="1"/>
  <c r="J39" i="1"/>
  <c r="I39" i="1"/>
  <c r="H39" i="1"/>
  <c r="G39" i="1"/>
  <c r="P34" i="1"/>
  <c r="P35" i="1" s="1"/>
  <c r="P37" i="1" s="1"/>
  <c r="O34" i="1"/>
  <c r="O35" i="1" s="1"/>
  <c r="O37" i="1" s="1"/>
  <c r="M34" i="1"/>
  <c r="M35" i="1" s="1"/>
  <c r="M37" i="1" s="1"/>
  <c r="L34" i="1"/>
  <c r="L14" i="1" s="1"/>
  <c r="K34" i="1"/>
  <c r="K35" i="1" s="1"/>
  <c r="K37" i="1" s="1"/>
  <c r="J34" i="1"/>
  <c r="J35" i="1" s="1"/>
  <c r="J37" i="1" s="1"/>
  <c r="I34" i="1"/>
  <c r="I35" i="1" s="1"/>
  <c r="I37" i="1" s="1"/>
  <c r="H34" i="1"/>
  <c r="H35" i="1" s="1"/>
  <c r="H37" i="1" s="1"/>
  <c r="G34" i="1"/>
  <c r="G35" i="1" s="1"/>
  <c r="G37" i="1" s="1"/>
  <c r="E34" i="1"/>
  <c r="E35" i="1" s="1"/>
  <c r="E37" i="1" s="1"/>
  <c r="D34" i="1"/>
  <c r="D35" i="1" s="1"/>
  <c r="D37" i="1" s="1"/>
  <c r="C34" i="1"/>
  <c r="C35" i="1" s="1"/>
  <c r="C37" i="1" s="1"/>
  <c r="P29" i="1"/>
  <c r="O29" i="1"/>
  <c r="M29" i="1"/>
  <c r="L29" i="1"/>
  <c r="K29" i="1"/>
  <c r="J29" i="1"/>
  <c r="I29" i="1"/>
  <c r="H29" i="1"/>
  <c r="G29" i="1"/>
  <c r="E29" i="1"/>
  <c r="D29" i="1"/>
  <c r="C29" i="1"/>
  <c r="C26" i="1"/>
  <c r="C30" i="1" s="1"/>
  <c r="C32" i="1" s="1"/>
  <c r="P25" i="1"/>
  <c r="P26" i="1" s="1"/>
  <c r="O25" i="1"/>
  <c r="O26" i="1" s="1"/>
  <c r="O30" i="1" s="1"/>
  <c r="O32" i="1" s="1"/>
  <c r="M25" i="1"/>
  <c r="M26" i="1" s="1"/>
  <c r="M30" i="1" s="1"/>
  <c r="M32" i="1" s="1"/>
  <c r="M38" i="1" s="1"/>
  <c r="M40" i="1" s="1"/>
  <c r="L25" i="1"/>
  <c r="L26" i="1" s="1"/>
  <c r="K25" i="1"/>
  <c r="K26" i="1" s="1"/>
  <c r="J25" i="1"/>
  <c r="J26" i="1" s="1"/>
  <c r="I25" i="1"/>
  <c r="I26" i="1" s="1"/>
  <c r="H25" i="1"/>
  <c r="H26" i="1" s="1"/>
  <c r="G25" i="1"/>
  <c r="G26" i="1" s="1"/>
  <c r="E25" i="1"/>
  <c r="E26" i="1" s="1"/>
  <c r="E30" i="1" s="1"/>
  <c r="E32" i="1" s="1"/>
  <c r="E38" i="1" s="1"/>
  <c r="E40" i="1" s="1"/>
  <c r="D25" i="1"/>
  <c r="D26" i="1" s="1"/>
  <c r="D30" i="1" s="1"/>
  <c r="D32" i="1" s="1"/>
  <c r="D38" i="1" s="1"/>
  <c r="D40" i="1" s="1"/>
  <c r="C25" i="1"/>
  <c r="R42" i="1" l="1"/>
  <c r="P30" i="1"/>
  <c r="P32" i="1" s="1"/>
  <c r="P38" i="1" s="1"/>
  <c r="P40" i="1" s="1"/>
  <c r="P42" i="1" s="1"/>
  <c r="I30" i="1"/>
  <c r="I32" i="1" s="1"/>
  <c r="G30" i="1"/>
  <c r="G32" i="1" s="1"/>
  <c r="G38" i="1" s="1"/>
  <c r="G40" i="1" s="1"/>
  <c r="G44" i="1" s="1"/>
  <c r="C38" i="1"/>
  <c r="C40" i="1" s="1"/>
  <c r="C44" i="1" s="1"/>
  <c r="K14" i="1"/>
  <c r="O38" i="1"/>
  <c r="O40" i="1" s="1"/>
  <c r="H30" i="1"/>
  <c r="H32" i="1" s="1"/>
  <c r="H38" i="1" s="1"/>
  <c r="H40" i="1" s="1"/>
  <c r="L30" i="1"/>
  <c r="L32" i="1" s="1"/>
  <c r="J30" i="1"/>
  <c r="J32" i="1" s="1"/>
  <c r="J38" i="1" s="1"/>
  <c r="J40" i="1" s="1"/>
  <c r="J44" i="1" s="1"/>
  <c r="I38" i="1"/>
  <c r="I40" i="1" s="1"/>
  <c r="I44" i="1" s="1"/>
  <c r="K30" i="1"/>
  <c r="K32" i="1" s="1"/>
  <c r="K38" i="1" s="1"/>
  <c r="K40" i="1" s="1"/>
  <c r="K44" i="1" s="1"/>
  <c r="I42" i="1"/>
  <c r="E44" i="1"/>
  <c r="E42" i="1"/>
  <c r="M42" i="1"/>
  <c r="M44" i="1"/>
  <c r="O42" i="1"/>
  <c r="O44" i="1"/>
  <c r="D42" i="1"/>
  <c r="D44" i="1"/>
  <c r="P44" i="1"/>
  <c r="L35" i="1"/>
  <c r="L37" i="1" s="1"/>
  <c r="M14" i="1"/>
  <c r="H44" i="1" l="1"/>
  <c r="H42" i="1"/>
  <c r="K42" i="1"/>
  <c r="L38" i="1"/>
  <c r="L40" i="1" s="1"/>
  <c r="C42" i="1"/>
  <c r="J42" i="1"/>
  <c r="L44" i="1"/>
  <c r="L42" i="1"/>
  <c r="G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Bains, Kuljit S</author>
    <author>tc={1A29B18F-9B3A-8F47-AF84-69996CA88F57}</author>
    <author>tc={F49B7997-277D-B74C-8F1F-5363705A60F8}</author>
  </authors>
  <commentList>
    <comment ref="I11" authorId="0" shapeId="0" xr:uid="{015EEE68-F3E5-DF4D-B565-8328B22E4E62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J11" authorId="0" shapeId="0" xr:uid="{D0324A03-38C5-8448-A687-8CC935FA2B60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K11" authorId="0" shapeId="0" xr:uid="{94EA4B72-D540-5240-9749-E09197A90323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L11" authorId="0" shapeId="0" xr:uid="{B20335C4-ECE3-774D-8005-1DC7EBAA755C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O11" authorId="0" shapeId="0" xr:uid="{04992A1E-762E-B342-9A66-5A7EA8526C3D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I12" authorId="0" shapeId="0" xr:uid="{37C5A5CB-8DC2-F34F-90ED-D863265E6F8A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J12" authorId="0" shapeId="0" xr:uid="{D6F0E28E-CCC3-1B44-95B3-6A8CA1B48DEA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L12" authorId="0" shapeId="0" xr:uid="{4A6ACBA9-8A33-9649-A939-851C832CEAA2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M12" authorId="0" shapeId="0" xr:uid="{0D247E20-3550-A84E-B5AD-555478B99C38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H13" authorId="0" shapeId="0" xr:uid="{33AEF92E-6ADD-A54F-8728-07619EC988B1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4 High to get max BW at 8 GT/s</t>
        </r>
      </text>
    </comment>
    <comment ref="I13" authorId="0" shapeId="0" xr:uid="{9071D5C3-B072-9041-81CE-D6C0DBCC48CD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4 high to get max BW</t>
        </r>
      </text>
    </comment>
    <comment ref="R13" authorId="0" shapeId="0" xr:uid="{3AA802E4-8BFB-3D44-ACCB-23D520F1A820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4 High to get max BW at 8 GT/s</t>
        </r>
      </text>
    </comment>
    <comment ref="S13" authorId="0" shapeId="0" xr:uid="{403FA246-6387-A44B-A7A5-7D63A8C0BE50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4 High to get max BW at 8 GT/s</t>
        </r>
      </text>
    </comment>
    <comment ref="G16" authorId="0" shapeId="0" xr:uid="{D4960DE5-9426-C547-A8FD-91A6918857E2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at 95C with 1X REF</t>
        </r>
      </text>
    </comment>
    <comment ref="H16" authorId="0" shapeId="0" xr:uid="{1B4AC4F0-88AC-C744-87FD-C638F5C80058}">
      <text>
        <r>
          <rPr>
            <b/>
            <sz val="9"/>
            <color rgb="FF000000"/>
            <rFont val="Tahoma"/>
            <family val="2"/>
          </rPr>
          <t>Bains, Kuljit 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at 95C with 1X refresh,  0.2pj/b higher at 105C with 2X refresh
</t>
        </r>
      </text>
    </comment>
    <comment ref="R16" authorId="0" shapeId="0" xr:uid="{1F965E96-9BD1-5D4B-B3F2-F32DCC71FCE7}">
      <text>
        <r>
          <rPr>
            <sz val="14"/>
            <color theme="3" tint="-0.499984740745262"/>
            <rFont val="IntelOne Display Regular"/>
            <family val="2"/>
          </rPr>
          <t>Bains, Kuljit S:</t>
        </r>
        <r>
          <rPr>
            <sz val="14"/>
            <color theme="1"/>
            <rFont val="Calibri"/>
            <family val="2"/>
            <scheme val="minor"/>
          </rPr>
          <t xml:space="preserve">
</t>
        </r>
        <r>
          <rPr>
            <sz val="14"/>
            <color theme="1"/>
            <rFont val="Calibri"/>
            <family val="2"/>
            <scheme val="minor"/>
          </rPr>
          <t xml:space="preserve">at 95C with 1X refresh,  0.2pj/b higher at 105C with 2X refresh
</t>
        </r>
      </text>
    </comment>
    <comment ref="S16" authorId="0" shapeId="0" xr:uid="{CA81FC17-F730-C542-B84B-930365FB838C}">
      <text>
        <r>
          <rPr>
            <b/>
            <sz val="9"/>
            <color rgb="FF000000"/>
            <rFont val="Tahoma"/>
            <family val="2"/>
          </rPr>
          <t>Bains, Kuljit 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at 95C with 1X refresh,  0.2pj/b higher at 105C with 2X refresh
</t>
        </r>
      </text>
    </comment>
    <comment ref="H18" authorId="0" shapeId="0" xr:uid="{B6A33B9F-E37E-9A45-8836-39172A793094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tCCDS = 800 MHz
tCCDL= 400 MHz
</t>
        </r>
      </text>
    </comment>
    <comment ref="R18" authorId="0" shapeId="0" xr:uid="{C2924286-F90C-BB4F-82A0-2A5E21165DD6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tCCDS = 800 MHz
tCCDL= 400 MHz
</t>
        </r>
      </text>
    </comment>
    <comment ref="S18" authorId="0" shapeId="0" xr:uid="{95B12675-BB1A-A448-A6F2-2C21E93E9D01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tCCDS = 800 MHz
tCCDL= 400 MHz
</t>
        </r>
      </text>
    </comment>
    <comment ref="G34" authorId="1" shapeId="0" xr:uid="{1A29B18F-9B3A-8F47-AF84-69996CA88F57}">
      <text>
        <t>[Threaded comment]
Your version of Excel allows you to read this threaded comment; however, any edits to it will get removed if the file is opened in a newer version of Excel. Learn more: https://go.microsoft.com/fwlink/?linkid=870924
Comment:
    If shrunken to 1Z (21% shink) this would be 82mm^2, then HBM3 10% bigger and HBM4 5% bigger.</t>
      </text>
    </comment>
    <comment ref="B38" authorId="2" shapeId="0" xr:uid="{F49B7997-277D-B74C-8F1F-5363705A60F8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$7500 Gen2 ADM Structural Wafer Cost, 90% of the wafer is usable, and 90% die Yield with not too large die assumption to be inline with DRAM
Reply:
    Did not include Packaging and Testing Cost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tc={C6EF9302-F5EF-BF4E-90F3-51880E6C981F}</author>
    <author>tc={BC6E0AFA-E133-F247-9B96-40BA20C046DB}</author>
    <author>tc={038A10A9-5425-6740-AAA9-B7A9667E2272}</author>
    <author>tc={73CF235F-8DF6-3F46-A320-F072C41B2C65}</author>
  </authors>
  <commentList>
    <comment ref="Q21" authorId="0" shapeId="0" xr:uid="{C6EF9302-F5EF-BF4E-90F3-51880E6C981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assuming 90% die yield. Testng cost is not included (add $1?)
</t>
      </text>
    </comment>
    <comment ref="Q22" authorId="1" shapeId="0" xr:uid="{BC6E0AFA-E133-F247-9B96-40BA20C046D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assuming 90% die yield. Testng cost is not included (add $1?)
</t>
      </text>
    </comment>
    <comment ref="Q27" authorId="2" shapeId="0" xr:uid="{038A10A9-5425-6740-AAA9-B7A9667E227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assuming 90% die yield. Testng cost is not included (add $1?)
</t>
      </text>
    </comment>
    <comment ref="Q28" authorId="3" shapeId="0" xr:uid="{73CF235F-8DF6-3F46-A320-F072C41B2C6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assuming 90% die yield. Testng cost is not included (add $1?)
</t>
      </text>
    </comment>
  </commentList>
</comments>
</file>

<file path=xl/sharedStrings.xml><?xml version="1.0" encoding="utf-8"?>
<sst xmlns="http://schemas.openxmlformats.org/spreadsheetml/2006/main" count="693" uniqueCount="390">
  <si>
    <t xml:space="preserve">Parameters </t>
  </si>
  <si>
    <t>Gen2 ADM 256Mb Channel</t>
  </si>
  <si>
    <t>TCCD_CAP 1Gb Macro (1znm)</t>
  </si>
  <si>
    <t>TCCD_BW 2Gb Macro (1znm)</t>
  </si>
  <si>
    <t>TCCD_BW 2Gb Macro (1bnm)</t>
  </si>
  <si>
    <t>16Gb HBM2E (1ynm)</t>
  </si>
  <si>
    <t>16Gb HBM3 (1znm)</t>
  </si>
  <si>
    <t>16Gb HBM4_1 (1znm)</t>
  </si>
  <si>
    <t>16Gb HBM4_2 (1znm)</t>
  </si>
  <si>
    <t>16Gb HBM3 Macro (1znm)</t>
  </si>
  <si>
    <t>16Gb HBM4_1 Macro (1znm)</t>
  </si>
  <si>
    <t>16Gb HBM4_2 Macro (1znm)</t>
  </si>
  <si>
    <t>TCM Vault 16Gb Macro (D1bnm)</t>
  </si>
  <si>
    <t>TCM Vault 8Gb Macro (1bnm)</t>
  </si>
  <si>
    <t>Density/mm2</t>
  </si>
  <si>
    <t>6.7MB/mm2</t>
  </si>
  <si>
    <r>
      <t>17MB/mm</t>
    </r>
    <r>
      <rPr>
        <vertAlign val="superscript"/>
        <sz val="14"/>
        <color rgb="FFFF0000"/>
        <rFont val="IntelOne Display Regular"/>
        <family val="2"/>
      </rPr>
      <t>2</t>
    </r>
  </si>
  <si>
    <r>
      <t>14MB/mm</t>
    </r>
    <r>
      <rPr>
        <vertAlign val="superscript"/>
        <sz val="14"/>
        <color rgb="FFFF0000"/>
        <rFont val="IntelOne Display Regular"/>
        <family val="2"/>
      </rPr>
      <t>2</t>
    </r>
  </si>
  <si>
    <r>
      <rPr>
        <sz val="14"/>
        <color rgb="FFFF0000"/>
        <rFont val="Calibri"/>
        <family val="2"/>
      </rPr>
      <t>18.5MB/mm</t>
    </r>
    <r>
      <rPr>
        <vertAlign val="superscript"/>
        <sz val="14"/>
        <color rgb="FFFF0000"/>
        <rFont val="Calibri"/>
        <family val="2"/>
      </rPr>
      <t>2</t>
    </r>
  </si>
  <si>
    <r>
      <t>19.66MB/mm</t>
    </r>
    <r>
      <rPr>
        <vertAlign val="superscript"/>
        <sz val="14"/>
        <color rgb="FF292929"/>
        <rFont val="IntelOne Display Regular"/>
        <family val="2"/>
      </rPr>
      <t>2</t>
    </r>
  </si>
  <si>
    <r>
      <t>22.6MB/mm</t>
    </r>
    <r>
      <rPr>
        <vertAlign val="superscript"/>
        <sz val="14"/>
        <color rgb="FFFF0000"/>
        <rFont val="IntelOne Display Regular"/>
        <family val="2"/>
      </rPr>
      <t>2</t>
    </r>
  </si>
  <si>
    <r>
      <t>~21.6MB/mm</t>
    </r>
    <r>
      <rPr>
        <vertAlign val="superscript"/>
        <sz val="14"/>
        <color rgb="FFFF0000"/>
        <rFont val="IntelOne Display Regular"/>
        <family val="2"/>
      </rPr>
      <t>2</t>
    </r>
  </si>
  <si>
    <r>
      <t>14MB/mm</t>
    </r>
    <r>
      <rPr>
        <vertAlign val="superscript"/>
        <sz val="14"/>
        <color rgb="FF292929"/>
        <rFont val="IntelOne Display Regular"/>
        <family val="2"/>
      </rPr>
      <t>2</t>
    </r>
  </si>
  <si>
    <r>
      <t>10.3MB/mm</t>
    </r>
    <r>
      <rPr>
        <vertAlign val="superscript"/>
        <sz val="14"/>
        <color rgb="FF292929"/>
        <rFont val="IntelOne Display Regular"/>
        <family val="2"/>
      </rPr>
      <t>2</t>
    </r>
  </si>
  <si>
    <t># Channel</t>
  </si>
  <si>
    <t>ß</t>
  </si>
  <si>
    <t># DQ/Ch</t>
  </si>
  <si>
    <t>512b</t>
  </si>
  <si>
    <t>128b (64b/pCH)</t>
  </si>
  <si>
    <t>64b (32b/pCH)</t>
  </si>
  <si>
    <t># of Pins</t>
  </si>
  <si>
    <t>4K</t>
  </si>
  <si>
    <t>1K</t>
  </si>
  <si>
    <t>2K</t>
  </si>
  <si>
    <t>BW/pin</t>
  </si>
  <si>
    <t>250Mbps</t>
  </si>
  <si>
    <t>3.2Gbps</t>
  </si>
  <si>
    <t>8Gbps</t>
  </si>
  <si>
    <t>4Gbps</t>
  </si>
  <si>
    <t>BL</t>
  </si>
  <si>
    <t>BW/ch</t>
  </si>
  <si>
    <t>16GB/s</t>
  </si>
  <si>
    <t>51.2GB/s</t>
  </si>
  <si>
    <t>64GB/s</t>
  </si>
  <si>
    <t>32GB/s</t>
  </si>
  <si>
    <t>BW/Macro</t>
  </si>
  <si>
    <t>128 GB/s</t>
  </si>
  <si>
    <t>NA</t>
  </si>
  <si>
    <t>256GB/s</t>
  </si>
  <si>
    <t>512 GB/s</t>
  </si>
  <si>
    <t>2TB/s</t>
  </si>
  <si>
    <t>1TB/s</t>
  </si>
  <si>
    <t>Total BW (per 1GB)</t>
  </si>
  <si>
    <t>13TB/s</t>
  </si>
  <si>
    <t>128GB/s</t>
  </si>
  <si>
    <t>512GB/s</t>
  </si>
  <si>
    <t>Total BW (per 2GB)</t>
  </si>
  <si>
    <t>1 TB/s</t>
  </si>
  <si>
    <t>Total BW (per 8GB)</t>
  </si>
  <si>
    <t>4 TB/s</t>
  </si>
  <si>
    <t>410 GB/s</t>
  </si>
  <si>
    <t>2 TB/s</t>
  </si>
  <si>
    <t>Size of macro sq. mm</t>
  </si>
  <si>
    <t>60(1GB)</t>
  </si>
  <si>
    <t>73(1GB)</t>
  </si>
  <si>
    <t>55.4(1GB)</t>
  </si>
  <si>
    <t xml:space="preserve">LATENCY(Open) </t>
  </si>
  <si>
    <t>7ns</t>
  </si>
  <si>
    <t>15ns</t>
  </si>
  <si>
    <t>28ns</t>
  </si>
  <si>
    <t>31ns</t>
  </si>
  <si>
    <t>18ns</t>
  </si>
  <si>
    <t xml:space="preserve">pj/bit </t>
  </si>
  <si>
    <t>~0.8</t>
  </si>
  <si>
    <t>~1.5</t>
  </si>
  <si>
    <t>TBD</t>
  </si>
  <si>
    <t># Bank/ch</t>
  </si>
  <si>
    <t>32 (16/pCH)</t>
  </si>
  <si>
    <t>4-32</t>
  </si>
  <si>
    <t>4-16</t>
  </si>
  <si>
    <t>tCCD target</t>
  </si>
  <si>
    <t>4ns</t>
  </si>
  <si>
    <t>1.25ns</t>
  </si>
  <si>
    <r>
      <t xml:space="preserve">LATENCY(Close) </t>
    </r>
    <r>
      <rPr>
        <b/>
        <vertAlign val="superscript"/>
        <sz val="12"/>
        <color rgb="FFFF0000"/>
        <rFont val="IntelOne Display Regular"/>
        <family val="2"/>
      </rPr>
      <t>2</t>
    </r>
  </si>
  <si>
    <t>19.8ns</t>
  </si>
  <si>
    <t>33ns</t>
  </si>
  <si>
    <t>35ns</t>
  </si>
  <si>
    <r>
      <t xml:space="preserve">LATENCY(Open) </t>
    </r>
    <r>
      <rPr>
        <b/>
        <vertAlign val="superscript"/>
        <sz val="12"/>
        <color rgb="FFFF0000"/>
        <rFont val="IntelOne Display Regular"/>
        <family val="2"/>
      </rPr>
      <t>3</t>
    </r>
  </si>
  <si>
    <t>16ns</t>
  </si>
  <si>
    <t xml:space="preserve">tRCR/tRCW </t>
  </si>
  <si>
    <t>30ns</t>
  </si>
  <si>
    <t>45ns</t>
  </si>
  <si>
    <t>In DRAM ECC</t>
  </si>
  <si>
    <t>TEC</t>
  </si>
  <si>
    <t>SEC</t>
  </si>
  <si>
    <t>X(Parity bit)</t>
  </si>
  <si>
    <t>O(RS code)</t>
  </si>
  <si>
    <t>Cost calculation details</t>
  </si>
  <si>
    <t>Wafer Cost</t>
  </si>
  <si>
    <t>TSV Adder</t>
  </si>
  <si>
    <t>TSV Wafer Cost</t>
  </si>
  <si>
    <t>NRE ($M)</t>
  </si>
  <si>
    <t>NRE Wafer Volume (M/Y, 2024)</t>
  </si>
  <si>
    <t>NRE/Wafer</t>
  </si>
  <si>
    <t>Wafer+NRE Cost</t>
  </si>
  <si>
    <t>Wafer Margin</t>
  </si>
  <si>
    <t>Wafer Price</t>
  </si>
  <si>
    <t>MB/mm^2</t>
  </si>
  <si>
    <t>Max Die per Wafer</t>
  </si>
  <si>
    <t>Yield</t>
  </si>
  <si>
    <t>Yielded DPW</t>
  </si>
  <si>
    <t>Price per GB</t>
  </si>
  <si>
    <t>Logic die  OH</t>
  </si>
  <si>
    <t>Burdened Price/GB</t>
  </si>
  <si>
    <t>GB/s   (BW per GB of memory )</t>
  </si>
  <si>
    <t>GB/s/$</t>
  </si>
  <si>
    <t>MIN CAPACITY  (GB)</t>
  </si>
  <si>
    <t>Min Cost</t>
  </si>
  <si>
    <t>Temperature range support Tj</t>
  </si>
  <si>
    <t>110C</t>
  </si>
  <si>
    <t>105C</t>
  </si>
  <si>
    <t>2- tRCD+tAA   -close page</t>
  </si>
  <si>
    <t>3- tAA Open page</t>
  </si>
  <si>
    <t>TCM</t>
  </si>
  <si>
    <t>1z DDR5</t>
  </si>
  <si>
    <t>35MB/mm^2</t>
  </si>
  <si>
    <t>1. Please de-duplicate column A and add anything important that is missing</t>
  </si>
  <si>
    <t>2. As you populate column B and beyond please consider what minimally viable data set is essential to assessing technology potential and tradeoffs</t>
  </si>
  <si>
    <t>6TB/s /  GB</t>
  </si>
  <si>
    <t>3. Please populate the rows where you are tagged as the owner.</t>
  </si>
  <si>
    <t>4. Stages are defined at the bottom of the table</t>
  </si>
  <si>
    <t>Data Owner</t>
  </si>
  <si>
    <t>Stage</t>
  </si>
  <si>
    <t>Industry Players</t>
  </si>
  <si>
    <t>Volume Est (YR)</t>
  </si>
  <si>
    <t>Capacity (GB)</t>
  </si>
  <si>
    <t>Peak BW (GB/s)</t>
  </si>
  <si>
    <t>Data Rate (GT/s)</t>
  </si>
  <si>
    <t>BW/Cap (GB/s/GB)</t>
  </si>
  <si>
    <t>Latency (ns)</t>
  </si>
  <si>
    <t>Power (pJ/b)</t>
  </si>
  <si>
    <t>Standby Power (mw)</t>
  </si>
  <si>
    <t>Vol/NV</t>
  </si>
  <si>
    <t>Endurance?</t>
  </si>
  <si>
    <t>BER</t>
  </si>
  <si>
    <t>Die Size (mm2)</t>
  </si>
  <si>
    <t>Manuf. Cost 
($/GB)</t>
  </si>
  <si>
    <t>Price $/GB _x000D_
(60% GM)</t>
  </si>
  <si>
    <t>Reason for Intel to manufacture? (Differentiation)</t>
  </si>
  <si>
    <t>Comments</t>
  </si>
  <si>
    <t>Industry Standard (Volume)</t>
  </si>
  <si>
    <t>The expectation is that we'll have the most complete picture on these technologies and they're likely useful as a baseline. Don't go too detailed such that it slows us down</t>
  </si>
  <si>
    <t>DDR5</t>
  </si>
  <si>
    <t>Kuljit's xls</t>
  </si>
  <si>
    <t>Development</t>
  </si>
  <si>
    <t>Samsung,Hynix, Micron</t>
  </si>
  <si>
    <t>16-32Gb die -512 GB/DIMM</t>
  </si>
  <si>
    <t>67.2 (x64 DIMM)</t>
  </si>
  <si>
    <t>4.8 to 8.4GT/s</t>
  </si>
  <si>
    <t>33 (tRCD+tAA)</t>
  </si>
  <si>
    <t>28pj/b (x4 DIMM)</t>
  </si>
  <si>
    <t>704mW (2Rx8) 44mW / die</t>
  </si>
  <si>
    <t>Vol</t>
  </si>
  <si>
    <t xml:space="preserve"> &gt;1E15</t>
  </si>
  <si>
    <t>16Gb, 1Znm_x000D_
60mm^2</t>
  </si>
  <si>
    <t>LPDDR5</t>
  </si>
  <si>
    <t>Production</t>
  </si>
  <si>
    <t>16Gb die - 32GB pkg</t>
  </si>
  <si>
    <t>67.2 (x64 ch)</t>
  </si>
  <si>
    <t>3.2 to 8 GT/s</t>
  </si>
  <si>
    <t xml:space="preserve">Vol </t>
  </si>
  <si>
    <t>12Gb, 1Znm_x000D_
43mm^2</t>
  </si>
  <si>
    <t>HBM2E</t>
  </si>
  <si>
    <t>16Gb die - 16GB pkg</t>
  </si>
  <si>
    <t>2.8-3.6GT/s</t>
  </si>
  <si>
    <t>1040mW (8H)</t>
  </si>
  <si>
    <t>16Gb, 1Ynm
110mm^2</t>
  </si>
  <si>
    <t>HBM3</t>
  </si>
  <si>
    <t>32Gb die -64GB(16 Hi)</t>
  </si>
  <si>
    <t>4.8-7.2 GT/s</t>
  </si>
  <si>
    <t>1400mW (8H)</t>
  </si>
  <si>
    <t>16Gb, 1Znm_x000D_
121mm^2</t>
  </si>
  <si>
    <t>GDDR6</t>
  </si>
  <si>
    <t>-16Gb 8GB/ch</t>
  </si>
  <si>
    <t>192 (x64)</t>
  </si>
  <si>
    <t>8-24 GT/s</t>
  </si>
  <si>
    <t>8Gb, 1Znm_x000D_
66mm^2</t>
  </si>
  <si>
    <t>Intel Roadmap Products</t>
  </si>
  <si>
    <t xml:space="preserve">Again, we'll likely have the most detail here. Its value is as an internal baseline unless we think there are things on the roadmap that shouldn't be. </t>
  </si>
  <si>
    <t>eDRAM (22nm)</t>
  </si>
  <si>
    <t>Fatih</t>
  </si>
  <si>
    <t>IBM</t>
  </si>
  <si>
    <t>2013-2019</t>
  </si>
  <si>
    <t>128MB</t>
  </si>
  <si>
    <t>design was 100GB/s but could have been designed for 8TB/s/GB</t>
  </si>
  <si>
    <t>8Gt/s</t>
  </si>
  <si>
    <t>0.8TB/s/GB</t>
  </si>
  <si>
    <t>~12ns</t>
  </si>
  <si>
    <t>~4pJ/b w/ OPIO at 78mm2 die level</t>
  </si>
  <si>
    <t>200mW/128MB @50C</t>
  </si>
  <si>
    <t>1E14+</t>
  </si>
  <si>
    <t>Median die 1E-07</t>
  </si>
  <si>
    <t>78mm2</t>
  </si>
  <si>
    <t>L4 Cache</t>
  </si>
  <si>
    <t>SRAM (on die)</t>
  </si>
  <si>
    <t>RAMBO SRAM (in package)</t>
  </si>
  <si>
    <t>Wilfred</t>
  </si>
  <si>
    <t>S15 3DXP (Gen 1)</t>
  </si>
  <si>
    <t>Derchang</t>
  </si>
  <si>
    <t>Micron, Hynix, IBM/Macronix   in pathfinding</t>
  </si>
  <si>
    <t>1.6/.55</t>
  </si>
  <si>
    <t>0.1/.034</t>
  </si>
  <si>
    <t>110/465</t>
  </si>
  <si>
    <t>73/168</t>
  </si>
  <si>
    <t>NVM</t>
  </si>
  <si>
    <t>4M</t>
  </si>
  <si>
    <t>S26 3DXP (Gen 2)</t>
  </si>
  <si>
    <t>Micron</t>
  </si>
  <si>
    <t>1.6/.8</t>
  </si>
  <si>
    <t>0.05/0.025</t>
  </si>
  <si>
    <t>105/465</t>
  </si>
  <si>
    <t>54/118</t>
  </si>
  <si>
    <t>A-Falls 3DXP (Gen 3)</t>
  </si>
  <si>
    <t>3.2/1.1
drive to 3.2/1.6</t>
  </si>
  <si>
    <t>0.1/.05</t>
  </si>
  <si>
    <t>100/465
Drive-to 100/320</t>
  </si>
  <si>
    <t>47/86</t>
  </si>
  <si>
    <t>eDRAM (ADM Gen 1)</t>
  </si>
  <si>
    <t>unknown</t>
  </si>
  <si>
    <t>2H'22</t>
  </si>
  <si>
    <t>up to 6TB/s/GB</t>
  </si>
  <si>
    <t>5ns @1MB Macro</t>
  </si>
  <si>
    <t>0.6pJ/b @1MB Macro</t>
  </si>
  <si>
    <t>&lt;100mW/GB @50C</t>
  </si>
  <si>
    <t>&lt;=1E-06 @Time0</t>
  </si>
  <si>
    <t>0.22mm2 @1MB Macro</t>
  </si>
  <si>
    <t>$12-$14</t>
  </si>
  <si>
    <t>L4 Cache, IPM</t>
  </si>
  <si>
    <t>eDRAM (ADM Gen 2)</t>
  </si>
  <si>
    <t>2H'23</t>
  </si>
  <si>
    <t>6ns @2MB Macro</t>
  </si>
  <si>
    <t>0.7pJ/b @2MB Macro</t>
  </si>
  <si>
    <t>&lt;75mW/GB @50C</t>
  </si>
  <si>
    <t>0.26mm2 @2MB Macro</t>
  </si>
  <si>
    <t>$7.5-$9</t>
  </si>
  <si>
    <t>L4 Cache, IPM, HBM Replacement</t>
  </si>
  <si>
    <t>STT-MRAM (Embedded or Standalone in P1222)</t>
  </si>
  <si>
    <t>HVM Ready</t>
  </si>
  <si>
    <t>TSMC, Samsung, GF&amp;Everspin</t>
  </si>
  <si>
    <t>2019+</t>
  </si>
  <si>
    <t>Read can be TB/s/GB, but Write will be 10-20GB/s/GB</t>
  </si>
  <si>
    <t>10ns @2Mb Macro</t>
  </si>
  <si>
    <t>RD: 1pJ/b, WR: 0.5nJ/b</t>
  </si>
  <si>
    <t>1E06-1E07</t>
  </si>
  <si>
    <t>1.25mm2/MB</t>
  </si>
  <si>
    <t>eNVM</t>
  </si>
  <si>
    <t>RRAM (Embedded or Standalone in P1222)</t>
  </si>
  <si>
    <t>Median Die Yield</t>
  </si>
  <si>
    <t>GF, TSMC, Samsung</t>
  </si>
  <si>
    <t>RD: 1pJ/b, WR: 1nJ/b</t>
  </si>
  <si>
    <t>1E04-1E05</t>
  </si>
  <si>
    <t>1.5mm2/MB</t>
  </si>
  <si>
    <t>Intel Pathfinding Projects</t>
  </si>
  <si>
    <t>These next two sections are probably the most important. Please give consideration to what key metrics are needed and use the comments field to add free-form information</t>
  </si>
  <si>
    <t>eDRAM (ADM Gen 3)</t>
  </si>
  <si>
    <t>Pathfinding</t>
  </si>
  <si>
    <t>2H'2024</t>
  </si>
  <si>
    <t>&lt;60mW/GB @50C</t>
  </si>
  <si>
    <t>0.19mm2 @2MB Macro</t>
  </si>
  <si>
    <t>~$6</t>
  </si>
  <si>
    <t>eDRAM (ADM Gen 4)</t>
  </si>
  <si>
    <t>2H'2025</t>
  </si>
  <si>
    <t>Likely 5ns @2MB Macro</t>
  </si>
  <si>
    <t>Likely 0.6pJ/b @2MB Macro</t>
  </si>
  <si>
    <t>Likely &lt;50mW/GB @50C</t>
  </si>
  <si>
    <t>Likely 0.13mm2 @2MB Macro</t>
  </si>
  <si>
    <t>Teleios</t>
  </si>
  <si>
    <t>1T Ferro-FET (1 Layer)</t>
  </si>
  <si>
    <t>Tomi</t>
  </si>
  <si>
    <t>Research</t>
  </si>
  <si>
    <t>?</t>
  </si>
  <si>
    <t>15 (subarray)</t>
  </si>
  <si>
    <t>&gt;0.5 (subarray)</t>
  </si>
  <si>
    <t>&gt;5ms @105C;</t>
  </si>
  <si>
    <t>&gt;1e8 @ 105C</t>
  </si>
  <si>
    <t>100 mm2</t>
  </si>
  <si>
    <t>1T Ferro-FET (2 Layer)</t>
  </si>
  <si>
    <t>1T-4F (Orion)</t>
  </si>
  <si>
    <t>&gt;1e12 @90C</t>
  </si>
  <si>
    <t>TBM (TB Bandwith Memory)</t>
  </si>
  <si>
    <t>B-Falls 3DXP (Gen 4)</t>
  </si>
  <si>
    <t>DerChang</t>
  </si>
  <si>
    <t>Est. 2024</t>
  </si>
  <si>
    <t>4.8/2.2~3.2</t>
  </si>
  <si>
    <t>0.075/0.05</t>
  </si>
  <si>
    <t>100/320</t>
  </si>
  <si>
    <t>35/60</t>
  </si>
  <si>
    <t>BiSM (3DXP)</t>
  </si>
  <si>
    <t>4.8/3.2~4.3</t>
  </si>
  <si>
    <t>0.075/.05~0.067</t>
  </si>
  <si>
    <t>100/240~320</t>
  </si>
  <si>
    <t>35/50</t>
  </si>
  <si>
    <t>~10M</t>
  </si>
  <si>
    <t>&lt;2E-4</t>
  </si>
  <si>
    <t>Industry Development/Pathfinding</t>
  </si>
  <si>
    <t>DBM</t>
  </si>
  <si>
    <t>Concept</t>
  </si>
  <si>
    <t>Samsung</t>
  </si>
  <si>
    <t>4Gb</t>
  </si>
  <si>
    <t>~2.5X LPDDR</t>
  </si>
  <si>
    <t>~3X LPDDR</t>
  </si>
  <si>
    <t>SEED</t>
  </si>
  <si>
    <t>Hynix</t>
  </si>
  <si>
    <t>MDS</t>
  </si>
  <si>
    <t>16 Gb Die 512GB DIMM</t>
  </si>
  <si>
    <t>100ns</t>
  </si>
  <si>
    <t>16Gb, 1Znm
43mm^2</t>
  </si>
  <si>
    <t>1T1C FeRAM (PZT )</t>
  </si>
  <si>
    <t>Panasonic, Cypress (Ramtron), TI, Fujitsu, Lapis, IBM, Infineon, Rohm</t>
  </si>
  <si>
    <t>&lt;1MB</t>
  </si>
  <si>
    <t>~10s MHz</t>
  </si>
  <si>
    <t>~100s (WRITE)</t>
  </si>
  <si>
    <t>NV</t>
  </si>
  <si>
    <t>~1E+12</t>
  </si>
  <si>
    <t>30K ($30/MB)</t>
  </si>
  <si>
    <t>1T1M-MRAM (Toggle)       [Stand-alone]</t>
  </si>
  <si>
    <t>Everspin (GF)</t>
  </si>
  <si>
    <t>&lt;4MB</t>
  </si>
  <si>
    <t>66MB/s</t>
  </si>
  <si>
    <t>~33MHz</t>
  </si>
  <si>
    <t>(35ns tRC)</t>
  </si>
  <si>
    <t>SEC in a chip</t>
  </si>
  <si>
    <t>1T1M-MRAM (STT) [Embedded]</t>
  </si>
  <si>
    <t>Samsung, TSMC&amp; TDK,  Avalanche, Everspin&amp;GF, IBM, Qualcomm, Spin Memory</t>
  </si>
  <si>
    <t>&lt;10s MB</t>
  </si>
  <si>
    <t>5 ~ 10s (READ) 10ns ~ us (WRITE)</t>
  </si>
  <si>
    <t>1T1M-MRAM (STT) 
[Stand-alone]</t>
  </si>
  <si>
    <t>Everspin (GF), SK Hynix&amp;Kioxia</t>
  </si>
  <si>
    <t>128MB     (max. 0.5GB)</t>
  </si>
  <si>
    <t>2.66GB/s</t>
  </si>
  <si>
    <t>1333MHz</t>
  </si>
  <si>
    <t>150 (190ns tRC)</t>
  </si>
  <si>
    <t>1T/1CBRAM</t>
  </si>
  <si>
    <t xml:space="preserve">Production </t>
  </si>
  <si>
    <t>Adesto</t>
  </si>
  <si>
    <t>RRAM</t>
  </si>
  <si>
    <t>Production -&gt; Sunset</t>
  </si>
  <si>
    <t>TSMC, GF, Panasonic, Hynix, HP, WD, 4DS, Samsung</t>
  </si>
  <si>
    <t>1S1R FAAST+RRAM</t>
  </si>
  <si>
    <t>Crossbar, SMIC</t>
  </si>
  <si>
    <t>BiSM</t>
  </si>
  <si>
    <t>1S1R (SD+PM)</t>
  </si>
  <si>
    <t>IBM/Macronix, Hynix, IMEC, CEA-LATI</t>
  </si>
  <si>
    <t>Thyristor DRAM</t>
  </si>
  <si>
    <t>TC Lab</t>
  </si>
  <si>
    <t>1S/1CBRAM</t>
  </si>
  <si>
    <t>Sony</t>
  </si>
  <si>
    <t>1T/1CNT (R)  (1S as well?)</t>
  </si>
  <si>
    <t>Natero</t>
  </si>
  <si>
    <t>1T(FeRAM)</t>
  </si>
  <si>
    <t>GF (w/Namlab), FMC@TSMC, Micron</t>
  </si>
  <si>
    <t>1S1FTJ (Ferroelectric tunneling resistor)</t>
  </si>
  <si>
    <t>Kioxia(Toshiba)</t>
  </si>
  <si>
    <t>1T/1PCM</t>
  </si>
  <si>
    <t>LL-HBM</t>
  </si>
  <si>
    <t>Sampling</t>
  </si>
  <si>
    <t>Renesas</t>
  </si>
  <si>
    <t>“HBM” like Low Latency, High BW memory with Taiwanese DRAM technology and die stacking like HBM2/2e; needs 8-hi stack for 4GB capacity)</t>
  </si>
  <si>
    <t>Dead/Depricated</t>
  </si>
  <si>
    <t>WideIO</t>
  </si>
  <si>
    <t>RL-DRAM</t>
  </si>
  <si>
    <t>Production ready</t>
  </si>
  <si>
    <t>Not in volume production but still in catalog</t>
  </si>
  <si>
    <t>MCDRAM</t>
  </si>
  <si>
    <t>HBLL</t>
  </si>
  <si>
    <t>HMC</t>
  </si>
  <si>
    <t>1D/1PCM</t>
  </si>
  <si>
    <t>Intel, Micron, Samsung</t>
  </si>
  <si>
    <t>Stage Definitions:</t>
  </si>
  <si>
    <t>“Concept”: Emerging concept, power point illustration, passing first principle </t>
  </si>
  <si>
    <t>“Research”: Landing zone identified; value proposition justified, Integrated scope validated by segment</t>
  </si>
  <si>
    <t>"Pathfinding”: integrated scope validation, cross t dot i, final scrub before roadmap commitment</t>
  </si>
  <si>
    <t>“Development": TD, PRQ is the key date</t>
  </si>
  <si>
    <t>"Production" : In or available for HVM, LVM</t>
  </si>
  <si>
    <t>16Gb DDR5 (1znm)</t>
  </si>
  <si>
    <r>
      <t>34.13MB/mm</t>
    </r>
    <r>
      <rPr>
        <vertAlign val="superscript"/>
        <sz val="14"/>
        <color rgb="FFFF0000"/>
        <rFont val="IntelOne Display Regular"/>
        <family val="2"/>
      </rPr>
      <t>2</t>
    </r>
  </si>
  <si>
    <t>4X4</t>
  </si>
  <si>
    <r>
      <t>35.72B/mm</t>
    </r>
    <r>
      <rPr>
        <vertAlign val="superscript"/>
        <sz val="14"/>
        <color rgb="FFFF0000"/>
        <rFont val="IntelOne Display Regular"/>
        <family val="2"/>
      </rPr>
      <t>2</t>
    </r>
  </si>
  <si>
    <t>12Gb LPDDR5 (1znm)</t>
  </si>
  <si>
    <t xml:space="preserve"> 8Gb Die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</si>
</sst>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* #,##0_);_(* \(#,##0\);_(* &quot;-&quot;??_);_(@_)"/>
  </numFmts>
  <fonts count="2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4"/>
      <color rgb="FF003764"/>
      <name val="IntelOne Display Regular"/>
      <family val="2"/>
    </font>
    <font>
      <sz val="14"/>
      <color rgb="FFFF0000"/>
      <name val="IntelOne Display Regular"/>
      <family val="2"/>
    </font>
    <font>
      <vertAlign val="superscript"/>
      <sz val="14"/>
      <color rgb="FFFF0000"/>
      <name val="IntelOne Display Regular"/>
      <family val="2"/>
    </font>
    <font>
      <sz val="14"/>
      <color rgb="FFFF0000"/>
      <name val="Calibri"/>
      <family val="2"/>
    </font>
    <font>
      <vertAlign val="superscript"/>
      <sz val="14"/>
      <color rgb="FFFF0000"/>
      <name val="Calibri"/>
      <family val="2"/>
    </font>
    <font>
      <sz val="14"/>
      <color rgb="FF00B050"/>
      <name val="IntelOne Display Regular"/>
      <family val="2"/>
    </font>
    <font>
      <sz val="14"/>
      <color rgb="FF292929"/>
      <name val="IntelOne Display Regular"/>
      <family val="2"/>
    </font>
    <font>
      <vertAlign val="superscript"/>
      <sz val="14"/>
      <color rgb="FF292929"/>
      <name val="IntelOne Display Regular"/>
      <family val="2"/>
    </font>
    <font>
      <sz val="14"/>
      <color rgb="FF292929"/>
      <name val="Wingdings"/>
      <charset val="2"/>
    </font>
    <font>
      <sz val="14"/>
      <name val="IntelOne Display Regular"/>
      <family val="2"/>
    </font>
    <font>
      <b/>
      <sz val="11"/>
      <color theme="1"/>
      <name val="Calibri"/>
      <family val="2"/>
      <scheme val="minor"/>
    </font>
    <font>
      <sz val="12"/>
      <color rgb="FF003764"/>
      <name val="IntelOne Display Regular"/>
      <family val="2"/>
    </font>
    <font>
      <sz val="14"/>
      <color rgb="FFD2A101"/>
      <name val="IntelOne Display Regular"/>
      <family val="2"/>
    </font>
    <font>
      <b/>
      <vertAlign val="superscript"/>
      <sz val="12"/>
      <color rgb="FFFF0000"/>
      <name val="IntelOne Display Regular"/>
      <family val="2"/>
    </font>
    <font>
      <b/>
      <sz val="20"/>
      <color rgb="FF003764"/>
      <name val="IntelOne Display Regular"/>
      <family val="2"/>
    </font>
    <font>
      <sz val="14"/>
      <color theme="3" tint="-0.499984740745262"/>
      <name val="IntelOne Display Regular"/>
      <family val="2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1D9A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13" fillId="0" borderId="0" xfId="0" applyFont="1"/>
    <xf numFmtId="0" fontId="12" fillId="6" borderId="3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17" fontId="9" fillId="6" borderId="4" xfId="0" quotePrefix="1" applyNumberFormat="1" applyFont="1" applyFill="1" applyBorder="1" applyAlignment="1">
      <alignment horizontal="center" vertical="center" wrapText="1"/>
    </xf>
    <xf numFmtId="0" fontId="9" fillId="6" borderId="0" xfId="0" quotePrefix="1" applyFont="1" applyFill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left" vertical="center" wrapText="1"/>
    </xf>
    <xf numFmtId="0" fontId="17" fillId="6" borderId="0" xfId="0" applyFont="1" applyFill="1" applyAlignment="1">
      <alignment horizontal="left" vertical="center" wrapText="1"/>
    </xf>
    <xf numFmtId="165" fontId="18" fillId="6" borderId="6" xfId="2" applyNumberFormat="1" applyFont="1" applyFill="1" applyBorder="1" applyAlignment="1">
      <alignment horizontal="center" vertical="center" wrapText="1"/>
    </xf>
    <xf numFmtId="165" fontId="9" fillId="6" borderId="6" xfId="2" applyNumberFormat="1" applyFont="1" applyFill="1" applyBorder="1" applyAlignment="1">
      <alignment horizontal="center" vertical="center" wrapText="1"/>
    </xf>
    <xf numFmtId="165" fontId="11" fillId="6" borderId="0" xfId="2" applyNumberFormat="1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9" fillId="6" borderId="6" xfId="0" applyFont="1" applyFill="1" applyBorder="1" applyAlignment="1">
      <alignment horizontal="right" vertical="center" wrapText="1"/>
    </xf>
    <xf numFmtId="165" fontId="11" fillId="6" borderId="0" xfId="2" applyNumberFormat="1" applyFont="1" applyFill="1" applyBorder="1" applyAlignment="1">
      <alignment horizontal="right" vertical="center" wrapText="1"/>
    </xf>
    <xf numFmtId="9" fontId="9" fillId="6" borderId="6" xfId="0" applyNumberFormat="1" applyFont="1" applyFill="1" applyBorder="1" applyAlignment="1">
      <alignment horizontal="right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5" fontId="9" fillId="7" borderId="6" xfId="2" applyNumberFormat="1" applyFont="1" applyFill="1" applyBorder="1" applyAlignment="1">
      <alignment horizontal="center" vertical="center" wrapText="1"/>
    </xf>
    <xf numFmtId="166" fontId="11" fillId="6" borderId="0" xfId="2" applyNumberFormat="1" applyFont="1" applyFill="1" applyBorder="1" applyAlignment="1">
      <alignment horizontal="center" vertical="center" wrapText="1"/>
    </xf>
    <xf numFmtId="165" fontId="11" fillId="7" borderId="0" xfId="2" applyNumberFormat="1" applyFont="1" applyFill="1" applyBorder="1" applyAlignment="1">
      <alignment horizontal="center" vertical="center" wrapText="1"/>
    </xf>
    <xf numFmtId="166" fontId="4" fillId="7" borderId="6" xfId="1" applyNumberFormat="1" applyFont="1" applyFill="1" applyBorder="1" applyAlignment="1">
      <alignment horizontal="center" vertical="center" wrapText="1"/>
    </xf>
    <xf numFmtId="166" fontId="9" fillId="6" borderId="6" xfId="1" applyNumberFormat="1" applyFont="1" applyFill="1" applyBorder="1" applyAlignment="1">
      <alignment horizontal="center" vertical="center" wrapText="1"/>
    </xf>
    <xf numFmtId="167" fontId="9" fillId="6" borderId="6" xfId="1" applyNumberFormat="1" applyFont="1" applyFill="1" applyBorder="1" applyAlignment="1">
      <alignment horizontal="center" vertical="center" wrapText="1"/>
    </xf>
    <xf numFmtId="167" fontId="11" fillId="6" borderId="0" xfId="2" applyNumberFormat="1" applyFont="1" applyFill="1" applyBorder="1" applyAlignment="1">
      <alignment horizontal="center" vertical="center" wrapText="1"/>
    </xf>
    <xf numFmtId="9" fontId="9" fillId="6" borderId="6" xfId="1" applyNumberFormat="1" applyFont="1" applyFill="1" applyBorder="1" applyAlignment="1">
      <alignment horizontal="right" vertical="center" wrapText="1"/>
    </xf>
    <xf numFmtId="167" fontId="9" fillId="6" borderId="6" xfId="1" applyNumberFormat="1" applyFont="1" applyFill="1" applyBorder="1" applyAlignment="1">
      <alignment horizontal="right" vertical="center" wrapText="1"/>
    </xf>
    <xf numFmtId="6" fontId="3" fillId="6" borderId="0" xfId="0" applyNumberFormat="1" applyFont="1" applyFill="1" applyAlignment="1">
      <alignment horizontal="center" vertical="center" wrapText="1"/>
    </xf>
    <xf numFmtId="44" fontId="9" fillId="6" borderId="6" xfId="2" applyFont="1" applyFill="1" applyBorder="1" applyAlignment="1">
      <alignment horizontal="right" vertical="center" wrapText="1"/>
    </xf>
    <xf numFmtId="43" fontId="9" fillId="6" borderId="6" xfId="1" applyFont="1" applyFill="1" applyBorder="1" applyAlignment="1">
      <alignment horizontal="right" vertical="center" wrapText="1"/>
    </xf>
    <xf numFmtId="44" fontId="9" fillId="7" borderId="6" xfId="2" applyFont="1" applyFill="1" applyBorder="1" applyAlignment="1">
      <alignment horizontal="right" vertical="center" wrapText="1"/>
    </xf>
    <xf numFmtId="43" fontId="9" fillId="7" borderId="6" xfId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43" fontId="0" fillId="0" borderId="0" xfId="0" applyNumberForma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quotePrefix="1" applyAlignment="1">
      <alignment horizontal="center" vertical="center" wrapText="1"/>
    </xf>
    <xf numFmtId="11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1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center" vertical="center" wrapText="1" readingOrder="1"/>
    </xf>
    <xf numFmtId="0" fontId="0" fillId="0" borderId="0" xfId="0" applyAlignment="1">
      <alignment horizontal="center" vertical="center" wrapText="1" readingOrder="1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7" borderId="0" xfId="0" applyFill="1" applyAlignment="1">
      <alignment horizontal="center" vertical="center" wrapText="1"/>
    </xf>
    <xf numFmtId="8" fontId="0" fillId="7" borderId="0" xfId="0" applyNumberFormat="1" applyFill="1" applyAlignment="1">
      <alignment horizontal="center" vertical="center" wrapText="1"/>
    </xf>
    <xf numFmtId="0" fontId="0" fillId="7" borderId="0" xfId="0" applyFill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84</xdr:row>
      <xdr:rowOff>22860</xdr:rowOff>
    </xdr:from>
    <xdr:ext cx="7744496" cy="4328479"/>
    <xdr:pic>
      <xdr:nvPicPr>
        <xdr:cNvPr id="2" name="Picture 1">
          <a:extLst>
            <a:ext uri="{FF2B5EF4-FFF2-40B4-BE49-F238E27FC236}">
              <a16:creationId xmlns:a16="http://schemas.microsoft.com/office/drawing/2014/main" id="{8236D34D-F657-7741-91E1-0E9CBF73B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373360"/>
          <a:ext cx="7744496" cy="4328479"/>
        </a:xfrm>
        <a:prstGeom prst="rect">
          <a:avLst/>
        </a:prstGeom>
      </xdr:spPr>
    </xdr:pic>
    <xdr:clientData/>
  </xdr:oneCellAnchor>
  <xdr:oneCellAnchor>
    <xdr:from>
      <xdr:col>8</xdr:col>
      <xdr:colOff>313253</xdr:colOff>
      <xdr:row>89</xdr:row>
      <xdr:rowOff>172621</xdr:rowOff>
    </xdr:from>
    <xdr:ext cx="5643567" cy="3065477"/>
    <xdr:pic>
      <xdr:nvPicPr>
        <xdr:cNvPr id="3" name="Picture 2">
          <a:extLst>
            <a:ext uri="{FF2B5EF4-FFF2-40B4-BE49-F238E27FC236}">
              <a16:creationId xmlns:a16="http://schemas.microsoft.com/office/drawing/2014/main" id="{D36971DF-CB91-3448-9349-3D6C5D3AC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41753" y="11475621"/>
          <a:ext cx="5643567" cy="306547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</xdr:row>
      <xdr:rowOff>0</xdr:rowOff>
    </xdr:from>
    <xdr:ext cx="11369584" cy="5863237"/>
    <xdr:pic>
      <xdr:nvPicPr>
        <xdr:cNvPr id="4" name="Picture 3">
          <a:extLst>
            <a:ext uri="{FF2B5EF4-FFF2-40B4-BE49-F238E27FC236}">
              <a16:creationId xmlns:a16="http://schemas.microsoft.com/office/drawing/2014/main" id="{A3E2C2AF-B49F-9546-9FD9-1E7954677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303500"/>
          <a:ext cx="11369584" cy="5863237"/>
        </a:xfrm>
        <a:prstGeom prst="rect">
          <a:avLst/>
        </a:prstGeom>
      </xdr:spPr>
    </xdr:pic>
    <xdr:clientData/>
  </xdr:oneCellAnchor>
  <xdr:twoCellAnchor editAs="oneCell">
    <xdr:from>
      <xdr:col>0</xdr:col>
      <xdr:colOff>499500</xdr:colOff>
      <xdr:row>63</xdr:row>
      <xdr:rowOff>114691</xdr:rowOff>
    </xdr:from>
    <xdr:to>
      <xdr:col>1</xdr:col>
      <xdr:colOff>262003</xdr:colOff>
      <xdr:row>70</xdr:row>
      <xdr:rowOff>102998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CF83C8-EBD5-6147-B6FD-BB89682DD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9500" y="6464691"/>
          <a:ext cx="3712203" cy="1410707"/>
        </a:xfrm>
        <a:prstGeom prst="rect">
          <a:avLst/>
        </a:prstGeom>
      </xdr:spPr>
    </xdr:pic>
    <xdr:clientData/>
  </xdr:twoCellAnchor>
  <xdr:twoCellAnchor editAs="oneCell">
    <xdr:from>
      <xdr:col>2</xdr:col>
      <xdr:colOff>108634</xdr:colOff>
      <xdr:row>53</xdr:row>
      <xdr:rowOff>6790</xdr:rowOff>
    </xdr:from>
    <xdr:to>
      <xdr:col>8</xdr:col>
      <xdr:colOff>370467</xdr:colOff>
      <xdr:row>77</xdr:row>
      <xdr:rowOff>189133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322226-B0A7-8D43-BA62-DBB72B755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93334" y="4451790"/>
          <a:ext cx="9482033" cy="50718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to, Percy A" id="{72D078A8-0AB1-EB41-9466-2B612FFB595A}" userId="S::percy.a.soto@intel.com::5aaa0542-a396-498d-9ca7-e71f6ddc501c" providerId="AD"/>
  <person displayName="Hamzaoglu, Fatih" id="{9DF38AE2-E668-6942-82B2-CCAE033E77C0}" userId="S::fatih.hamzaoglu@intel.com::5af8e37a-31d2-446c-a94e-1521aeb2a34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4" dT="2022-01-21T00:30:45.96" personId="{72D078A8-0AB1-EB41-9466-2B612FFB595A}" id="{1A29B18F-9B3A-8F47-AF84-69996CA88F57}">
    <text>If shrunken to 1Z (21% shink) this would be 82mm^2, then HBM3 10% bigger and HBM4 5% bigger.</text>
  </threadedComment>
  <threadedComment ref="B38" dT="2022-01-30T08:10:50.31" personId="{9DF38AE2-E668-6942-82B2-CCAE033E77C0}" id="{F49B7997-277D-B74C-8F1F-5363705A60F8}">
    <text>Assumed $7500 Gen2 ADM Structural Wafer Cost, 90% of the wafer is usable, and 90% die Yield with not too large die assumption to be inline with DRAM</text>
  </threadedComment>
  <threadedComment ref="B38" dT="2022-01-30T08:15:54.14" personId="{9DF38AE2-E668-6942-82B2-CCAE033E77C0}" id="{6CC1E54C-0070-4544-9D58-111D68DCF960}" parentId="{F49B7997-277D-B74C-8F1F-5363705A60F8}">
    <text>Did not include Packaging and Testing Cost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Q21" dT="2020-06-01T03:32:47.11" personId="{9DF38AE2-E668-6942-82B2-CCAE033E77C0}" id="{C6EF9302-F5EF-BF4E-90F3-51880E6C981F}">
    <text xml:space="preserve">assuming 90% die yield. Testng cost is not included (add $1?)
</text>
  </threadedComment>
  <threadedComment ref="Q22" dT="2020-06-01T03:32:47.11" personId="{9DF38AE2-E668-6942-82B2-CCAE033E77C0}" id="{BC6E0AFA-E133-F247-9B96-40BA20C046DB}">
    <text xml:space="preserve">assuming 90% die yield. Testng cost is not included (add $1?)
</text>
  </threadedComment>
  <threadedComment ref="Q27" dT="2020-06-01T03:32:47.11" personId="{9DF38AE2-E668-6942-82B2-CCAE033E77C0}" id="{038A10A9-5425-6740-AAA9-B7A9667E2272}">
    <text xml:space="preserve">assuming 90% die yield. Testng cost is not included (add $1?)
</text>
  </threadedComment>
  <threadedComment ref="Q28" dT="2020-06-01T03:32:47.11" personId="{9DF38AE2-E668-6942-82B2-CCAE033E77C0}" id="{73CF235F-8DF6-3F46-A320-F072C41B2C65}">
    <text xml:space="preserve">assuming 90% die yield. Testng cost is not included (add $1?)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BE9BA-BC2A-8341-B3B9-DC3CAB9518E8}">
  <dimension ref="A1:T61"/>
  <sheetViews>
    <sheetView workbookViewId="0">
      <selection sqref="A1:XFD1048576"/>
    </sheetView>
  </sheetViews>
  <sheetFormatPr baseColWidth="10" defaultColWidth="8.83203125" defaultRowHeight="16" outlineLevelRow="1" outlineLevelCol="1"/>
  <cols>
    <col min="1" max="1" width="41.83203125" customWidth="1"/>
    <col min="2" max="2" width="18.33203125" customWidth="1" outlineLevel="1"/>
    <col min="3" max="3" width="23.5" customWidth="1" outlineLevel="1"/>
    <col min="4" max="4" width="20.5" customWidth="1" outlineLevel="1"/>
    <col min="5" max="5" width="18" customWidth="1" outlineLevel="1"/>
    <col min="6" max="6" width="3" customWidth="1" outlineLevel="1"/>
    <col min="7" max="7" width="16.83203125" customWidth="1"/>
    <col min="8" max="8" width="17.1640625" customWidth="1"/>
    <col min="9" max="10" width="18.83203125" customWidth="1" outlineLevel="1"/>
    <col min="11" max="11" width="16.5" customWidth="1" outlineLevel="1"/>
    <col min="12" max="12" width="18.83203125" customWidth="1" outlineLevel="1"/>
    <col min="13" max="13" width="20.1640625" customWidth="1" outlineLevel="1"/>
    <col min="14" max="14" width="3.5" customWidth="1"/>
    <col min="15" max="15" width="17.83203125" hidden="1" customWidth="1" outlineLevel="1"/>
    <col min="16" max="16" width="17.1640625" hidden="1" customWidth="1" outlineLevel="1"/>
    <col min="17" max="17" width="8.83203125" collapsed="1"/>
    <col min="18" max="19" width="17.1640625" customWidth="1"/>
    <col min="23" max="23" width="13.5" bestFit="1" customWidth="1"/>
  </cols>
  <sheetData>
    <row r="1" spans="1:20" ht="17" thickBot="1"/>
    <row r="2" spans="1:20" ht="41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/>
      <c r="G2" s="3" t="s">
        <v>5</v>
      </c>
      <c r="H2" s="4" t="s">
        <v>6</v>
      </c>
      <c r="I2" s="5" t="s">
        <v>7</v>
      </c>
      <c r="J2" s="5" t="s">
        <v>8</v>
      </c>
      <c r="K2" s="4" t="s">
        <v>9</v>
      </c>
      <c r="L2" s="5" t="s">
        <v>10</v>
      </c>
      <c r="M2" s="5" t="s">
        <v>11</v>
      </c>
      <c r="O2" s="2" t="s">
        <v>12</v>
      </c>
      <c r="P2" s="2" t="s">
        <v>13</v>
      </c>
      <c r="R2" s="4" t="s">
        <v>384</v>
      </c>
      <c r="S2" s="4" t="s">
        <v>388</v>
      </c>
    </row>
    <row r="3" spans="1:20" ht="24" thickBot="1">
      <c r="A3" s="6" t="s">
        <v>14</v>
      </c>
      <c r="B3" s="7" t="s">
        <v>15</v>
      </c>
      <c r="C3" s="8" t="s">
        <v>16</v>
      </c>
      <c r="D3" s="8" t="s">
        <v>17</v>
      </c>
      <c r="E3" s="9" t="s">
        <v>18</v>
      </c>
      <c r="F3" s="10"/>
      <c r="G3" s="11" t="s">
        <v>19</v>
      </c>
      <c r="H3" s="8" t="s">
        <v>20</v>
      </c>
      <c r="I3" s="8" t="s">
        <v>21</v>
      </c>
      <c r="J3" s="8" t="s">
        <v>21</v>
      </c>
      <c r="K3" s="8" t="s">
        <v>20</v>
      </c>
      <c r="L3" s="8" t="s">
        <v>21</v>
      </c>
      <c r="M3" s="8" t="s">
        <v>21</v>
      </c>
      <c r="O3" s="11" t="s">
        <v>22</v>
      </c>
      <c r="P3" s="11" t="s">
        <v>23</v>
      </c>
      <c r="R3" s="8" t="s">
        <v>385</v>
      </c>
      <c r="S3" s="8" t="s">
        <v>387</v>
      </c>
    </row>
    <row r="4" spans="1:20" ht="20" outlineLevel="1" thickBot="1">
      <c r="A4" s="6" t="s">
        <v>24</v>
      </c>
      <c r="B4" s="12"/>
      <c r="C4" s="11">
        <v>1</v>
      </c>
      <c r="D4" s="11">
        <v>8</v>
      </c>
      <c r="E4" s="13" t="s">
        <v>25</v>
      </c>
      <c r="F4" s="13"/>
      <c r="G4" s="11">
        <v>8</v>
      </c>
      <c r="H4" s="11">
        <v>16</v>
      </c>
      <c r="I4" s="7">
        <v>32</v>
      </c>
      <c r="J4" s="7">
        <v>32</v>
      </c>
      <c r="K4" s="14">
        <v>4</v>
      </c>
      <c r="L4" s="11">
        <v>8</v>
      </c>
      <c r="M4" s="15">
        <v>8</v>
      </c>
      <c r="O4" s="15">
        <v>32</v>
      </c>
      <c r="P4" s="15">
        <v>16</v>
      </c>
      <c r="R4" s="11">
        <v>1</v>
      </c>
      <c r="S4" s="11">
        <v>1</v>
      </c>
    </row>
    <row r="5" spans="1:20" ht="20" outlineLevel="1" thickBot="1">
      <c r="A5" s="6" t="s">
        <v>26</v>
      </c>
      <c r="B5" s="12"/>
      <c r="C5" s="11" t="s">
        <v>27</v>
      </c>
      <c r="D5" s="11" t="s">
        <v>27</v>
      </c>
      <c r="E5" s="13" t="s">
        <v>25</v>
      </c>
      <c r="F5" s="13"/>
      <c r="G5" s="11" t="s">
        <v>28</v>
      </c>
      <c r="H5" s="11" t="s">
        <v>29</v>
      </c>
      <c r="I5" s="11" t="s">
        <v>29</v>
      </c>
      <c r="J5" s="11" t="s">
        <v>29</v>
      </c>
      <c r="K5" s="11" t="s">
        <v>29</v>
      </c>
      <c r="L5" s="11" t="s">
        <v>29</v>
      </c>
      <c r="M5" s="16">
        <v>128</v>
      </c>
      <c r="O5" s="15">
        <v>64</v>
      </c>
      <c r="P5" s="15">
        <v>32</v>
      </c>
      <c r="R5" s="11">
        <v>16</v>
      </c>
      <c r="S5" s="11">
        <v>32</v>
      </c>
    </row>
    <row r="6" spans="1:20" ht="20" outlineLevel="1" thickBot="1">
      <c r="A6" s="6" t="s">
        <v>30</v>
      </c>
      <c r="B6" s="12">
        <v>512</v>
      </c>
      <c r="C6" s="11">
        <v>512</v>
      </c>
      <c r="D6" s="11" t="s">
        <v>31</v>
      </c>
      <c r="E6" s="13" t="s">
        <v>25</v>
      </c>
      <c r="F6" s="13"/>
      <c r="G6" s="11" t="s">
        <v>32</v>
      </c>
      <c r="H6" s="11" t="s">
        <v>32</v>
      </c>
      <c r="I6" s="7" t="s">
        <v>33</v>
      </c>
      <c r="J6" s="7" t="s">
        <v>31</v>
      </c>
      <c r="K6" s="11">
        <v>256</v>
      </c>
      <c r="L6" s="11">
        <v>512</v>
      </c>
      <c r="M6" s="16" t="s">
        <v>32</v>
      </c>
      <c r="O6" s="11" t="s">
        <v>33</v>
      </c>
      <c r="P6" s="11" t="s">
        <v>32</v>
      </c>
      <c r="R6" s="11"/>
      <c r="S6" s="11"/>
    </row>
    <row r="7" spans="1:20" ht="20" outlineLevel="1" thickBot="1">
      <c r="A7" s="6" t="s">
        <v>34</v>
      </c>
      <c r="B7" s="12"/>
      <c r="C7" s="11" t="s">
        <v>35</v>
      </c>
      <c r="D7" s="11" t="s">
        <v>35</v>
      </c>
      <c r="E7" s="13" t="s">
        <v>25</v>
      </c>
      <c r="F7" s="13"/>
      <c r="G7" s="11" t="s">
        <v>36</v>
      </c>
      <c r="H7" s="11" t="s">
        <v>37</v>
      </c>
      <c r="I7" s="11" t="s">
        <v>37</v>
      </c>
      <c r="J7" s="7" t="s">
        <v>38</v>
      </c>
      <c r="K7" s="11" t="s">
        <v>37</v>
      </c>
      <c r="L7" s="11" t="s">
        <v>37</v>
      </c>
      <c r="M7" s="16" t="s">
        <v>38</v>
      </c>
      <c r="O7" s="11" t="s">
        <v>37</v>
      </c>
      <c r="P7" s="11" t="s">
        <v>37</v>
      </c>
      <c r="R7" s="11" t="s">
        <v>37</v>
      </c>
      <c r="S7" s="11" t="s">
        <v>37</v>
      </c>
    </row>
    <row r="8" spans="1:20" ht="20" outlineLevel="1" thickBot="1">
      <c r="A8" s="6" t="s">
        <v>39</v>
      </c>
      <c r="B8" s="12"/>
      <c r="C8" s="11">
        <v>1</v>
      </c>
      <c r="D8" s="11">
        <v>1</v>
      </c>
      <c r="E8" s="11">
        <v>1</v>
      </c>
      <c r="F8" s="11"/>
      <c r="G8" s="11">
        <v>4</v>
      </c>
      <c r="H8" s="11">
        <v>8</v>
      </c>
      <c r="I8" s="11">
        <v>8</v>
      </c>
      <c r="J8" s="7">
        <v>4</v>
      </c>
      <c r="K8" s="11">
        <v>8</v>
      </c>
      <c r="L8" s="11">
        <v>8</v>
      </c>
      <c r="M8" s="16">
        <v>4</v>
      </c>
      <c r="O8" s="15">
        <v>8</v>
      </c>
      <c r="P8" s="15">
        <v>8</v>
      </c>
      <c r="R8" s="11">
        <v>8</v>
      </c>
      <c r="S8" s="11">
        <v>8</v>
      </c>
      <c r="T8" s="17"/>
    </row>
    <row r="9" spans="1:20" ht="20" outlineLevel="1" thickBot="1">
      <c r="A9" s="6" t="s">
        <v>40</v>
      </c>
      <c r="B9" s="12"/>
      <c r="C9" s="11" t="s">
        <v>41</v>
      </c>
      <c r="D9" s="11" t="s">
        <v>41</v>
      </c>
      <c r="E9" s="13" t="s">
        <v>25</v>
      </c>
      <c r="F9" s="13"/>
      <c r="G9" s="11" t="s">
        <v>42</v>
      </c>
      <c r="H9" s="11" t="s">
        <v>43</v>
      </c>
      <c r="I9" s="11" t="s">
        <v>43</v>
      </c>
      <c r="J9" s="11" t="s">
        <v>43</v>
      </c>
      <c r="K9" s="11" t="s">
        <v>43</v>
      </c>
      <c r="L9" s="11" t="s">
        <v>43</v>
      </c>
      <c r="M9" s="11" t="s">
        <v>43</v>
      </c>
      <c r="O9" s="11" t="s">
        <v>43</v>
      </c>
      <c r="P9" s="11" t="s">
        <v>44</v>
      </c>
      <c r="R9" s="11"/>
      <c r="S9" s="11"/>
    </row>
    <row r="10" spans="1:20" ht="20" outlineLevel="1" thickBot="1">
      <c r="A10" s="18" t="s">
        <v>45</v>
      </c>
      <c r="B10" s="14"/>
      <c r="C10" s="11" t="s">
        <v>41</v>
      </c>
      <c r="D10" s="11" t="s">
        <v>46</v>
      </c>
      <c r="E10" s="13"/>
      <c r="F10" s="13"/>
      <c r="G10" s="11" t="s">
        <v>47</v>
      </c>
      <c r="H10" s="11" t="s">
        <v>47</v>
      </c>
      <c r="I10" s="11" t="s">
        <v>47</v>
      </c>
      <c r="J10" s="11" t="s">
        <v>47</v>
      </c>
      <c r="K10" s="19" t="s">
        <v>48</v>
      </c>
      <c r="L10" s="19" t="s">
        <v>49</v>
      </c>
      <c r="M10" s="19" t="s">
        <v>49</v>
      </c>
      <c r="O10" s="15" t="s">
        <v>50</v>
      </c>
      <c r="P10" s="15" t="s">
        <v>51</v>
      </c>
      <c r="R10" s="11"/>
      <c r="S10" s="11"/>
    </row>
    <row r="11" spans="1:20" ht="20" outlineLevel="1" thickBot="1">
      <c r="A11" s="6" t="s">
        <v>52</v>
      </c>
      <c r="B11" s="10" t="s">
        <v>53</v>
      </c>
      <c r="C11" s="14" t="s">
        <v>54</v>
      </c>
      <c r="D11" s="14" t="s">
        <v>55</v>
      </c>
      <c r="E11" s="13" t="s">
        <v>25</v>
      </c>
      <c r="F11" s="13"/>
      <c r="G11" s="11"/>
      <c r="H11" s="11"/>
      <c r="I11" s="11"/>
      <c r="J11" s="11"/>
      <c r="K11" s="11"/>
      <c r="L11" s="11"/>
      <c r="M11" s="15"/>
      <c r="O11" s="11"/>
      <c r="P11" s="15" t="s">
        <v>51</v>
      </c>
      <c r="R11" s="11"/>
      <c r="S11" s="11"/>
    </row>
    <row r="12" spans="1:20" ht="20" outlineLevel="1" thickBot="1">
      <c r="A12" s="6" t="s">
        <v>56</v>
      </c>
      <c r="B12" s="12"/>
      <c r="C12" s="14" t="s">
        <v>48</v>
      </c>
      <c r="D12" s="14" t="s">
        <v>57</v>
      </c>
      <c r="E12" s="13" t="s">
        <v>25</v>
      </c>
      <c r="F12" s="13"/>
      <c r="G12" s="11" t="s">
        <v>42</v>
      </c>
      <c r="H12" s="11" t="s">
        <v>48</v>
      </c>
      <c r="I12" s="11" t="s">
        <v>55</v>
      </c>
      <c r="J12" s="11" t="s">
        <v>55</v>
      </c>
      <c r="K12" s="11" t="s">
        <v>48</v>
      </c>
      <c r="L12" s="11" t="s">
        <v>55</v>
      </c>
      <c r="M12" s="11" t="s">
        <v>55</v>
      </c>
      <c r="O12" s="15" t="s">
        <v>50</v>
      </c>
      <c r="P12" s="15" t="s">
        <v>50</v>
      </c>
      <c r="R12" s="11"/>
      <c r="S12" s="11"/>
    </row>
    <row r="13" spans="1:20" ht="20" outlineLevel="1" thickBot="1">
      <c r="A13" s="6" t="s">
        <v>58</v>
      </c>
      <c r="B13" s="12"/>
      <c r="C13" s="14" t="s">
        <v>57</v>
      </c>
      <c r="D13" s="14" t="s">
        <v>59</v>
      </c>
      <c r="E13" s="13"/>
      <c r="F13" s="20"/>
      <c r="G13" s="15" t="s">
        <v>60</v>
      </c>
      <c r="H13" s="15" t="s">
        <v>57</v>
      </c>
      <c r="I13" s="15" t="s">
        <v>61</v>
      </c>
      <c r="J13" s="15" t="s">
        <v>61</v>
      </c>
      <c r="K13" s="15" t="s">
        <v>57</v>
      </c>
      <c r="L13" s="15" t="s">
        <v>61</v>
      </c>
      <c r="M13" s="15" t="s">
        <v>61</v>
      </c>
      <c r="O13" s="15" t="s">
        <v>50</v>
      </c>
      <c r="P13" s="15" t="s">
        <v>50</v>
      </c>
      <c r="R13" s="15"/>
      <c r="S13" s="15"/>
    </row>
    <row r="14" spans="1:20" ht="20" thickBot="1">
      <c r="A14" s="6" t="s">
        <v>62</v>
      </c>
      <c r="B14" s="12"/>
      <c r="C14" s="8" t="s">
        <v>63</v>
      </c>
      <c r="D14" s="8" t="s">
        <v>64</v>
      </c>
      <c r="E14" s="8" t="s">
        <v>65</v>
      </c>
      <c r="F14" s="13"/>
      <c r="G14" s="11" t="s">
        <v>47</v>
      </c>
      <c r="H14" s="11" t="s">
        <v>47</v>
      </c>
      <c r="I14" s="11" t="s">
        <v>47</v>
      </c>
      <c r="J14" s="11" t="s">
        <v>47</v>
      </c>
      <c r="K14" s="21">
        <f>K34*2</f>
        <v>90.619469026548671</v>
      </c>
      <c r="L14" s="21">
        <f>L34*2</f>
        <v>94.81481481481481</v>
      </c>
      <c r="M14" s="21">
        <f>M34*2</f>
        <v>94.81481481481481</v>
      </c>
      <c r="O14" s="14">
        <v>147</v>
      </c>
      <c r="P14" s="19">
        <v>99</v>
      </c>
      <c r="R14" s="11"/>
      <c r="S14" s="11"/>
    </row>
    <row r="15" spans="1:20" ht="20" outlineLevel="1" thickBot="1">
      <c r="A15" s="22" t="s">
        <v>66</v>
      </c>
      <c r="B15" s="10" t="s">
        <v>67</v>
      </c>
      <c r="C15" s="10" t="s">
        <v>68</v>
      </c>
      <c r="D15" s="10" t="s">
        <v>68</v>
      </c>
      <c r="E15" s="13" t="s">
        <v>25</v>
      </c>
      <c r="F15" s="13"/>
      <c r="G15" s="11" t="s">
        <v>69</v>
      </c>
      <c r="H15" s="11" t="s">
        <v>70</v>
      </c>
      <c r="I15" s="11" t="s">
        <v>70</v>
      </c>
      <c r="J15" s="11" t="s">
        <v>70</v>
      </c>
      <c r="K15" s="11" t="s">
        <v>70</v>
      </c>
      <c r="L15" s="11" t="s">
        <v>70</v>
      </c>
      <c r="M15" s="11" t="s">
        <v>70</v>
      </c>
      <c r="O15" s="11" t="s">
        <v>71</v>
      </c>
      <c r="P15" s="11" t="s">
        <v>71</v>
      </c>
      <c r="R15" s="11" t="s">
        <v>70</v>
      </c>
      <c r="S15" s="11" t="s">
        <v>70</v>
      </c>
    </row>
    <row r="16" spans="1:20" ht="20" outlineLevel="1" thickBot="1">
      <c r="A16" s="6" t="s">
        <v>72</v>
      </c>
      <c r="B16" s="10" t="s">
        <v>73</v>
      </c>
      <c r="C16" s="10" t="s">
        <v>74</v>
      </c>
      <c r="D16" s="10" t="s">
        <v>74</v>
      </c>
      <c r="E16" s="13" t="s">
        <v>25</v>
      </c>
      <c r="F16" s="13"/>
      <c r="G16" s="11">
        <v>6.2</v>
      </c>
      <c r="H16" s="11">
        <v>4.5</v>
      </c>
      <c r="I16" s="15" t="s">
        <v>75</v>
      </c>
      <c r="J16" s="15" t="s">
        <v>75</v>
      </c>
      <c r="K16" s="11">
        <v>4.5</v>
      </c>
      <c r="L16" s="15" t="s">
        <v>75</v>
      </c>
      <c r="M16" s="15" t="s">
        <v>75</v>
      </c>
      <c r="O16" s="11">
        <v>3</v>
      </c>
      <c r="P16" s="11">
        <v>3</v>
      </c>
      <c r="R16" s="11"/>
      <c r="S16" s="11"/>
    </row>
    <row r="17" spans="1:19" ht="20" outlineLevel="1" thickBot="1">
      <c r="A17" s="6" t="s">
        <v>76</v>
      </c>
      <c r="B17" s="10">
        <v>128</v>
      </c>
      <c r="C17" s="11">
        <v>8</v>
      </c>
      <c r="D17" s="11">
        <v>8</v>
      </c>
      <c r="E17" s="13" t="s">
        <v>25</v>
      </c>
      <c r="F17" s="13"/>
      <c r="G17" s="11" t="s">
        <v>77</v>
      </c>
      <c r="H17" s="13" t="s">
        <v>25</v>
      </c>
      <c r="I17" s="11" t="s">
        <v>77</v>
      </c>
      <c r="J17" s="11" t="s">
        <v>77</v>
      </c>
      <c r="K17" s="11" t="s">
        <v>77</v>
      </c>
      <c r="L17" s="11" t="s">
        <v>77</v>
      </c>
      <c r="M17" s="11" t="s">
        <v>77</v>
      </c>
      <c r="O17" s="23" t="s">
        <v>78</v>
      </c>
      <c r="P17" s="24" t="s">
        <v>79</v>
      </c>
      <c r="R17" s="11" t="s">
        <v>386</v>
      </c>
      <c r="S17" s="11" t="s">
        <v>386</v>
      </c>
    </row>
    <row r="18" spans="1:19" ht="20" outlineLevel="1" thickBot="1">
      <c r="A18" s="6" t="s">
        <v>80</v>
      </c>
      <c r="B18" s="12"/>
      <c r="C18" s="25" t="s">
        <v>81</v>
      </c>
      <c r="D18" s="25" t="s">
        <v>81</v>
      </c>
      <c r="E18" s="13" t="s">
        <v>25</v>
      </c>
      <c r="F18" s="13"/>
      <c r="G18" s="11" t="s">
        <v>82</v>
      </c>
      <c r="H18" s="11" t="s">
        <v>82</v>
      </c>
      <c r="I18" s="15" t="s">
        <v>82</v>
      </c>
      <c r="J18" s="15" t="s">
        <v>82</v>
      </c>
      <c r="K18" s="15" t="s">
        <v>82</v>
      </c>
      <c r="L18" s="15" t="s">
        <v>82</v>
      </c>
      <c r="M18" s="15" t="s">
        <v>82</v>
      </c>
      <c r="R18" s="11" t="s">
        <v>82</v>
      </c>
      <c r="S18" s="11" t="s">
        <v>82</v>
      </c>
    </row>
    <row r="19" spans="1:19" ht="20" outlineLevel="1" thickBot="1">
      <c r="A19" s="22" t="s">
        <v>83</v>
      </c>
      <c r="B19" s="10" t="s">
        <v>67</v>
      </c>
      <c r="C19" s="10" t="s">
        <v>84</v>
      </c>
      <c r="D19" s="10" t="s">
        <v>84</v>
      </c>
      <c r="E19" s="13" t="s">
        <v>25</v>
      </c>
      <c r="F19" s="13"/>
      <c r="G19" s="11" t="s">
        <v>85</v>
      </c>
      <c r="H19" s="11" t="s">
        <v>86</v>
      </c>
      <c r="I19" s="11" t="s">
        <v>86</v>
      </c>
      <c r="J19" s="11" t="s">
        <v>86</v>
      </c>
      <c r="K19" s="11" t="s">
        <v>86</v>
      </c>
      <c r="L19" s="11" t="s">
        <v>86</v>
      </c>
      <c r="M19" s="11" t="s">
        <v>86</v>
      </c>
      <c r="R19" s="11" t="s">
        <v>86</v>
      </c>
      <c r="S19" s="11" t="s">
        <v>86</v>
      </c>
    </row>
    <row r="20" spans="1:19" ht="20" outlineLevel="1" thickBot="1">
      <c r="A20" s="22" t="s">
        <v>87</v>
      </c>
      <c r="B20" s="10" t="s">
        <v>67</v>
      </c>
      <c r="C20" s="10" t="s">
        <v>68</v>
      </c>
      <c r="D20" s="10" t="s">
        <v>68</v>
      </c>
      <c r="E20" s="13" t="s">
        <v>25</v>
      </c>
      <c r="F20" s="13"/>
      <c r="G20" s="11" t="s">
        <v>88</v>
      </c>
      <c r="H20" s="11" t="s">
        <v>71</v>
      </c>
      <c r="I20" s="11" t="s">
        <v>71</v>
      </c>
      <c r="J20" s="11" t="s">
        <v>71</v>
      </c>
      <c r="K20" s="11" t="s">
        <v>71</v>
      </c>
      <c r="L20" s="11" t="s">
        <v>71</v>
      </c>
      <c r="M20" s="11" t="s">
        <v>71</v>
      </c>
      <c r="O20" s="11" t="s">
        <v>71</v>
      </c>
      <c r="P20" s="11" t="s">
        <v>71</v>
      </c>
      <c r="R20" s="11" t="s">
        <v>71</v>
      </c>
      <c r="S20" s="11" t="s">
        <v>71</v>
      </c>
    </row>
    <row r="21" spans="1:19" ht="20" outlineLevel="1" thickBot="1">
      <c r="A21" s="6" t="s">
        <v>89</v>
      </c>
      <c r="B21" s="10">
        <v>12</v>
      </c>
      <c r="C21" s="10" t="s">
        <v>90</v>
      </c>
      <c r="D21" s="10" t="s">
        <v>90</v>
      </c>
      <c r="E21" s="13" t="s">
        <v>25</v>
      </c>
      <c r="F21" s="13"/>
      <c r="G21" s="11" t="s">
        <v>91</v>
      </c>
      <c r="H21" s="11" t="s">
        <v>91</v>
      </c>
      <c r="I21" s="11" t="s">
        <v>91</v>
      </c>
      <c r="J21" s="11" t="s">
        <v>91</v>
      </c>
      <c r="K21" s="11" t="s">
        <v>91</v>
      </c>
      <c r="L21" s="11" t="s">
        <v>91</v>
      </c>
      <c r="M21" s="11" t="s">
        <v>91</v>
      </c>
      <c r="R21" s="11" t="s">
        <v>91</v>
      </c>
      <c r="S21" s="11" t="s">
        <v>91</v>
      </c>
    </row>
    <row r="22" spans="1:19" ht="20" outlineLevel="1" thickBot="1">
      <c r="A22" s="6" t="s">
        <v>92</v>
      </c>
      <c r="B22" s="12" t="s">
        <v>93</v>
      </c>
      <c r="C22" s="11" t="s">
        <v>94</v>
      </c>
      <c r="D22" s="11" t="s">
        <v>94</v>
      </c>
      <c r="E22" s="13" t="s">
        <v>25</v>
      </c>
      <c r="F22" s="13"/>
      <c r="G22" s="11" t="s">
        <v>95</v>
      </c>
      <c r="H22" s="11" t="s">
        <v>96</v>
      </c>
      <c r="I22" s="11" t="s">
        <v>96</v>
      </c>
      <c r="J22" s="11" t="s">
        <v>96</v>
      </c>
      <c r="K22" s="11" t="s">
        <v>96</v>
      </c>
      <c r="L22" s="11" t="s">
        <v>96</v>
      </c>
      <c r="M22" s="11" t="s">
        <v>96</v>
      </c>
      <c r="O22" s="11" t="s">
        <v>94</v>
      </c>
      <c r="P22" s="11" t="s">
        <v>94</v>
      </c>
      <c r="R22" s="11"/>
      <c r="S22" s="11"/>
    </row>
    <row r="23" spans="1:19" ht="30" customHeight="1" thickBot="1">
      <c r="A23" s="26" t="s">
        <v>97</v>
      </c>
      <c r="B23" s="27"/>
      <c r="C23" s="15"/>
      <c r="D23" s="15"/>
      <c r="E23" s="20"/>
      <c r="F23" s="20"/>
      <c r="G23" s="15"/>
      <c r="H23" s="15"/>
      <c r="R23" s="15"/>
      <c r="S23" s="15"/>
    </row>
    <row r="24" spans="1:19" ht="20" outlineLevel="1" thickBot="1">
      <c r="A24" s="28" t="s">
        <v>98</v>
      </c>
      <c r="B24" s="28"/>
      <c r="C24" s="29">
        <v>2100</v>
      </c>
      <c r="D24" s="29">
        <v>2100</v>
      </c>
      <c r="E24" s="29">
        <v>2500</v>
      </c>
      <c r="F24" s="30"/>
      <c r="G24" s="29">
        <v>1900</v>
      </c>
      <c r="H24" s="29">
        <v>2100</v>
      </c>
      <c r="I24" s="29">
        <v>2100</v>
      </c>
      <c r="J24" s="29">
        <v>2100</v>
      </c>
      <c r="K24" s="29">
        <v>2100</v>
      </c>
      <c r="L24" s="29">
        <v>2100</v>
      </c>
      <c r="M24" s="29">
        <v>2100</v>
      </c>
      <c r="N24" s="30"/>
      <c r="O24" s="29">
        <v>2500</v>
      </c>
      <c r="P24" s="29">
        <v>2500</v>
      </c>
      <c r="R24" s="29">
        <v>2100</v>
      </c>
      <c r="S24" s="29">
        <v>2100</v>
      </c>
    </row>
    <row r="25" spans="1:19" ht="20" outlineLevel="1" thickBot="1">
      <c r="A25" s="31" t="s">
        <v>99</v>
      </c>
      <c r="B25" s="32"/>
      <c r="C25" s="29">
        <f>C24*0.2</f>
        <v>420</v>
      </c>
      <c r="D25" s="29">
        <f>D24*0.2</f>
        <v>420</v>
      </c>
      <c r="E25" s="29">
        <f>E24*0.2</f>
        <v>500</v>
      </c>
      <c r="F25" s="30"/>
      <c r="G25" s="29">
        <f t="shared" ref="G25:M25" si="0">G24*0.2</f>
        <v>380</v>
      </c>
      <c r="H25" s="29">
        <f t="shared" si="0"/>
        <v>420</v>
      </c>
      <c r="I25" s="29">
        <f t="shared" si="0"/>
        <v>420</v>
      </c>
      <c r="J25" s="29">
        <f t="shared" si="0"/>
        <v>420</v>
      </c>
      <c r="K25" s="29">
        <f t="shared" si="0"/>
        <v>420</v>
      </c>
      <c r="L25" s="29">
        <f t="shared" si="0"/>
        <v>420</v>
      </c>
      <c r="M25" s="29">
        <f t="shared" si="0"/>
        <v>420</v>
      </c>
      <c r="N25" s="30"/>
      <c r="O25" s="29">
        <f>O24*0.2</f>
        <v>500</v>
      </c>
      <c r="P25" s="29">
        <f>P24*0.2</f>
        <v>500</v>
      </c>
      <c r="R25" s="29"/>
      <c r="S25" s="29"/>
    </row>
    <row r="26" spans="1:19" ht="20" outlineLevel="1" thickBot="1">
      <c r="A26" s="31" t="s">
        <v>100</v>
      </c>
      <c r="B26" s="32"/>
      <c r="C26" s="29">
        <f>C24+C25</f>
        <v>2520</v>
      </c>
      <c r="D26" s="29">
        <f>D24+D25</f>
        <v>2520</v>
      </c>
      <c r="E26" s="29">
        <f>E24+E25</f>
        <v>3000</v>
      </c>
      <c r="F26" s="30"/>
      <c r="G26" s="29">
        <f t="shared" ref="G26:M26" si="1">G24+G25</f>
        <v>2280</v>
      </c>
      <c r="H26" s="29">
        <f t="shared" si="1"/>
        <v>2520</v>
      </c>
      <c r="I26" s="29">
        <f t="shared" si="1"/>
        <v>2520</v>
      </c>
      <c r="J26" s="29">
        <f t="shared" si="1"/>
        <v>2520</v>
      </c>
      <c r="K26" s="29">
        <f t="shared" si="1"/>
        <v>2520</v>
      </c>
      <c r="L26" s="29">
        <f t="shared" si="1"/>
        <v>2520</v>
      </c>
      <c r="M26" s="29">
        <f t="shared" si="1"/>
        <v>2520</v>
      </c>
      <c r="N26" s="30"/>
      <c r="O26" s="29">
        <f>O24+O25</f>
        <v>3000</v>
      </c>
      <c r="P26" s="29">
        <f>P24+P25</f>
        <v>3000</v>
      </c>
      <c r="R26" s="29">
        <f t="shared" ref="R26:S26" si="2">R24+R25</f>
        <v>2100</v>
      </c>
      <c r="S26" s="29">
        <f t="shared" si="2"/>
        <v>2100</v>
      </c>
    </row>
    <row r="27" spans="1:19" ht="20" outlineLevel="1" thickBot="1">
      <c r="A27" s="31" t="s">
        <v>101</v>
      </c>
      <c r="B27" s="32"/>
      <c r="C27" s="29">
        <v>150</v>
      </c>
      <c r="D27" s="29">
        <v>150</v>
      </c>
      <c r="E27" s="29">
        <v>150</v>
      </c>
      <c r="F27" s="30"/>
      <c r="G27" s="29">
        <v>150</v>
      </c>
      <c r="H27" s="29">
        <v>150</v>
      </c>
      <c r="I27" s="29">
        <v>150</v>
      </c>
      <c r="J27" s="29">
        <v>150</v>
      </c>
      <c r="K27" s="29">
        <v>150</v>
      </c>
      <c r="L27" s="29">
        <v>150</v>
      </c>
      <c r="M27" s="29">
        <v>150</v>
      </c>
      <c r="N27" s="30"/>
      <c r="O27" s="29">
        <v>150</v>
      </c>
      <c r="P27" s="29">
        <v>150</v>
      </c>
      <c r="R27" s="29">
        <v>0</v>
      </c>
      <c r="S27" s="29">
        <v>0</v>
      </c>
    </row>
    <row r="28" spans="1:19" ht="15" customHeight="1" outlineLevel="1" thickBot="1">
      <c r="A28" s="31" t="s">
        <v>102</v>
      </c>
      <c r="B28" s="32"/>
      <c r="C28" s="33">
        <v>0.12</v>
      </c>
      <c r="D28" s="33">
        <v>0.12</v>
      </c>
      <c r="E28" s="33">
        <v>0.12</v>
      </c>
      <c r="F28" s="34"/>
      <c r="G28" s="33">
        <v>1.36</v>
      </c>
      <c r="H28" s="33">
        <v>1.36</v>
      </c>
      <c r="I28" s="33">
        <v>1.36</v>
      </c>
      <c r="J28" s="33">
        <v>1.36</v>
      </c>
      <c r="K28" s="33">
        <v>1.36</v>
      </c>
      <c r="L28" s="33">
        <v>1.36</v>
      </c>
      <c r="M28" s="33">
        <v>1.36</v>
      </c>
      <c r="N28" s="34"/>
      <c r="O28" s="33">
        <v>0.12</v>
      </c>
      <c r="P28" s="33">
        <v>0.12</v>
      </c>
      <c r="R28" s="33">
        <v>1.36</v>
      </c>
      <c r="S28" s="33">
        <v>1.36</v>
      </c>
    </row>
    <row r="29" spans="1:19" ht="20" outlineLevel="1" thickBot="1">
      <c r="A29" s="31" t="s">
        <v>103</v>
      </c>
      <c r="B29" s="32"/>
      <c r="C29" s="29">
        <f>C27/C28</f>
        <v>1250</v>
      </c>
      <c r="D29" s="29">
        <f>D27/D28</f>
        <v>1250</v>
      </c>
      <c r="E29" s="29">
        <f t="shared" ref="E29:P29" si="3">E27/E28</f>
        <v>1250</v>
      </c>
      <c r="F29" s="30"/>
      <c r="G29" s="29">
        <f t="shared" si="3"/>
        <v>110.29411764705881</v>
      </c>
      <c r="H29" s="29">
        <f t="shared" si="3"/>
        <v>110.29411764705881</v>
      </c>
      <c r="I29" s="29">
        <f t="shared" si="3"/>
        <v>110.29411764705881</v>
      </c>
      <c r="J29" s="29">
        <f t="shared" si="3"/>
        <v>110.29411764705881</v>
      </c>
      <c r="K29" s="29">
        <f t="shared" si="3"/>
        <v>110.29411764705881</v>
      </c>
      <c r="L29" s="29">
        <f t="shared" si="3"/>
        <v>110.29411764705881</v>
      </c>
      <c r="M29" s="29">
        <f t="shared" si="3"/>
        <v>110.29411764705881</v>
      </c>
      <c r="N29" s="30"/>
      <c r="O29" s="29">
        <f t="shared" si="3"/>
        <v>1250</v>
      </c>
      <c r="P29" s="29">
        <f t="shared" si="3"/>
        <v>1250</v>
      </c>
      <c r="R29" s="29">
        <f>R27/R28</f>
        <v>0</v>
      </c>
      <c r="S29" s="29">
        <f>S27/S28</f>
        <v>0</v>
      </c>
    </row>
    <row r="30" spans="1:19" ht="20" outlineLevel="1" thickBot="1">
      <c r="A30" s="31" t="s">
        <v>104</v>
      </c>
      <c r="B30" s="32"/>
      <c r="C30" s="29">
        <f>C26+C29</f>
        <v>3770</v>
      </c>
      <c r="D30" s="29">
        <f t="shared" ref="D30:P30" si="4">D26+D29</f>
        <v>3770</v>
      </c>
      <c r="E30" s="29">
        <f t="shared" si="4"/>
        <v>4250</v>
      </c>
      <c r="F30" s="30"/>
      <c r="G30" s="29">
        <f t="shared" si="4"/>
        <v>2390.294117647059</v>
      </c>
      <c r="H30" s="29">
        <f t="shared" si="4"/>
        <v>2630.294117647059</v>
      </c>
      <c r="I30" s="29">
        <f t="shared" si="4"/>
        <v>2630.294117647059</v>
      </c>
      <c r="J30" s="29">
        <f t="shared" si="4"/>
        <v>2630.294117647059</v>
      </c>
      <c r="K30" s="29">
        <f t="shared" si="4"/>
        <v>2630.294117647059</v>
      </c>
      <c r="L30" s="29">
        <f t="shared" si="4"/>
        <v>2630.294117647059</v>
      </c>
      <c r="M30" s="29">
        <f t="shared" si="4"/>
        <v>2630.294117647059</v>
      </c>
      <c r="N30" s="30"/>
      <c r="O30" s="29">
        <f t="shared" si="4"/>
        <v>4250</v>
      </c>
      <c r="P30" s="29">
        <f t="shared" si="4"/>
        <v>4250</v>
      </c>
      <c r="R30" s="29">
        <f>R26+R29</f>
        <v>2100</v>
      </c>
      <c r="S30" s="29">
        <f>S26+S29</f>
        <v>2100</v>
      </c>
    </row>
    <row r="31" spans="1:19" ht="20" outlineLevel="1" thickBot="1">
      <c r="A31" s="31" t="s">
        <v>105</v>
      </c>
      <c r="B31" s="32"/>
      <c r="C31" s="35">
        <v>0.6</v>
      </c>
      <c r="D31" s="35">
        <v>0.6</v>
      </c>
      <c r="E31" s="35">
        <v>0.6</v>
      </c>
      <c r="F31" s="30"/>
      <c r="G31" s="35">
        <v>0.6</v>
      </c>
      <c r="H31" s="35">
        <v>0.6</v>
      </c>
      <c r="I31" s="35">
        <v>0.6</v>
      </c>
      <c r="J31" s="35">
        <v>0.6</v>
      </c>
      <c r="K31" s="35">
        <v>0.6</v>
      </c>
      <c r="L31" s="35">
        <v>0.6</v>
      </c>
      <c r="M31" s="35">
        <v>0.6</v>
      </c>
      <c r="N31" s="30"/>
      <c r="O31" s="35">
        <v>0.6</v>
      </c>
      <c r="P31" s="35">
        <v>0.6</v>
      </c>
      <c r="R31" s="35">
        <v>0.6</v>
      </c>
      <c r="S31" s="35">
        <v>0.6</v>
      </c>
    </row>
    <row r="32" spans="1:19" ht="20" outlineLevel="1" thickBot="1">
      <c r="A32" s="36" t="s">
        <v>106</v>
      </c>
      <c r="B32" s="37"/>
      <c r="C32" s="38">
        <f>C30/(1-C31)</f>
        <v>9425</v>
      </c>
      <c r="D32" s="38">
        <f>D30/(1-D31)</f>
        <v>9425</v>
      </c>
      <c r="E32" s="38">
        <f>E30/(1-E31)</f>
        <v>10625</v>
      </c>
      <c r="F32" s="39"/>
      <c r="G32" s="38">
        <f t="shared" ref="G32:M32" si="5">G30/(1-G31)</f>
        <v>5975.7352941176468</v>
      </c>
      <c r="H32" s="38">
        <f t="shared" si="5"/>
        <v>6575.7352941176468</v>
      </c>
      <c r="I32" s="38">
        <f t="shared" si="5"/>
        <v>6575.7352941176468</v>
      </c>
      <c r="J32" s="38">
        <f t="shared" si="5"/>
        <v>6575.7352941176468</v>
      </c>
      <c r="K32" s="38">
        <f t="shared" si="5"/>
        <v>6575.7352941176468</v>
      </c>
      <c r="L32" s="38">
        <f t="shared" si="5"/>
        <v>6575.7352941176468</v>
      </c>
      <c r="M32" s="38">
        <f t="shared" si="5"/>
        <v>6575.7352941176468</v>
      </c>
      <c r="N32" s="40"/>
      <c r="O32" s="38">
        <f>O30/(1-O31)</f>
        <v>10625</v>
      </c>
      <c r="P32" s="38">
        <f>P30/(1-P31)</f>
        <v>10625</v>
      </c>
      <c r="R32" s="38">
        <f>R30/(1-R31)</f>
        <v>5250</v>
      </c>
      <c r="S32" s="38">
        <f>S30/(1-S31)</f>
        <v>5250</v>
      </c>
    </row>
    <row r="33" spans="1:19" ht="20" outlineLevel="1" thickBot="1">
      <c r="A33" s="31" t="s">
        <v>107</v>
      </c>
      <c r="B33" s="32"/>
      <c r="C33" s="41">
        <v>17</v>
      </c>
      <c r="D33" s="41">
        <v>14</v>
      </c>
      <c r="E33" s="41">
        <v>18.48</v>
      </c>
      <c r="F33" s="39"/>
      <c r="G33" s="42">
        <v>19.66</v>
      </c>
      <c r="H33" s="41">
        <v>22.62482788771791</v>
      </c>
      <c r="I33" s="41">
        <v>21.55783730623299</v>
      </c>
      <c r="J33" s="41">
        <v>21.6</v>
      </c>
      <c r="K33" s="41">
        <v>22.6</v>
      </c>
      <c r="L33" s="41">
        <v>21.6</v>
      </c>
      <c r="M33" s="41">
        <v>21.6</v>
      </c>
      <c r="N33" s="39"/>
      <c r="O33" s="42">
        <v>14</v>
      </c>
      <c r="P33" s="42">
        <v>10.3</v>
      </c>
      <c r="R33" s="41">
        <f>16/8*1024/60</f>
        <v>34.133333333333333</v>
      </c>
      <c r="S33" s="41">
        <f>12/8*1024/43</f>
        <v>35.720930232558139</v>
      </c>
    </row>
    <row r="34" spans="1:19" ht="20" outlineLevel="1" thickBot="1">
      <c r="A34" s="31" t="s">
        <v>389</v>
      </c>
      <c r="B34" s="32"/>
      <c r="C34" s="41">
        <f>1024/C33</f>
        <v>60.235294117647058</v>
      </c>
      <c r="D34" s="41">
        <f>1024/D33</f>
        <v>73.142857142857139</v>
      </c>
      <c r="E34" s="41">
        <f>1024/E33</f>
        <v>55.411255411255411</v>
      </c>
      <c r="F34" s="39"/>
      <c r="G34" s="42">
        <f t="shared" ref="G34:M34" si="6">1024/G33</f>
        <v>52.085452695829098</v>
      </c>
      <c r="H34" s="42">
        <f t="shared" si="6"/>
        <v>45.260012809020644</v>
      </c>
      <c r="I34" s="42">
        <f t="shared" si="6"/>
        <v>47.50012654116896</v>
      </c>
      <c r="J34" s="42">
        <f t="shared" si="6"/>
        <v>47.407407407407405</v>
      </c>
      <c r="K34" s="42">
        <f t="shared" si="6"/>
        <v>45.309734513274336</v>
      </c>
      <c r="L34" s="42">
        <f t="shared" si="6"/>
        <v>47.407407407407405</v>
      </c>
      <c r="M34" s="42">
        <f t="shared" si="6"/>
        <v>47.407407407407405</v>
      </c>
      <c r="N34" s="39"/>
      <c r="O34" s="42">
        <f t="shared" ref="O34:P34" si="7">1024/O33</f>
        <v>73.142857142857139</v>
      </c>
      <c r="P34" s="42">
        <f t="shared" si="7"/>
        <v>99.417475728155338</v>
      </c>
      <c r="R34" s="42">
        <f t="shared" ref="R34:S34" si="8">1024/R33</f>
        <v>30</v>
      </c>
      <c r="S34" s="42">
        <f t="shared" si="8"/>
        <v>28.666666666666668</v>
      </c>
    </row>
    <row r="35" spans="1:19" ht="20" outlineLevel="1" thickBot="1">
      <c r="A35" s="31" t="s">
        <v>108</v>
      </c>
      <c r="B35" s="32"/>
      <c r="C35" s="43">
        <f>(295*3.14*((295/(4*C34)-(1/SQRT(2*C34)))))</f>
        <v>1049.7355987860126</v>
      </c>
      <c r="D35" s="43">
        <f t="shared" ref="D35:P35" si="9">(295*3.14*((295/(4*D34)-(1/SQRT(2*D34)))))</f>
        <v>857.40278118940228</v>
      </c>
      <c r="E35" s="43">
        <f t="shared" si="9"/>
        <v>1144.874615975297</v>
      </c>
      <c r="F35" s="44"/>
      <c r="G35" s="43">
        <f t="shared" si="9"/>
        <v>1220.8307817546868</v>
      </c>
      <c r="H35" s="43">
        <f t="shared" si="9"/>
        <v>1412.021754303144</v>
      </c>
      <c r="I35" s="43">
        <f t="shared" si="9"/>
        <v>1343.1625520176701</v>
      </c>
      <c r="J35" s="43">
        <f t="shared" si="9"/>
        <v>1345.8824826530558</v>
      </c>
      <c r="K35" s="43">
        <f t="shared" si="9"/>
        <v>1410.4188336476132</v>
      </c>
      <c r="L35" s="43">
        <f t="shared" si="9"/>
        <v>1345.8824826530558</v>
      </c>
      <c r="M35" s="43">
        <f t="shared" si="9"/>
        <v>1345.8824826530558</v>
      </c>
      <c r="N35" s="44"/>
      <c r="O35" s="43">
        <f t="shared" si="9"/>
        <v>857.40278118940228</v>
      </c>
      <c r="P35" s="43">
        <f t="shared" si="9"/>
        <v>621.45814670546736</v>
      </c>
      <c r="R35" s="43">
        <f>(295*3.14*((295/(4*R34)-(1/SQRT(2*R34)))))</f>
        <v>2157.5693508802692</v>
      </c>
      <c r="S35" s="43">
        <f>(295*3.14*((295/(4*S34)-(1/SQRT(2*S34)))))</f>
        <v>2260.7340627740746</v>
      </c>
    </row>
    <row r="36" spans="1:19" ht="20" outlineLevel="1" thickBot="1">
      <c r="A36" s="31" t="s">
        <v>109</v>
      </c>
      <c r="B36" s="32"/>
      <c r="C36" s="45">
        <v>0.95</v>
      </c>
      <c r="D36" s="45">
        <v>0.95</v>
      </c>
      <c r="E36" s="45">
        <v>0.95</v>
      </c>
      <c r="F36" s="30"/>
      <c r="G36" s="45">
        <v>0.95</v>
      </c>
      <c r="H36" s="45">
        <v>0.95</v>
      </c>
      <c r="I36" s="45">
        <v>0.95</v>
      </c>
      <c r="J36" s="45">
        <v>0.95</v>
      </c>
      <c r="K36" s="45">
        <v>0.95</v>
      </c>
      <c r="L36" s="45">
        <v>0.95</v>
      </c>
      <c r="M36" s="45">
        <v>0.95</v>
      </c>
      <c r="N36" s="30"/>
      <c r="O36" s="45">
        <v>0.95</v>
      </c>
      <c r="P36" s="45">
        <v>0.95</v>
      </c>
      <c r="R36" s="45">
        <v>0.95</v>
      </c>
      <c r="S36" s="45">
        <v>0.95</v>
      </c>
    </row>
    <row r="37" spans="1:19" ht="20" outlineLevel="1" thickBot="1">
      <c r="A37" s="31" t="s">
        <v>110</v>
      </c>
      <c r="B37" s="32"/>
      <c r="C37" s="46">
        <f>C35*C36</f>
        <v>997.24881884671186</v>
      </c>
      <c r="D37" s="46">
        <f t="shared" ref="D37:P37" si="10">D35*D36</f>
        <v>814.53264212993213</v>
      </c>
      <c r="E37" s="46">
        <f t="shared" si="10"/>
        <v>1087.630885176532</v>
      </c>
      <c r="F37" s="44"/>
      <c r="G37" s="46">
        <f>G35*G36</f>
        <v>1159.7892426669523</v>
      </c>
      <c r="H37" s="46">
        <f>H35*H36</f>
        <v>1341.4206665879867</v>
      </c>
      <c r="I37" s="46">
        <f t="shared" si="10"/>
        <v>1276.0044244167866</v>
      </c>
      <c r="J37" s="46">
        <f t="shared" si="10"/>
        <v>1278.5883585204031</v>
      </c>
      <c r="K37" s="46">
        <f t="shared" si="10"/>
        <v>1339.8978919652325</v>
      </c>
      <c r="L37" s="46">
        <f t="shared" si="10"/>
        <v>1278.5883585204031</v>
      </c>
      <c r="M37" s="46">
        <f t="shared" si="10"/>
        <v>1278.5883585204031</v>
      </c>
      <c r="N37" s="44"/>
      <c r="O37" s="46">
        <f t="shared" si="10"/>
        <v>814.53264212993213</v>
      </c>
      <c r="P37" s="46">
        <f t="shared" si="10"/>
        <v>590.38523937019397</v>
      </c>
      <c r="R37" s="46">
        <f>R35*R36</f>
        <v>2049.6908833362559</v>
      </c>
      <c r="S37" s="46">
        <f>S35*S36</f>
        <v>2147.697359635371</v>
      </c>
    </row>
    <row r="38" spans="1:19" ht="20" outlineLevel="1" thickBot="1">
      <c r="A38" s="31" t="s">
        <v>111</v>
      </c>
      <c r="B38" s="47">
        <v>20</v>
      </c>
      <c r="C38" s="48">
        <f>C32/C37</f>
        <v>9.4510014169780892</v>
      </c>
      <c r="D38" s="48">
        <f t="shared" ref="D38:P38" si="11">D32/D37</f>
        <v>11.571052542909076</v>
      </c>
      <c r="E38" s="48">
        <f t="shared" si="11"/>
        <v>9.76893920980873</v>
      </c>
      <c r="F38" s="30"/>
      <c r="G38" s="48">
        <f>G32/G37</f>
        <v>5.1524320749659278</v>
      </c>
      <c r="H38" s="48">
        <f t="shared" si="11"/>
        <v>4.9020679775596179</v>
      </c>
      <c r="I38" s="48">
        <f t="shared" si="11"/>
        <v>5.1533796970360557</v>
      </c>
      <c r="J38" s="48">
        <f t="shared" si="11"/>
        <v>5.1429650913818445</v>
      </c>
      <c r="K38" s="48">
        <f t="shared" si="11"/>
        <v>4.9076391070912093</v>
      </c>
      <c r="L38" s="48">
        <f t="shared" si="11"/>
        <v>5.1429650913818445</v>
      </c>
      <c r="M38" s="48">
        <f t="shared" si="11"/>
        <v>5.1429650913818445</v>
      </c>
      <c r="N38" s="30"/>
      <c r="O38" s="48">
        <f t="shared" si="11"/>
        <v>13.044290001953202</v>
      </c>
      <c r="P38" s="48">
        <f t="shared" si="11"/>
        <v>17.996723650026286</v>
      </c>
      <c r="R38" s="48">
        <f t="shared" ref="R38:S38" si="12">R32/R37</f>
        <v>2.5613618339632955</v>
      </c>
      <c r="S38" s="48">
        <f t="shared" si="12"/>
        <v>2.444478490624642</v>
      </c>
    </row>
    <row r="39" spans="1:19" ht="20" outlineLevel="1" thickBot="1">
      <c r="A39" s="31" t="s">
        <v>112</v>
      </c>
      <c r="B39" s="32"/>
      <c r="C39" s="49">
        <v>1</v>
      </c>
      <c r="D39" s="49">
        <v>1</v>
      </c>
      <c r="E39" s="49">
        <v>1</v>
      </c>
      <c r="F39" s="30"/>
      <c r="G39" s="49">
        <f>9/8</f>
        <v>1.125</v>
      </c>
      <c r="H39" s="49">
        <f>9/8</f>
        <v>1.125</v>
      </c>
      <c r="I39" s="49">
        <f>9/8</f>
        <v>1.125</v>
      </c>
      <c r="J39" s="49">
        <f>9/8</f>
        <v>1.125</v>
      </c>
      <c r="K39" s="49">
        <v>1</v>
      </c>
      <c r="L39" s="49">
        <v>1</v>
      </c>
      <c r="M39" s="49">
        <v>1</v>
      </c>
      <c r="N39" s="30"/>
      <c r="O39" s="49">
        <v>1</v>
      </c>
      <c r="P39" s="49">
        <v>1</v>
      </c>
      <c r="R39" s="49">
        <v>1</v>
      </c>
      <c r="S39" s="49">
        <v>1</v>
      </c>
    </row>
    <row r="40" spans="1:19" ht="20" thickBot="1">
      <c r="A40" s="36" t="s">
        <v>113</v>
      </c>
      <c r="B40" s="37"/>
      <c r="C40" s="50">
        <f>C39*C38</f>
        <v>9.4510014169780892</v>
      </c>
      <c r="D40" s="50">
        <f t="shared" ref="D40:P40" si="13">D39*D38</f>
        <v>11.571052542909076</v>
      </c>
      <c r="E40" s="50">
        <f t="shared" si="13"/>
        <v>9.76893920980873</v>
      </c>
      <c r="F40" s="30"/>
      <c r="G40" s="50">
        <f>G39*G38</f>
        <v>5.796486084336669</v>
      </c>
      <c r="H40" s="50">
        <f>H39*H38</f>
        <v>5.5148264747545701</v>
      </c>
      <c r="I40" s="50">
        <f t="shared" si="13"/>
        <v>5.797552159165563</v>
      </c>
      <c r="J40" s="50">
        <f t="shared" si="13"/>
        <v>5.7858357278045753</v>
      </c>
      <c r="K40" s="50">
        <f t="shared" si="13"/>
        <v>4.9076391070912093</v>
      </c>
      <c r="L40" s="50">
        <f t="shared" si="13"/>
        <v>5.1429650913818445</v>
      </c>
      <c r="M40" s="50">
        <f t="shared" si="13"/>
        <v>5.1429650913818445</v>
      </c>
      <c r="N40" s="30"/>
      <c r="O40" s="50">
        <f t="shared" si="13"/>
        <v>13.044290001953202</v>
      </c>
      <c r="P40" s="50">
        <f t="shared" si="13"/>
        <v>17.996723650026286</v>
      </c>
      <c r="R40" s="50">
        <f>R39*R38</f>
        <v>2.5613618339632955</v>
      </c>
      <c r="S40" s="50">
        <f>S39*S38</f>
        <v>2.444478490624642</v>
      </c>
    </row>
    <row r="41" spans="1:19" ht="20" outlineLevel="1" thickBot="1">
      <c r="A41" s="31" t="s">
        <v>114</v>
      </c>
      <c r="B41" s="32" t="s">
        <v>53</v>
      </c>
      <c r="C41" s="46">
        <f>128</f>
        <v>128</v>
      </c>
      <c r="D41" s="46">
        <v>512</v>
      </c>
      <c r="E41" s="46">
        <v>512</v>
      </c>
      <c r="F41" s="30"/>
      <c r="G41" s="46">
        <f>51.2/2</f>
        <v>25.6</v>
      </c>
      <c r="H41" s="46">
        <f>128/2</f>
        <v>64</v>
      </c>
      <c r="I41" s="46">
        <f>256/2</f>
        <v>128</v>
      </c>
      <c r="J41" s="46">
        <f>256/2</f>
        <v>128</v>
      </c>
      <c r="K41" s="46">
        <v>64</v>
      </c>
      <c r="L41" s="46">
        <v>128</v>
      </c>
      <c r="M41" s="46">
        <v>128</v>
      </c>
      <c r="N41" s="30"/>
      <c r="O41" s="46">
        <v>1024</v>
      </c>
      <c r="P41" s="46">
        <v>1024</v>
      </c>
      <c r="R41" s="46"/>
      <c r="S41" s="46"/>
    </row>
    <row r="42" spans="1:19" ht="20" thickBot="1">
      <c r="A42" s="36" t="s">
        <v>115</v>
      </c>
      <c r="B42" s="37">
        <f>13000/20</f>
        <v>650</v>
      </c>
      <c r="C42" s="51">
        <f>C41/C40</f>
        <v>13.543538335530942</v>
      </c>
      <c r="D42" s="51">
        <f t="shared" ref="D42:P42" si="14">D41/D40</f>
        <v>44.248351487588891</v>
      </c>
      <c r="E42" s="51">
        <f t="shared" si="14"/>
        <v>52.411013008036178</v>
      </c>
      <c r="F42" s="30"/>
      <c r="G42" s="51">
        <f t="shared" si="14"/>
        <v>4.4164688101601097</v>
      </c>
      <c r="H42" s="51">
        <f t="shared" si="14"/>
        <v>11.605079560159368</v>
      </c>
      <c r="I42" s="51">
        <f t="shared" si="14"/>
        <v>22.078283469626072</v>
      </c>
      <c r="J42" s="51">
        <f t="shared" si="14"/>
        <v>22.122992428713381</v>
      </c>
      <c r="K42" s="51">
        <f t="shared" si="14"/>
        <v>13.040893717617559</v>
      </c>
      <c r="L42" s="51">
        <f t="shared" si="14"/>
        <v>24.888366482302555</v>
      </c>
      <c r="M42" s="51">
        <f t="shared" si="14"/>
        <v>24.888366482302555</v>
      </c>
      <c r="N42" s="30"/>
      <c r="O42" s="51">
        <f t="shared" si="14"/>
        <v>78.501781227392996</v>
      </c>
      <c r="P42" s="51">
        <f t="shared" si="14"/>
        <v>56.89924565788975</v>
      </c>
      <c r="R42" s="51">
        <f t="shared" ref="R42:S42" si="15">R41/R40</f>
        <v>0</v>
      </c>
      <c r="S42" s="51">
        <f t="shared" si="15"/>
        <v>0</v>
      </c>
    </row>
    <row r="43" spans="1:19" ht="20" thickBot="1">
      <c r="A43" s="31" t="s">
        <v>116</v>
      </c>
      <c r="B43" s="32"/>
      <c r="C43" s="46">
        <v>1</v>
      </c>
      <c r="D43" s="46">
        <v>1</v>
      </c>
      <c r="E43" s="46">
        <v>1</v>
      </c>
      <c r="F43" s="44"/>
      <c r="G43" s="46">
        <v>8</v>
      </c>
      <c r="H43" s="46">
        <v>8</v>
      </c>
      <c r="I43" s="46">
        <v>8</v>
      </c>
      <c r="J43" s="46">
        <v>8</v>
      </c>
      <c r="K43" s="46">
        <v>2</v>
      </c>
      <c r="L43" s="46">
        <v>2</v>
      </c>
      <c r="M43" s="46">
        <v>2</v>
      </c>
      <c r="N43" s="44"/>
      <c r="O43" s="46">
        <v>2</v>
      </c>
      <c r="P43" s="46">
        <v>1</v>
      </c>
      <c r="R43" s="46">
        <v>8</v>
      </c>
      <c r="S43" s="46">
        <v>8</v>
      </c>
    </row>
    <row r="44" spans="1:19" ht="20" thickBot="1">
      <c r="A44" s="36" t="s">
        <v>117</v>
      </c>
      <c r="B44" s="37"/>
      <c r="C44" s="50">
        <f>C43*C40</f>
        <v>9.4510014169780892</v>
      </c>
      <c r="D44" s="50">
        <f t="shared" ref="D44:P44" si="16">D43*D40</f>
        <v>11.571052542909076</v>
      </c>
      <c r="E44" s="50">
        <f t="shared" si="16"/>
        <v>9.76893920980873</v>
      </c>
      <c r="F44" s="30">
        <f t="shared" si="16"/>
        <v>0</v>
      </c>
      <c r="G44" s="50">
        <f>G43*G40</f>
        <v>46.371888674693352</v>
      </c>
      <c r="H44" s="50">
        <f t="shared" si="16"/>
        <v>44.118611798036561</v>
      </c>
      <c r="I44" s="50">
        <f t="shared" si="16"/>
        <v>46.380417273324504</v>
      </c>
      <c r="J44" s="50">
        <f t="shared" si="16"/>
        <v>46.286685822436603</v>
      </c>
      <c r="K44" s="50">
        <f t="shared" si="16"/>
        <v>9.8152782141824186</v>
      </c>
      <c r="L44" s="50">
        <f t="shared" si="16"/>
        <v>10.285930182763689</v>
      </c>
      <c r="M44" s="50">
        <f t="shared" si="16"/>
        <v>10.285930182763689</v>
      </c>
      <c r="N44" s="30">
        <f t="shared" si="16"/>
        <v>0</v>
      </c>
      <c r="O44" s="50">
        <f t="shared" si="16"/>
        <v>26.088580003906404</v>
      </c>
      <c r="P44" s="50">
        <f t="shared" si="16"/>
        <v>17.996723650026286</v>
      </c>
      <c r="R44" s="50">
        <f>R43*R40</f>
        <v>20.490894671706364</v>
      </c>
      <c r="S44" s="50">
        <f>S43*S40</f>
        <v>19.555827924997136</v>
      </c>
    </row>
    <row r="46" spans="1:19" ht="19">
      <c r="A46" s="32" t="s">
        <v>118</v>
      </c>
      <c r="B46" s="32" t="s">
        <v>119</v>
      </c>
      <c r="C46" s="52" t="s">
        <v>120</v>
      </c>
      <c r="D46" s="52" t="s">
        <v>120</v>
      </c>
      <c r="E46" s="52" t="s">
        <v>120</v>
      </c>
      <c r="F46" s="52"/>
      <c r="G46" s="52" t="s">
        <v>120</v>
      </c>
      <c r="H46" s="52" t="s">
        <v>120</v>
      </c>
      <c r="I46" s="52" t="s">
        <v>120</v>
      </c>
      <c r="J46" s="52" t="s">
        <v>120</v>
      </c>
      <c r="K46" s="52" t="s">
        <v>120</v>
      </c>
      <c r="L46" s="52" t="s">
        <v>120</v>
      </c>
      <c r="M46" s="52" t="s">
        <v>120</v>
      </c>
      <c r="N46" s="52"/>
      <c r="O46" s="52" t="s">
        <v>120</v>
      </c>
      <c r="P46" s="52" t="s">
        <v>120</v>
      </c>
      <c r="R46" s="52" t="s">
        <v>120</v>
      </c>
      <c r="S46" s="52" t="s">
        <v>120</v>
      </c>
    </row>
    <row r="47" spans="1:19">
      <c r="E47" s="53"/>
      <c r="G47" s="53"/>
      <c r="H47" s="53"/>
      <c r="R47" s="53"/>
      <c r="S47" s="53"/>
    </row>
    <row r="48" spans="1:19">
      <c r="G48" s="53"/>
      <c r="H48" s="53"/>
      <c r="I48" s="53"/>
      <c r="R48" s="53"/>
      <c r="S48" s="53"/>
    </row>
    <row r="50" spans="1:19">
      <c r="H50" t="s">
        <v>124</v>
      </c>
      <c r="I50" t="s">
        <v>125</v>
      </c>
      <c r="R50" t="s">
        <v>124</v>
      </c>
      <c r="S50" t="s">
        <v>124</v>
      </c>
    </row>
    <row r="51" spans="1:19">
      <c r="A51" t="s">
        <v>121</v>
      </c>
    </row>
    <row r="52" spans="1:19">
      <c r="A52" t="s">
        <v>122</v>
      </c>
    </row>
    <row r="61" spans="1:19">
      <c r="A61" t="s">
        <v>123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AA2B2-2816-4942-ACE2-2C0866C861A3}">
  <dimension ref="A1:T73"/>
  <sheetViews>
    <sheetView tabSelected="1" topLeftCell="A4" workbookViewId="0">
      <selection activeCell="F9" sqref="F9"/>
    </sheetView>
  </sheetViews>
  <sheetFormatPr baseColWidth="10" defaultColWidth="8.6640625" defaultRowHeight="16"/>
  <cols>
    <col min="1" max="1" width="26.6640625" style="67" customWidth="1"/>
    <col min="2" max="2" width="14.33203125" style="66" customWidth="1"/>
    <col min="3" max="3" width="13.6640625" style="66" customWidth="1"/>
    <col min="4" max="4" width="21.6640625" style="66" customWidth="1"/>
    <col min="5" max="8" width="12" style="66" customWidth="1"/>
    <col min="9" max="9" width="15.33203125" style="66" customWidth="1"/>
    <col min="10" max="10" width="15.5" style="66" customWidth="1"/>
    <col min="11" max="12" width="12" style="66" customWidth="1"/>
    <col min="13" max="13" width="8.5" style="66" customWidth="1"/>
    <col min="14" max="14" width="12.1640625" style="66" customWidth="1"/>
    <col min="15" max="15" width="10.33203125" style="66" customWidth="1"/>
    <col min="16" max="18" width="12" style="66" customWidth="1"/>
    <col min="19" max="19" width="19.83203125" style="67" customWidth="1"/>
    <col min="20" max="20" width="21" style="67" customWidth="1"/>
    <col min="21" max="16384" width="8.6640625" style="67"/>
  </cols>
  <sheetData>
    <row r="1" spans="1:20" s="54" customFormat="1" ht="15">
      <c r="A1" s="54" t="s">
        <v>126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20" s="54" customFormat="1" ht="15">
      <c r="A2" s="54" t="s">
        <v>127</v>
      </c>
      <c r="B2" s="55"/>
      <c r="C2" s="55"/>
      <c r="D2" s="55"/>
      <c r="E2" s="55"/>
      <c r="F2" s="55"/>
      <c r="G2" s="55"/>
      <c r="H2" s="55"/>
      <c r="I2" s="55" t="s">
        <v>128</v>
      </c>
      <c r="J2" s="55"/>
      <c r="K2" s="55"/>
      <c r="L2" s="55"/>
      <c r="M2" s="55"/>
      <c r="N2" s="55"/>
      <c r="O2" s="55"/>
      <c r="P2" s="55"/>
      <c r="Q2" s="55"/>
      <c r="R2" s="55"/>
    </row>
    <row r="3" spans="1:20" s="54" customFormat="1" ht="15">
      <c r="A3" s="54" t="s">
        <v>129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20" s="54" customFormat="1" ht="15">
      <c r="A4" s="54" t="s">
        <v>130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6" spans="1:20" s="56" customFormat="1" ht="48">
      <c r="B6" s="56" t="s">
        <v>131</v>
      </c>
      <c r="C6" s="56" t="s">
        <v>132</v>
      </c>
      <c r="D6" s="56" t="s">
        <v>133</v>
      </c>
      <c r="E6" s="56" t="s">
        <v>134</v>
      </c>
      <c r="F6" s="56" t="s">
        <v>135</v>
      </c>
      <c r="G6" s="56" t="s">
        <v>136</v>
      </c>
      <c r="H6" s="56" t="s">
        <v>137</v>
      </c>
      <c r="I6" s="56" t="s">
        <v>138</v>
      </c>
      <c r="J6" s="56" t="s">
        <v>139</v>
      </c>
      <c r="K6" s="56" t="s">
        <v>140</v>
      </c>
      <c r="L6" s="56" t="s">
        <v>141</v>
      </c>
      <c r="M6" s="56" t="s">
        <v>142</v>
      </c>
      <c r="N6" s="56" t="s">
        <v>143</v>
      </c>
      <c r="O6" s="56" t="s">
        <v>144</v>
      </c>
      <c r="P6" s="56" t="s">
        <v>145</v>
      </c>
      <c r="Q6" s="56" t="s">
        <v>146</v>
      </c>
      <c r="R6" s="56" t="s">
        <v>147</v>
      </c>
      <c r="S6" s="56" t="s">
        <v>148</v>
      </c>
      <c r="T6" s="56" t="s">
        <v>149</v>
      </c>
    </row>
    <row r="7" spans="1:20" s="54" customFormat="1" ht="15">
      <c r="A7" s="57" t="s">
        <v>150</v>
      </c>
      <c r="B7" s="54" t="s">
        <v>151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20" s="60" customFormat="1" ht="51">
      <c r="A8" s="58" t="s">
        <v>152</v>
      </c>
      <c r="B8" s="58" t="s">
        <v>153</v>
      </c>
      <c r="C8" s="58" t="s">
        <v>154</v>
      </c>
      <c r="D8" s="58" t="s">
        <v>155</v>
      </c>
      <c r="E8" s="58">
        <v>2021</v>
      </c>
      <c r="F8" s="58" t="s">
        <v>156</v>
      </c>
      <c r="G8" s="58" t="s">
        <v>157</v>
      </c>
      <c r="H8" s="58" t="s">
        <v>158</v>
      </c>
      <c r="I8" s="58"/>
      <c r="J8" s="58" t="s">
        <v>159</v>
      </c>
      <c r="K8" s="58" t="s">
        <v>160</v>
      </c>
      <c r="L8" s="58" t="s">
        <v>161</v>
      </c>
      <c r="M8" s="58" t="s">
        <v>162</v>
      </c>
      <c r="N8" s="58" t="s">
        <v>163</v>
      </c>
      <c r="O8" s="58"/>
      <c r="P8" s="58" t="s">
        <v>164</v>
      </c>
      <c r="Q8" s="59">
        <v>1.38</v>
      </c>
      <c r="R8" s="59">
        <f>Q8/(1-0.6)</f>
        <v>3.4499999999999997</v>
      </c>
    </row>
    <row r="9" spans="1:20" s="76" customFormat="1" ht="34">
      <c r="A9" s="74" t="s">
        <v>165</v>
      </c>
      <c r="B9" s="74" t="s">
        <v>153</v>
      </c>
      <c r="C9" s="74" t="s">
        <v>166</v>
      </c>
      <c r="D9" s="74" t="s">
        <v>155</v>
      </c>
      <c r="E9" s="74">
        <v>2020</v>
      </c>
      <c r="F9" s="74" t="s">
        <v>167</v>
      </c>
      <c r="G9" s="74" t="s">
        <v>168</v>
      </c>
      <c r="H9" s="74" t="s">
        <v>169</v>
      </c>
      <c r="I9" s="74"/>
      <c r="J9" s="74">
        <v>36</v>
      </c>
      <c r="K9" s="74">
        <v>5</v>
      </c>
      <c r="L9" s="74">
        <v>12</v>
      </c>
      <c r="M9" s="74" t="s">
        <v>170</v>
      </c>
      <c r="N9" s="74" t="s">
        <v>163</v>
      </c>
      <c r="O9" s="74"/>
      <c r="P9" s="74" t="s">
        <v>171</v>
      </c>
      <c r="Q9" s="75">
        <v>1.54</v>
      </c>
      <c r="R9" s="75">
        <f t="shared" ref="R9:R12" si="0">Q9/(1-0.6)</f>
        <v>3.85</v>
      </c>
    </row>
    <row r="10" spans="1:20" s="60" customFormat="1" ht="34">
      <c r="A10" s="58" t="s">
        <v>172</v>
      </c>
      <c r="B10" s="58" t="s">
        <v>153</v>
      </c>
      <c r="C10" s="58" t="s">
        <v>166</v>
      </c>
      <c r="D10" s="58" t="s">
        <v>155</v>
      </c>
      <c r="E10" s="58">
        <v>2020</v>
      </c>
      <c r="F10" s="58" t="s">
        <v>173</v>
      </c>
      <c r="G10" s="58">
        <v>460</v>
      </c>
      <c r="H10" s="58" t="s">
        <v>174</v>
      </c>
      <c r="I10" s="58"/>
      <c r="J10" s="58">
        <v>34</v>
      </c>
      <c r="K10" s="58">
        <v>7</v>
      </c>
      <c r="L10" s="58" t="s">
        <v>175</v>
      </c>
      <c r="M10" s="58" t="s">
        <v>170</v>
      </c>
      <c r="N10" s="58" t="s">
        <v>163</v>
      </c>
      <c r="O10" s="58"/>
      <c r="P10" s="58" t="s">
        <v>176</v>
      </c>
      <c r="Q10" s="59">
        <v>6.13</v>
      </c>
      <c r="R10" s="59">
        <f t="shared" si="0"/>
        <v>15.324999999999999</v>
      </c>
    </row>
    <row r="11" spans="1:20" s="60" customFormat="1" ht="34">
      <c r="A11" s="58" t="s">
        <v>177</v>
      </c>
      <c r="B11" s="58" t="s">
        <v>153</v>
      </c>
      <c r="C11" s="58" t="s">
        <v>154</v>
      </c>
      <c r="D11" s="58" t="s">
        <v>155</v>
      </c>
      <c r="E11" s="58">
        <v>2022</v>
      </c>
      <c r="F11" s="58" t="s">
        <v>178</v>
      </c>
      <c r="G11" s="58">
        <v>921</v>
      </c>
      <c r="H11" s="58" t="s">
        <v>179</v>
      </c>
      <c r="I11" s="58"/>
      <c r="J11" s="58">
        <v>34</v>
      </c>
      <c r="K11" s="58">
        <v>4</v>
      </c>
      <c r="L11" s="58" t="s">
        <v>180</v>
      </c>
      <c r="M11" s="58" t="s">
        <v>170</v>
      </c>
      <c r="N11" s="58" t="s">
        <v>163</v>
      </c>
      <c r="O11" s="58"/>
      <c r="P11" s="58" t="s">
        <v>181</v>
      </c>
      <c r="Q11" s="59">
        <v>6.44</v>
      </c>
      <c r="R11" s="59">
        <f t="shared" si="0"/>
        <v>16.100000000000001</v>
      </c>
    </row>
    <row r="12" spans="1:20" s="60" customFormat="1" ht="34">
      <c r="A12" s="58" t="s">
        <v>182</v>
      </c>
      <c r="B12" s="58" t="s">
        <v>153</v>
      </c>
      <c r="C12" s="58" t="s">
        <v>166</v>
      </c>
      <c r="D12" s="58" t="s">
        <v>155</v>
      </c>
      <c r="E12" s="58">
        <v>2019</v>
      </c>
      <c r="F12" s="58" t="s">
        <v>183</v>
      </c>
      <c r="G12" s="58" t="s">
        <v>184</v>
      </c>
      <c r="H12" s="58" t="s">
        <v>185</v>
      </c>
      <c r="I12" s="58"/>
      <c r="J12" s="58">
        <v>30</v>
      </c>
      <c r="K12" s="58">
        <v>16</v>
      </c>
      <c r="L12" s="58">
        <v>81</v>
      </c>
      <c r="M12" s="58" t="s">
        <v>170</v>
      </c>
      <c r="N12" s="58" t="s">
        <v>163</v>
      </c>
      <c r="O12" s="58"/>
      <c r="P12" s="58" t="s">
        <v>186</v>
      </c>
      <c r="Q12" s="59">
        <v>1.99</v>
      </c>
      <c r="R12" s="59">
        <f t="shared" si="0"/>
        <v>4.9749999999999996</v>
      </c>
    </row>
    <row r="13" spans="1:20" s="60" customFormat="1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1:20" s="54" customFormat="1">
      <c r="A14" s="61" t="s">
        <v>187</v>
      </c>
      <c r="B14" s="57" t="s">
        <v>188</v>
      </c>
      <c r="C14" s="56"/>
      <c r="D14" s="56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</row>
    <row r="15" spans="1:20" s="60" customFormat="1" ht="102">
      <c r="A15" s="58" t="s">
        <v>189</v>
      </c>
      <c r="B15" s="58" t="s">
        <v>190</v>
      </c>
      <c r="C15" s="58" t="s">
        <v>166</v>
      </c>
      <c r="D15" s="58" t="s">
        <v>191</v>
      </c>
      <c r="E15" s="58" t="s">
        <v>192</v>
      </c>
      <c r="F15" s="58" t="s">
        <v>193</v>
      </c>
      <c r="G15" s="58" t="s">
        <v>194</v>
      </c>
      <c r="H15" s="58" t="s">
        <v>195</v>
      </c>
      <c r="I15" s="58" t="s">
        <v>196</v>
      </c>
      <c r="J15" s="58" t="s">
        <v>197</v>
      </c>
      <c r="K15" s="58" t="s">
        <v>198</v>
      </c>
      <c r="L15" s="58" t="s">
        <v>199</v>
      </c>
      <c r="M15" s="58" t="s">
        <v>162</v>
      </c>
      <c r="N15" s="58" t="s">
        <v>200</v>
      </c>
      <c r="O15" s="58" t="s">
        <v>201</v>
      </c>
      <c r="P15" s="58" t="s">
        <v>202</v>
      </c>
      <c r="Q15" s="58">
        <f>4*8</f>
        <v>32</v>
      </c>
      <c r="R15" s="58"/>
      <c r="S15" s="60" t="s">
        <v>203</v>
      </c>
    </row>
    <row r="16" spans="1:20" s="60" customFormat="1" ht="17">
      <c r="A16" s="58" t="s">
        <v>204</v>
      </c>
      <c r="B16" s="58" t="s">
        <v>190</v>
      </c>
      <c r="C16" s="58" t="s">
        <v>166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</row>
    <row r="17" spans="1:19" s="60" customFormat="1" ht="17">
      <c r="A17" s="58" t="s">
        <v>205</v>
      </c>
      <c r="B17" s="58" t="s">
        <v>206</v>
      </c>
      <c r="C17" s="58" t="s">
        <v>166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</row>
    <row r="18" spans="1:19" s="60" customFormat="1" ht="51">
      <c r="A18" s="58" t="s">
        <v>207</v>
      </c>
      <c r="B18" s="58" t="s">
        <v>208</v>
      </c>
      <c r="C18" s="58" t="s">
        <v>166</v>
      </c>
      <c r="D18" s="62" t="s">
        <v>209</v>
      </c>
      <c r="E18" s="58">
        <v>2017</v>
      </c>
      <c r="F18" s="58">
        <v>16</v>
      </c>
      <c r="G18" s="58" t="s">
        <v>210</v>
      </c>
      <c r="H18" s="58">
        <v>1.6</v>
      </c>
      <c r="I18" s="58" t="s">
        <v>211</v>
      </c>
      <c r="J18" s="58" t="s">
        <v>212</v>
      </c>
      <c r="K18" s="58" t="s">
        <v>213</v>
      </c>
      <c r="L18" s="58"/>
      <c r="M18" s="58" t="s">
        <v>214</v>
      </c>
      <c r="N18" s="63" t="s">
        <v>215</v>
      </c>
      <c r="O18" s="63">
        <v>2.0000000000000001E-4</v>
      </c>
      <c r="P18" s="58">
        <v>208</v>
      </c>
      <c r="Q18" s="58"/>
      <c r="R18" s="58"/>
    </row>
    <row r="19" spans="1:19" s="60" customFormat="1" ht="17">
      <c r="A19" s="58" t="s">
        <v>216</v>
      </c>
      <c r="B19" s="58" t="s">
        <v>208</v>
      </c>
      <c r="C19" s="58" t="s">
        <v>154</v>
      </c>
      <c r="D19" s="58" t="s">
        <v>217</v>
      </c>
      <c r="E19" s="58">
        <v>2020</v>
      </c>
      <c r="F19" s="58">
        <v>32</v>
      </c>
      <c r="G19" s="58" t="s">
        <v>218</v>
      </c>
      <c r="H19" s="58">
        <v>1.6</v>
      </c>
      <c r="I19" s="58" t="s">
        <v>219</v>
      </c>
      <c r="J19" s="58" t="s">
        <v>220</v>
      </c>
      <c r="K19" s="58" t="s">
        <v>221</v>
      </c>
      <c r="L19" s="58"/>
      <c r="M19" s="58" t="s">
        <v>214</v>
      </c>
      <c r="N19" s="63" t="s">
        <v>215</v>
      </c>
      <c r="O19" s="63">
        <v>2.0000000000000001E-4</v>
      </c>
      <c r="P19" s="58">
        <v>199</v>
      </c>
      <c r="Q19" s="58">
        <v>0.3</v>
      </c>
      <c r="R19" s="58"/>
    </row>
    <row r="20" spans="1:19" s="60" customFormat="1" ht="51">
      <c r="A20" s="58" t="s">
        <v>222</v>
      </c>
      <c r="B20" s="58" t="s">
        <v>208</v>
      </c>
      <c r="C20" s="58" t="s">
        <v>154</v>
      </c>
      <c r="D20" s="58"/>
      <c r="E20" s="58">
        <v>2022</v>
      </c>
      <c r="F20" s="58">
        <v>32</v>
      </c>
      <c r="G20" s="58" t="s">
        <v>223</v>
      </c>
      <c r="H20" s="58">
        <v>3.2</v>
      </c>
      <c r="I20" s="58" t="s">
        <v>224</v>
      </c>
      <c r="J20" s="58" t="s">
        <v>225</v>
      </c>
      <c r="K20" s="58" t="s">
        <v>226</v>
      </c>
      <c r="L20" s="58"/>
      <c r="M20" s="58" t="s">
        <v>214</v>
      </c>
      <c r="N20" s="63" t="s">
        <v>215</v>
      </c>
      <c r="O20" s="63">
        <v>2.0000000000000001E-4</v>
      </c>
      <c r="P20" s="58">
        <v>135</v>
      </c>
      <c r="Q20" s="58">
        <v>0.22</v>
      </c>
      <c r="R20" s="58"/>
    </row>
    <row r="21" spans="1:19" s="60" customFormat="1" ht="51">
      <c r="A21" s="58" t="s">
        <v>227</v>
      </c>
      <c r="B21" s="58" t="s">
        <v>190</v>
      </c>
      <c r="C21" s="58" t="s">
        <v>154</v>
      </c>
      <c r="D21" s="58" t="s">
        <v>228</v>
      </c>
      <c r="E21" s="58" t="s">
        <v>229</v>
      </c>
      <c r="F21" s="64"/>
      <c r="G21" s="64"/>
      <c r="H21" s="64"/>
      <c r="I21" s="58" t="s">
        <v>230</v>
      </c>
      <c r="J21" s="58" t="s">
        <v>231</v>
      </c>
      <c r="K21" s="58" t="s">
        <v>232</v>
      </c>
      <c r="L21" s="58" t="s">
        <v>233</v>
      </c>
      <c r="M21" s="58" t="s">
        <v>162</v>
      </c>
      <c r="N21" s="63">
        <v>10000000000000</v>
      </c>
      <c r="O21" s="58" t="s">
        <v>234</v>
      </c>
      <c r="P21" s="58" t="s">
        <v>235</v>
      </c>
      <c r="Q21" s="58" t="s">
        <v>236</v>
      </c>
      <c r="R21" s="58"/>
      <c r="S21" s="60" t="s">
        <v>237</v>
      </c>
    </row>
    <row r="22" spans="1:19" s="60" customFormat="1" ht="51">
      <c r="A22" s="58" t="s">
        <v>238</v>
      </c>
      <c r="B22" s="58" t="s">
        <v>190</v>
      </c>
      <c r="C22" s="58" t="s">
        <v>154</v>
      </c>
      <c r="D22" s="58" t="s">
        <v>228</v>
      </c>
      <c r="E22" s="58" t="s">
        <v>239</v>
      </c>
      <c r="F22" s="64"/>
      <c r="G22" s="64"/>
      <c r="H22" s="64"/>
      <c r="I22" s="58" t="s">
        <v>230</v>
      </c>
      <c r="J22" s="58" t="s">
        <v>240</v>
      </c>
      <c r="K22" s="58" t="s">
        <v>241</v>
      </c>
      <c r="L22" s="58" t="s">
        <v>242</v>
      </c>
      <c r="M22" s="58" t="s">
        <v>162</v>
      </c>
      <c r="N22" s="63">
        <v>10000000000000</v>
      </c>
      <c r="O22" s="58" t="s">
        <v>234</v>
      </c>
      <c r="P22" s="58" t="s">
        <v>243</v>
      </c>
      <c r="Q22" s="58" t="s">
        <v>244</v>
      </c>
      <c r="R22" s="58"/>
      <c r="S22" s="60" t="s">
        <v>245</v>
      </c>
    </row>
    <row r="23" spans="1:19" s="60" customFormat="1" ht="68">
      <c r="A23" s="58" t="s">
        <v>246</v>
      </c>
      <c r="B23" s="58" t="s">
        <v>190</v>
      </c>
      <c r="C23" s="58" t="s">
        <v>247</v>
      </c>
      <c r="D23" s="58" t="s">
        <v>248</v>
      </c>
      <c r="E23" s="58" t="s">
        <v>249</v>
      </c>
      <c r="F23" s="64"/>
      <c r="G23" s="64"/>
      <c r="H23" s="64"/>
      <c r="I23" s="58" t="s">
        <v>250</v>
      </c>
      <c r="J23" s="58" t="s">
        <v>251</v>
      </c>
      <c r="K23" s="58" t="s">
        <v>252</v>
      </c>
      <c r="L23" s="58">
        <v>0</v>
      </c>
      <c r="M23" s="58" t="s">
        <v>214</v>
      </c>
      <c r="N23" s="63" t="s">
        <v>253</v>
      </c>
      <c r="O23" s="63">
        <v>1.0000000000000001E-5</v>
      </c>
      <c r="P23" s="58" t="s">
        <v>254</v>
      </c>
      <c r="Q23" s="65">
        <v>62.5</v>
      </c>
      <c r="R23" s="58"/>
      <c r="S23" s="60" t="s">
        <v>255</v>
      </c>
    </row>
    <row r="24" spans="1:19" s="60" customFormat="1" ht="68">
      <c r="A24" s="58" t="s">
        <v>256</v>
      </c>
      <c r="B24" s="58" t="s">
        <v>190</v>
      </c>
      <c r="C24" s="58" t="s">
        <v>257</v>
      </c>
      <c r="D24" s="58" t="s">
        <v>258</v>
      </c>
      <c r="E24" s="58" t="s">
        <v>47</v>
      </c>
      <c r="F24" s="64"/>
      <c r="G24" s="64"/>
      <c r="H24" s="64"/>
      <c r="I24" s="58" t="s">
        <v>250</v>
      </c>
      <c r="J24" s="58" t="s">
        <v>251</v>
      </c>
      <c r="K24" s="58" t="s">
        <v>259</v>
      </c>
      <c r="L24" s="58">
        <v>0</v>
      </c>
      <c r="M24" s="58" t="s">
        <v>214</v>
      </c>
      <c r="N24" s="63" t="s">
        <v>260</v>
      </c>
      <c r="O24" s="63">
        <v>1.0000000000000001E-5</v>
      </c>
      <c r="P24" s="58" t="s">
        <v>261</v>
      </c>
      <c r="Q24" s="65">
        <v>75</v>
      </c>
      <c r="R24" s="58"/>
      <c r="S24" s="60" t="s">
        <v>255</v>
      </c>
    </row>
    <row r="25" spans="1:19" s="60" customForma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</row>
    <row r="26" spans="1:19">
      <c r="A26" s="61" t="s">
        <v>262</v>
      </c>
      <c r="B26" s="57" t="s">
        <v>263</v>
      </c>
      <c r="C26" s="56"/>
      <c r="D26" s="58"/>
    </row>
    <row r="27" spans="1:19" s="60" customFormat="1" ht="51">
      <c r="A27" s="58" t="s">
        <v>264</v>
      </c>
      <c r="B27" s="58" t="s">
        <v>190</v>
      </c>
      <c r="C27" s="58" t="s">
        <v>265</v>
      </c>
      <c r="D27" s="58"/>
      <c r="E27" s="58" t="s">
        <v>266</v>
      </c>
      <c r="F27" s="64"/>
      <c r="G27" s="64"/>
      <c r="H27" s="64"/>
      <c r="I27" s="58" t="s">
        <v>230</v>
      </c>
      <c r="J27" s="58" t="s">
        <v>240</v>
      </c>
      <c r="K27" s="58" t="s">
        <v>241</v>
      </c>
      <c r="L27" s="58" t="s">
        <v>267</v>
      </c>
      <c r="M27" s="58" t="s">
        <v>162</v>
      </c>
      <c r="N27" s="63">
        <v>10000000000000</v>
      </c>
      <c r="O27" s="58" t="s">
        <v>234</v>
      </c>
      <c r="P27" s="58" t="s">
        <v>268</v>
      </c>
      <c r="Q27" s="58" t="s">
        <v>269</v>
      </c>
      <c r="R27" s="58"/>
      <c r="S27" s="60" t="s">
        <v>245</v>
      </c>
    </row>
    <row r="28" spans="1:19" s="60" customFormat="1" ht="68">
      <c r="A28" s="58" t="s">
        <v>270</v>
      </c>
      <c r="B28" s="58" t="s">
        <v>190</v>
      </c>
      <c r="C28" s="58" t="s">
        <v>265</v>
      </c>
      <c r="D28" s="58"/>
      <c r="E28" s="58" t="s">
        <v>271</v>
      </c>
      <c r="F28" s="64"/>
      <c r="G28" s="64"/>
      <c r="H28" s="64"/>
      <c r="I28" s="58" t="s">
        <v>230</v>
      </c>
      <c r="J28" s="58" t="s">
        <v>272</v>
      </c>
      <c r="K28" s="58" t="s">
        <v>273</v>
      </c>
      <c r="L28" s="58" t="s">
        <v>274</v>
      </c>
      <c r="M28" s="58" t="s">
        <v>162</v>
      </c>
      <c r="N28" s="63">
        <v>10000000000000</v>
      </c>
      <c r="O28" s="58" t="s">
        <v>234</v>
      </c>
      <c r="P28" s="58" t="s">
        <v>275</v>
      </c>
      <c r="Q28" s="58" t="s">
        <v>269</v>
      </c>
      <c r="R28" s="58"/>
      <c r="S28" s="60" t="s">
        <v>245</v>
      </c>
    </row>
    <row r="29" spans="1:19" s="58" customFormat="1" ht="17">
      <c r="A29" s="58" t="s">
        <v>276</v>
      </c>
      <c r="B29" s="58" t="s">
        <v>206</v>
      </c>
      <c r="C29" s="58" t="s">
        <v>265</v>
      </c>
    </row>
    <row r="30" spans="1:19" s="60" customFormat="1" ht="34">
      <c r="A30" s="58" t="s">
        <v>277</v>
      </c>
      <c r="B30" s="58" t="s">
        <v>278</v>
      </c>
      <c r="C30" s="58" t="s">
        <v>279</v>
      </c>
      <c r="D30" s="58"/>
      <c r="E30" s="58" t="s">
        <v>280</v>
      </c>
      <c r="F30" s="58">
        <v>3</v>
      </c>
      <c r="G30" s="58" t="s">
        <v>280</v>
      </c>
      <c r="H30" s="58" t="s">
        <v>280</v>
      </c>
      <c r="I30" s="58" t="s">
        <v>280</v>
      </c>
      <c r="J30" s="58" t="s">
        <v>281</v>
      </c>
      <c r="K30" s="58" t="s">
        <v>282</v>
      </c>
      <c r="L30" s="58" t="s">
        <v>280</v>
      </c>
      <c r="M30" s="58" t="s">
        <v>283</v>
      </c>
      <c r="N30" s="58" t="s">
        <v>284</v>
      </c>
      <c r="O30" s="58" t="s">
        <v>280</v>
      </c>
      <c r="P30" s="58" t="s">
        <v>285</v>
      </c>
      <c r="Q30" s="58">
        <v>2.16</v>
      </c>
      <c r="R30" s="58"/>
    </row>
    <row r="31" spans="1:19" s="60" customFormat="1" ht="34">
      <c r="A31" s="58" t="s">
        <v>286</v>
      </c>
      <c r="B31" s="58" t="s">
        <v>278</v>
      </c>
      <c r="C31" s="58" t="s">
        <v>279</v>
      </c>
      <c r="D31" s="58"/>
      <c r="E31" s="58"/>
      <c r="F31" s="58">
        <v>5.4</v>
      </c>
      <c r="G31" s="58"/>
      <c r="H31" s="58"/>
      <c r="I31" s="58"/>
      <c r="J31" s="58" t="s">
        <v>281</v>
      </c>
      <c r="K31" s="58" t="s">
        <v>282</v>
      </c>
      <c r="L31" s="58"/>
      <c r="M31" s="58" t="s">
        <v>283</v>
      </c>
      <c r="N31" s="58" t="s">
        <v>284</v>
      </c>
      <c r="O31" s="58"/>
      <c r="P31" s="58" t="s">
        <v>285</v>
      </c>
      <c r="Q31" s="58">
        <v>1.5</v>
      </c>
      <c r="R31" s="58"/>
    </row>
    <row r="32" spans="1:19" s="60" customFormat="1" ht="34">
      <c r="A32" s="58" t="s">
        <v>287</v>
      </c>
      <c r="B32" s="58" t="s">
        <v>278</v>
      </c>
      <c r="C32" s="58" t="s">
        <v>279</v>
      </c>
      <c r="D32" s="58"/>
      <c r="E32" s="58"/>
      <c r="F32" s="58">
        <v>4</v>
      </c>
      <c r="G32" s="58"/>
      <c r="H32" s="58"/>
      <c r="I32" s="58"/>
      <c r="J32" s="58" t="s">
        <v>281</v>
      </c>
      <c r="K32" s="58" t="s">
        <v>282</v>
      </c>
      <c r="L32" s="58"/>
      <c r="M32" s="58" t="s">
        <v>283</v>
      </c>
      <c r="N32" s="58" t="s">
        <v>288</v>
      </c>
      <c r="O32" s="58"/>
      <c r="P32" s="58" t="s">
        <v>285</v>
      </c>
      <c r="Q32" s="58">
        <v>1.94</v>
      </c>
      <c r="R32" s="58"/>
    </row>
    <row r="33" spans="1:18" s="60" customFormat="1" ht="17">
      <c r="A33" s="58" t="s">
        <v>289</v>
      </c>
      <c r="B33" s="58" t="s">
        <v>206</v>
      </c>
      <c r="C33" s="58" t="s">
        <v>279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</row>
    <row r="34" spans="1:18" s="60" customFormat="1" ht="17">
      <c r="A34" s="58" t="s">
        <v>290</v>
      </c>
      <c r="B34" s="58" t="s">
        <v>291</v>
      </c>
      <c r="C34" s="58" t="s">
        <v>265</v>
      </c>
      <c r="D34" s="58"/>
      <c r="E34" s="58" t="s">
        <v>292</v>
      </c>
      <c r="F34" s="58">
        <v>64</v>
      </c>
      <c r="G34" s="58" t="s">
        <v>293</v>
      </c>
      <c r="H34" s="58">
        <v>4.8</v>
      </c>
      <c r="I34" s="58" t="s">
        <v>294</v>
      </c>
      <c r="J34" s="58" t="s">
        <v>295</v>
      </c>
      <c r="K34" s="58" t="s">
        <v>296</v>
      </c>
      <c r="L34" s="58"/>
      <c r="M34" s="58" t="s">
        <v>214</v>
      </c>
      <c r="N34" s="58" t="s">
        <v>215</v>
      </c>
      <c r="O34" s="63">
        <v>2.0000000000000001E-4</v>
      </c>
      <c r="P34" s="58">
        <v>175</v>
      </c>
      <c r="Q34" s="58">
        <v>0.16500000000000001</v>
      </c>
      <c r="R34" s="58"/>
    </row>
    <row r="35" spans="1:18" s="60" customFormat="1" ht="17">
      <c r="A35" s="58" t="s">
        <v>297</v>
      </c>
      <c r="B35" s="58" t="s">
        <v>291</v>
      </c>
      <c r="C35" s="58" t="s">
        <v>265</v>
      </c>
      <c r="D35" s="58" t="s">
        <v>217</v>
      </c>
      <c r="E35" s="58" t="s">
        <v>292</v>
      </c>
      <c r="F35" s="58">
        <v>64</v>
      </c>
      <c r="G35" s="58" t="s">
        <v>298</v>
      </c>
      <c r="H35" s="58">
        <v>4.8</v>
      </c>
      <c r="I35" s="58" t="s">
        <v>299</v>
      </c>
      <c r="J35" s="58" t="s">
        <v>300</v>
      </c>
      <c r="K35" s="58" t="s">
        <v>301</v>
      </c>
      <c r="L35" s="58"/>
      <c r="M35" s="58" t="s">
        <v>214</v>
      </c>
      <c r="N35" s="63" t="s">
        <v>302</v>
      </c>
      <c r="O35" s="63" t="s">
        <v>303</v>
      </c>
      <c r="P35" s="58">
        <v>175</v>
      </c>
      <c r="Q35" s="58">
        <v>0.154</v>
      </c>
      <c r="R35" s="58"/>
    </row>
    <row r="36" spans="1:18">
      <c r="A36" s="58"/>
      <c r="B36" s="58"/>
      <c r="C36" s="58"/>
      <c r="D36" s="58"/>
    </row>
    <row r="37" spans="1:18" s="54" customFormat="1" ht="15">
      <c r="A37" s="57" t="s">
        <v>304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18" s="60" customFormat="1" ht="17">
      <c r="A38" s="58" t="s">
        <v>305</v>
      </c>
      <c r="B38" s="58" t="s">
        <v>153</v>
      </c>
      <c r="C38" s="58" t="s">
        <v>306</v>
      </c>
      <c r="D38" s="58" t="s">
        <v>307</v>
      </c>
      <c r="E38" s="58" t="s">
        <v>75</v>
      </c>
      <c r="F38" s="58" t="s">
        <v>308</v>
      </c>
      <c r="G38" s="58">
        <v>268</v>
      </c>
      <c r="H38" s="58">
        <v>4.2</v>
      </c>
      <c r="I38" s="58"/>
      <c r="J38" s="58">
        <v>24</v>
      </c>
      <c r="K38" s="58" t="s">
        <v>75</v>
      </c>
      <c r="L38" s="58"/>
      <c r="M38" s="58" t="s">
        <v>162</v>
      </c>
      <c r="N38" s="58"/>
      <c r="O38" s="58"/>
      <c r="P38" s="58" t="s">
        <v>309</v>
      </c>
      <c r="Q38" s="58" t="s">
        <v>309</v>
      </c>
      <c r="R38" s="58" t="s">
        <v>310</v>
      </c>
    </row>
    <row r="39" spans="1:18" s="60" customFormat="1" ht="17">
      <c r="A39" s="58" t="s">
        <v>311</v>
      </c>
      <c r="B39" s="58" t="s">
        <v>153</v>
      </c>
      <c r="C39" s="58" t="s">
        <v>306</v>
      </c>
      <c r="D39" s="58" t="s">
        <v>312</v>
      </c>
      <c r="E39" s="58" t="s">
        <v>75</v>
      </c>
      <c r="F39" s="58" t="s">
        <v>308</v>
      </c>
      <c r="G39" s="58">
        <v>134</v>
      </c>
      <c r="H39" s="58">
        <v>4.2</v>
      </c>
      <c r="I39" s="58"/>
      <c r="J39" s="58">
        <v>36</v>
      </c>
      <c r="K39" s="58" t="s">
        <v>75</v>
      </c>
      <c r="L39" s="58"/>
      <c r="M39" s="58" t="s">
        <v>162</v>
      </c>
      <c r="N39" s="58"/>
      <c r="O39" s="58"/>
      <c r="P39" s="58" t="s">
        <v>309</v>
      </c>
      <c r="Q39" s="58" t="s">
        <v>309</v>
      </c>
      <c r="R39" s="58" t="s">
        <v>310</v>
      </c>
    </row>
    <row r="40" spans="1:18" s="60" customFormat="1" ht="51">
      <c r="A40" s="58" t="s">
        <v>313</v>
      </c>
      <c r="B40" s="58" t="s">
        <v>153</v>
      </c>
      <c r="C40" s="58" t="s">
        <v>166</v>
      </c>
      <c r="D40" s="58" t="s">
        <v>312</v>
      </c>
      <c r="E40" s="58">
        <v>2021</v>
      </c>
      <c r="F40" s="58" t="s">
        <v>314</v>
      </c>
      <c r="G40" s="58">
        <v>20</v>
      </c>
      <c r="H40" s="58">
        <v>2.4</v>
      </c>
      <c r="I40" s="58"/>
      <c r="J40" s="58" t="s">
        <v>315</v>
      </c>
      <c r="K40" s="58">
        <v>75</v>
      </c>
      <c r="L40" s="58"/>
      <c r="M40" s="58" t="s">
        <v>170</v>
      </c>
      <c r="N40" s="58"/>
      <c r="P40" s="58" t="s">
        <v>316</v>
      </c>
      <c r="Q40" s="59">
        <v>0.86</v>
      </c>
      <c r="R40" s="59">
        <f t="shared" ref="R40" si="1">Q40/(1-0.6)</f>
        <v>2.15</v>
      </c>
    </row>
    <row r="41" spans="1:18" ht="68">
      <c r="A41" s="58" t="s">
        <v>317</v>
      </c>
      <c r="B41" s="58" t="s">
        <v>278</v>
      </c>
      <c r="C41" s="58" t="s">
        <v>166</v>
      </c>
      <c r="D41" s="58" t="s">
        <v>318</v>
      </c>
      <c r="F41" s="66" t="s">
        <v>319</v>
      </c>
      <c r="H41" s="66" t="s">
        <v>320</v>
      </c>
      <c r="J41" s="66" t="s">
        <v>321</v>
      </c>
      <c r="M41" s="66" t="s">
        <v>322</v>
      </c>
      <c r="N41" s="66" t="s">
        <v>323</v>
      </c>
      <c r="Q41" s="66" t="s">
        <v>324</v>
      </c>
    </row>
    <row r="42" spans="1:18" ht="34">
      <c r="A42" s="58" t="s">
        <v>325</v>
      </c>
      <c r="B42" s="58" t="s">
        <v>278</v>
      </c>
      <c r="C42" s="66" t="s">
        <v>166</v>
      </c>
      <c r="D42" s="58" t="s">
        <v>326</v>
      </c>
      <c r="F42" s="66" t="s">
        <v>327</v>
      </c>
      <c r="G42" s="66" t="s">
        <v>328</v>
      </c>
      <c r="H42" s="66" t="s">
        <v>329</v>
      </c>
      <c r="J42" s="66" t="s">
        <v>330</v>
      </c>
      <c r="L42" s="66">
        <v>30</v>
      </c>
      <c r="M42" s="66" t="s">
        <v>322</v>
      </c>
      <c r="O42" s="66" t="s">
        <v>331</v>
      </c>
    </row>
    <row r="43" spans="1:18" ht="85">
      <c r="A43" s="58" t="s">
        <v>332</v>
      </c>
      <c r="B43" s="58" t="s">
        <v>278</v>
      </c>
      <c r="C43" s="66" t="s">
        <v>166</v>
      </c>
      <c r="D43" s="58" t="s">
        <v>333</v>
      </c>
      <c r="F43" s="66" t="s">
        <v>334</v>
      </c>
      <c r="J43" s="58" t="s">
        <v>335</v>
      </c>
      <c r="M43" s="66" t="s">
        <v>322</v>
      </c>
      <c r="N43" s="68" t="s">
        <v>253</v>
      </c>
    </row>
    <row r="44" spans="1:18" ht="34">
      <c r="A44" s="58" t="s">
        <v>336</v>
      </c>
      <c r="B44" s="58" t="s">
        <v>278</v>
      </c>
      <c r="C44" s="66" t="s">
        <v>166</v>
      </c>
      <c r="D44" s="58" t="s">
        <v>337</v>
      </c>
      <c r="F44" s="58" t="s">
        <v>338</v>
      </c>
      <c r="G44" s="66" t="s">
        <v>339</v>
      </c>
      <c r="H44" s="66" t="s">
        <v>340</v>
      </c>
      <c r="J44" s="66" t="s">
        <v>341</v>
      </c>
      <c r="L44" s="66">
        <v>18</v>
      </c>
      <c r="M44" s="66" t="s">
        <v>322</v>
      </c>
      <c r="N44" s="68">
        <v>10000000000</v>
      </c>
      <c r="O44" s="68">
        <v>9.9999999999999994E-12</v>
      </c>
    </row>
    <row r="45" spans="1:18" s="60" customFormat="1" ht="17">
      <c r="A45" s="69" t="s">
        <v>342</v>
      </c>
      <c r="B45" s="58" t="s">
        <v>208</v>
      </c>
      <c r="C45" s="70" t="s">
        <v>343</v>
      </c>
      <c r="D45" s="70" t="s">
        <v>344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</row>
    <row r="46" spans="1:18" s="60" customFormat="1" ht="51">
      <c r="A46" s="58" t="s">
        <v>345</v>
      </c>
      <c r="B46" s="58" t="s">
        <v>208</v>
      </c>
      <c r="C46" s="58" t="s">
        <v>346</v>
      </c>
      <c r="D46" s="58" t="s">
        <v>347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</row>
    <row r="47" spans="1:18" s="60" customFormat="1" ht="17">
      <c r="A47" s="58" t="s">
        <v>348</v>
      </c>
      <c r="B47" s="58" t="s">
        <v>208</v>
      </c>
      <c r="C47" s="58" t="s">
        <v>265</v>
      </c>
      <c r="D47" s="58" t="s">
        <v>349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</row>
    <row r="48" spans="1:18" s="60" customFormat="1" ht="17">
      <c r="A48" s="69" t="s">
        <v>350</v>
      </c>
      <c r="B48" s="58" t="s">
        <v>208</v>
      </c>
      <c r="C48" s="70" t="s">
        <v>265</v>
      </c>
      <c r="D48" s="70" t="s">
        <v>217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</row>
    <row r="49" spans="1:18" s="60" customFormat="1" ht="34">
      <c r="A49" s="58" t="s">
        <v>351</v>
      </c>
      <c r="B49" s="58" t="s">
        <v>208</v>
      </c>
      <c r="C49" s="58" t="s">
        <v>265</v>
      </c>
      <c r="D49" s="58" t="s">
        <v>352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</row>
    <row r="50" spans="1:18" s="60" customFormat="1" ht="17">
      <c r="A50" s="69" t="s">
        <v>353</v>
      </c>
      <c r="B50" s="58" t="s">
        <v>208</v>
      </c>
      <c r="C50" s="70" t="s">
        <v>265</v>
      </c>
      <c r="D50" s="70" t="s">
        <v>354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</row>
    <row r="51" spans="1:18" s="60" customFormat="1" ht="17">
      <c r="A51" s="69" t="s">
        <v>355</v>
      </c>
      <c r="B51" s="58" t="s">
        <v>208</v>
      </c>
      <c r="C51" s="70" t="s">
        <v>265</v>
      </c>
      <c r="D51" s="70" t="s">
        <v>356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</row>
    <row r="52" spans="1:18" s="60" customFormat="1" ht="17">
      <c r="A52" s="69" t="s">
        <v>357</v>
      </c>
      <c r="B52" s="58" t="s">
        <v>208</v>
      </c>
      <c r="C52" s="70" t="s">
        <v>279</v>
      </c>
      <c r="D52" s="70" t="s">
        <v>358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</row>
    <row r="53" spans="1:18" s="60" customFormat="1" ht="34">
      <c r="A53" s="69" t="s">
        <v>359</v>
      </c>
      <c r="B53" s="58" t="s">
        <v>208</v>
      </c>
      <c r="C53" s="70" t="s">
        <v>279</v>
      </c>
      <c r="D53" s="70" t="s">
        <v>360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</row>
    <row r="54" spans="1:18" s="71" customFormat="1" ht="32">
      <c r="A54" s="69" t="s">
        <v>361</v>
      </c>
      <c r="B54" s="58" t="s">
        <v>208</v>
      </c>
      <c r="C54" s="70" t="s">
        <v>279</v>
      </c>
      <c r="D54" s="70" t="s">
        <v>362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</row>
    <row r="55" spans="1:18" s="60" customFormat="1" ht="17">
      <c r="A55" s="58" t="s">
        <v>363</v>
      </c>
      <c r="B55" s="58" t="s">
        <v>208</v>
      </c>
      <c r="C55" s="58" t="s">
        <v>306</v>
      </c>
      <c r="D55" s="58" t="s">
        <v>191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</row>
    <row r="56" spans="1:18">
      <c r="A56" s="66" t="s">
        <v>364</v>
      </c>
      <c r="B56" s="66" t="s">
        <v>278</v>
      </c>
      <c r="C56" s="66" t="s">
        <v>365</v>
      </c>
      <c r="D56" s="66" t="s">
        <v>366</v>
      </c>
      <c r="E56" s="72" t="s">
        <v>367</v>
      </c>
    </row>
    <row r="57" spans="1:18">
      <c r="A57" s="73"/>
      <c r="B57" s="58"/>
      <c r="C57" s="58"/>
      <c r="D57" s="58"/>
    </row>
    <row r="58" spans="1:18" s="57" customFormat="1">
      <c r="A58" s="61" t="s">
        <v>368</v>
      </c>
      <c r="B58" s="56"/>
      <c r="C58" s="56"/>
      <c r="D58" s="56"/>
      <c r="M58" s="55"/>
      <c r="N58" s="55"/>
      <c r="O58" s="55"/>
    </row>
    <row r="59" spans="1:18" ht="17">
      <c r="A59" s="58" t="s">
        <v>369</v>
      </c>
      <c r="B59" s="58"/>
      <c r="C59" s="58"/>
      <c r="D59" s="58"/>
    </row>
    <row r="60" spans="1:18">
      <c r="A60" s="66" t="s">
        <v>370</v>
      </c>
      <c r="C60" s="72" t="s">
        <v>371</v>
      </c>
      <c r="D60" s="66" t="s">
        <v>217</v>
      </c>
      <c r="E60" s="72" t="s">
        <v>372</v>
      </c>
    </row>
    <row r="61" spans="1:18" ht="17">
      <c r="A61" s="58" t="s">
        <v>373</v>
      </c>
      <c r="B61" s="58"/>
      <c r="C61" s="58"/>
      <c r="D61" s="58"/>
    </row>
    <row r="62" spans="1:18" ht="17">
      <c r="A62" s="58" t="s">
        <v>374</v>
      </c>
      <c r="B62" s="58"/>
      <c r="C62" s="58"/>
      <c r="D62" s="58"/>
    </row>
    <row r="63" spans="1:18" ht="17">
      <c r="A63" s="58" t="s">
        <v>375</v>
      </c>
    </row>
    <row r="64" spans="1:18" ht="17">
      <c r="A64" s="58" t="s">
        <v>376</v>
      </c>
      <c r="D64" s="66" t="s">
        <v>377</v>
      </c>
    </row>
    <row r="68" spans="1:1">
      <c r="A68" s="54" t="s">
        <v>378</v>
      </c>
    </row>
    <row r="69" spans="1:1">
      <c r="A69" s="67" t="s">
        <v>379</v>
      </c>
    </row>
    <row r="70" spans="1:1">
      <c r="A70" s="67" t="s">
        <v>380</v>
      </c>
    </row>
    <row r="71" spans="1:1">
      <c r="A71" s="67" t="s">
        <v>381</v>
      </c>
    </row>
    <row r="72" spans="1:1">
      <c r="A72" s="67" t="s">
        <v>382</v>
      </c>
    </row>
    <row r="73" spans="1:1">
      <c r="A73" s="67" t="s">
        <v>383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</vt:lpstr>
      <vt:lpstr>Tech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Kau, Derchang</cp:lastModifiedBy>
  <dcterms:created xsi:type="dcterms:W3CDTF">2023-01-06T09:17:27Z</dcterms:created>
  <dcterms:modified xsi:type="dcterms:W3CDTF">2023-11-22T08:01:59Z</dcterms:modified>
</cp:coreProperties>
</file>