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Memory Technology/Cube/TMC/"/>
    </mc:Choice>
  </mc:AlternateContent>
  <xr:revisionPtr revIDLastSave="0" documentId="8_{550A5F6D-4955-0F4A-A18F-BE45208E5CE2}" xr6:coauthVersionLast="47" xr6:coauthVersionMax="47" xr10:uidLastSave="{00000000-0000-0000-0000-000000000000}"/>
  <bookViews>
    <workbookView xWindow="28800" yWindow="-23500" windowWidth="38400" windowHeight="23500" activeTab="1" xr2:uid="{28553A2B-C4B9-47F7-B953-AB2204F498A4}"/>
  </bookViews>
  <sheets>
    <sheet name="cComponent_Cost_Calc" sheetId="1" r:id="rId1"/>
    <sheet name="LPW vs. HBM4E" sheetId="2" r:id="rId2"/>
  </sheets>
  <definedNames>
    <definedName name="Construction">#REF!</definedName>
    <definedName name="ExternalData_2" localSheetId="0" hidden="1">'cComponent_Cost_Calc'!$A$1:$AM$13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" i="2" l="1"/>
  <c r="Y6" i="2"/>
  <c r="AH6" i="2"/>
  <c r="AH5" i="2"/>
  <c r="AH4" i="2"/>
  <c r="AK4" i="2"/>
  <c r="AI4" i="2" s="1"/>
  <c r="AG4" i="2" s="1"/>
  <c r="AJ6" i="2"/>
  <c r="AJ5" i="2"/>
  <c r="AJ4" i="2"/>
  <c r="AG6" i="2"/>
  <c r="AG5" i="2"/>
  <c r="AI6" i="2"/>
  <c r="AI5" i="2"/>
  <c r="AQ3" i="2"/>
  <c r="AQ2" i="2"/>
  <c r="AB3" i="2"/>
  <c r="AB2" i="2"/>
  <c r="AF2" i="2" s="1"/>
  <c r="AK6" i="2"/>
  <c r="AK5" i="2"/>
  <c r="AF3" i="2" l="1"/>
  <c r="N10" i="2" l="1"/>
  <c r="P6" i="2" s="1"/>
  <c r="O5" i="2"/>
  <c r="O4" i="2"/>
  <c r="O6" i="2"/>
  <c r="AA6" i="2" l="1"/>
  <c r="X6" i="2"/>
  <c r="V6" i="2"/>
  <c r="Q6" i="2"/>
  <c r="M6" i="2"/>
  <c r="J6" i="2"/>
  <c r="C6" i="2"/>
  <c r="V5" i="2"/>
  <c r="AA5" i="2"/>
  <c r="X5" i="2"/>
  <c r="Q5" i="2"/>
  <c r="M5" i="2"/>
  <c r="J5" i="2"/>
  <c r="C5" i="2"/>
  <c r="AA4" i="2"/>
  <c r="X4" i="2"/>
  <c r="V4" i="2"/>
  <c r="Q4" i="2"/>
  <c r="M4" i="2"/>
  <c r="J4" i="2"/>
  <c r="C4" i="2"/>
  <c r="AA3" i="2"/>
  <c r="X3" i="2"/>
  <c r="V3" i="2"/>
  <c r="AD3" i="2" s="1"/>
  <c r="Q3" i="2"/>
  <c r="M3" i="2"/>
  <c r="J3" i="2"/>
  <c r="C3" i="2"/>
  <c r="AA2" i="2"/>
  <c r="V2" i="2"/>
  <c r="AD2" i="2" s="1"/>
  <c r="Q2" i="2"/>
  <c r="M2" i="2"/>
  <c r="J2" i="2"/>
  <c r="C2" i="2"/>
  <c r="AM5" i="2" l="1"/>
  <c r="AO5" i="2"/>
  <c r="AB5" i="2" s="1"/>
  <c r="AO6" i="2"/>
  <c r="AB6" i="2" s="1"/>
  <c r="AM6" i="2"/>
  <c r="AM4" i="2"/>
  <c r="AO4" i="2"/>
  <c r="AB4" i="2" s="1"/>
  <c r="R5" i="2"/>
  <c r="W5" i="2" s="1"/>
  <c r="Z5" i="2" s="1"/>
  <c r="R2" i="2"/>
  <c r="S2" i="2" s="1"/>
  <c r="R6" i="2"/>
  <c r="W6" i="2" s="1"/>
  <c r="Z6" i="2" s="1"/>
  <c r="R4" i="2"/>
  <c r="W4" i="2" s="1"/>
  <c r="Z4" i="2" s="1"/>
  <c r="R3" i="2"/>
  <c r="S3" i="2" s="1"/>
  <c r="AQ4" i="2" l="1"/>
  <c r="AF4" i="2" s="1"/>
  <c r="AQ6" i="2"/>
  <c r="AF6" i="2" s="1"/>
  <c r="AQ5" i="2"/>
  <c r="AF5" i="2" s="1"/>
  <c r="AD4" i="2"/>
  <c r="S6" i="2"/>
  <c r="AD6" i="2"/>
  <c r="AD5" i="2"/>
  <c r="AC5" i="2"/>
  <c r="AE5" i="2"/>
  <c r="AE4" i="2"/>
  <c r="AC6" i="2"/>
  <c r="AE6" i="2"/>
  <c r="W2" i="2"/>
  <c r="Z2" i="2" s="1"/>
  <c r="S5" i="2"/>
  <c r="W3" i="2"/>
  <c r="Z3" i="2" s="1"/>
  <c r="S4" i="2"/>
  <c r="AC4" i="2"/>
  <c r="AC3" i="2" l="1"/>
  <c r="AE3" i="2"/>
  <c r="AC2" i="2"/>
  <c r="AE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344276D-EF4E-4445-A606-8FF57285FC60}" keepAlive="1" name="Query - cComponent_Cost_Calc" description="Connection to the 'cComponent_Cost_Calc' query in the workbook." type="5" refreshedVersion="8" background="1" saveData="1">
    <dbPr connection="Provider=Microsoft.Mashup.OleDb.1;Data Source=$Workbook$;Location=cComponent_Cost_Calc;Extended Properties=&quot;&quot;" command="SELECT * FROM [cComponent_Cost_Calc]"/>
  </connection>
  <connection id="2" xr16:uid="{F4D348E1-5451-4731-9765-82BC6A8BF1CA}" keepAlive="1" name="Query - tConstruction" description="Connection to the 'tConstruction' query in the workbook." type="5" refreshedVersion="0" background="1">
    <dbPr connection="Provider=Microsoft.Mashup.OleDb.1;Data Source=$Workbook$;Location=tConstruction;Extended Properties=&quot;&quot;" command="SELECT * FROM [tConstruction]"/>
  </connection>
  <connection id="3" xr16:uid="{7DE4706B-E302-44A0-8BF4-4E72BB763F66}" keepAlive="1" name="Query - tDieSize" description="Connection to the 'tDieSize' query in the workbook." type="5" refreshedVersion="0" background="1">
    <dbPr connection="Provider=Microsoft.Mashup.OleDb.1;Data Source=$Workbook$;Location=tDieSize;Extended Properties=&quot;&quot;" command="SELECT * FROM [tDieSize]"/>
  </connection>
  <connection id="4" xr16:uid="{8CEDAA88-F8D6-4C0C-ADAC-B8FB170281D3}" keepAlive="1" name="Query - tPackaging" description="Connection to the 'tPackaging' query in the workbook." type="5" refreshedVersion="0" background="1">
    <dbPr connection="Provider=Microsoft.Mashup.OleDb.1;Data Source=$Workbook$;Location=tPackaging;Extended Properties=&quot;&quot;" command="SELECT * FROM [tPackaging]"/>
  </connection>
  <connection id="5" xr16:uid="{A7AF8069-F718-49EF-8636-19B9C910C8C8}" keepAlive="1" name="Query - tWaferAdj" description="Connection to the 'tWaferAdj' query in the workbook." type="5" refreshedVersion="0" background="1">
    <dbPr connection="Provider=Microsoft.Mashup.OleDb.1;Data Source=$Workbook$;Location=tWaferAdj;Extended Properties=&quot;&quot;" command="SELECT * FROM [tWaferAdj]"/>
  </connection>
  <connection id="6" xr16:uid="{9B375101-30B1-485F-969C-AEE22A107A85}" keepAlive="1" name="Query - tWaferCost" description="Connection to the 'tWaferCost' query in the workbook." type="5" refreshedVersion="0" background="1">
    <dbPr connection="Provider=Microsoft.Mashup.OleDb.1;Data Source=$Workbook$;Location=tWaferCost;Extended Properties=&quot;&quot;" command="SELECT * FROM [tWaferCost]"/>
  </connection>
</connections>
</file>

<file path=xl/sharedStrings.xml><?xml version="1.0" encoding="utf-8"?>
<sst xmlns="http://schemas.openxmlformats.org/spreadsheetml/2006/main" count="204" uniqueCount="123">
  <si>
    <t>DIMM_Name</t>
  </si>
  <si>
    <t>Package Name</t>
  </si>
  <si>
    <t>Version</t>
  </si>
  <si>
    <t>Year</t>
  </si>
  <si>
    <t>Comp_Density</t>
  </si>
  <si>
    <t>Interface</t>
  </si>
  <si>
    <t>Process</t>
  </si>
  <si>
    <t>Die Density</t>
  </si>
  <si>
    <t>Cost_Adj</t>
  </si>
  <si>
    <t>IO_Die</t>
  </si>
  <si>
    <t>ECC_Die</t>
  </si>
  <si>
    <t>Logic_Die_cost</t>
  </si>
  <si>
    <t>#_DRAM_Die</t>
  </si>
  <si>
    <t>#_Logic_Die</t>
  </si>
  <si>
    <t>#Total_Die</t>
  </si>
  <si>
    <t>PAT</t>
  </si>
  <si>
    <t>Package X</t>
  </si>
  <si>
    <t>Package Y</t>
  </si>
  <si>
    <t>DIMM_Type</t>
  </si>
  <si>
    <t>D_OI-Comp</t>
  </si>
  <si>
    <t>D_ECC_Comp</t>
  </si>
  <si>
    <t>D_Density</t>
  </si>
  <si>
    <t>Wafer Cost</t>
  </si>
  <si>
    <t>tWaferAdj.Adj%</t>
  </si>
  <si>
    <t>Die_Size</t>
  </si>
  <si>
    <t>Package $/mm^2</t>
  </si>
  <si>
    <t>Assy cost p DRAM die</t>
  </si>
  <si>
    <t>Test cost p DRAM die</t>
  </si>
  <si>
    <t>Final test yield p die</t>
  </si>
  <si>
    <t>Adj_Wafer_Cost</t>
  </si>
  <si>
    <t>Max_Die_Wafer</t>
  </si>
  <si>
    <t>Die_Yield</t>
  </si>
  <si>
    <t>Yielded_Die/Wafer</t>
  </si>
  <si>
    <t>Die_Cost</t>
  </si>
  <si>
    <t>Agregate_Si_Cost</t>
  </si>
  <si>
    <t>PAT_Cost</t>
  </si>
  <si>
    <t>Test_Yield</t>
  </si>
  <si>
    <t>Yield_loss_cost</t>
  </si>
  <si>
    <t>Final_Comp_Cost</t>
  </si>
  <si>
    <t>V1-2026-4GB-None-DDR5-SDP-4GB-1c</t>
  </si>
  <si>
    <t>V1-2026-DDR5-SDP-4GB-32Gb1c</t>
  </si>
  <si>
    <t>V1</t>
  </si>
  <si>
    <t>DDR5</t>
  </si>
  <si>
    <t>1c</t>
  </si>
  <si>
    <t>Na</t>
  </si>
  <si>
    <t>SDP</t>
  </si>
  <si>
    <t>None</t>
  </si>
  <si>
    <t>V1-2027-4GB-None-DDR5-SDP-4GB-1d</t>
  </si>
  <si>
    <t>V1-2027-DDR5-SDP-4GB-32Gb1d</t>
  </si>
  <si>
    <t>1d</t>
  </si>
  <si>
    <t>V1-2027-16GB-None-LPDDR5-WB-16GB-1c</t>
  </si>
  <si>
    <t>V1-2027-LPDDR5-WB-16GB-16Gb1c</t>
  </si>
  <si>
    <t>LPDDR5</t>
  </si>
  <si>
    <t>RDL</t>
  </si>
  <si>
    <t>WB</t>
  </si>
  <si>
    <t>V1-2028-16GB-None-LPDDR5-WB-16GB-1d</t>
  </si>
  <si>
    <t>V1-2028-LPDDR5-WB-16GB-32Gb1d</t>
  </si>
  <si>
    <t>R1-2027-64GB-None-HBM4P-3DS (HBM4+)-64GB-1c</t>
  </si>
  <si>
    <t>R1-2027-HBM4P-3DS (HBM4+)-64GB-32Gb1c</t>
  </si>
  <si>
    <t>R1</t>
  </si>
  <si>
    <t>HBM4P</t>
  </si>
  <si>
    <t>TSV</t>
  </si>
  <si>
    <t>3DS (HBM4+)</t>
  </si>
  <si>
    <t>561b-2027-16GB-None-LPDDR6-WB-16GB-1c</t>
  </si>
  <si>
    <t>561b-2027-LPDDR6-WB-16GB-32Gb1c</t>
  </si>
  <si>
    <t>561b</t>
  </si>
  <si>
    <t>LPDDR6</t>
  </si>
  <si>
    <t>561b-2028-16GB-None-LPDDR6-WB-16GB-1d</t>
  </si>
  <si>
    <t>561b-2028-LPDDR6-WB-16GB-32Gb1d</t>
  </si>
  <si>
    <t>561b-2030-16GB-None-LPDDR6-WB-16GB-1e</t>
  </si>
  <si>
    <t>561b-2030-LPDDR6-WB-16GB-32Gb1e</t>
  </si>
  <si>
    <t>1e</t>
  </si>
  <si>
    <t>561b-2032-16GB-None-LPDDR6-WB-16GB-1f</t>
  </si>
  <si>
    <t>561b-2032-LPDDR6-WB-16GB-32Gb1f</t>
  </si>
  <si>
    <t>1f</t>
  </si>
  <si>
    <t>561b-2030-24GB-None-LPDDR6-WB-24GB-1e</t>
  </si>
  <si>
    <t>561b-2030-LPDDR6-WB-24GB-48Gb1e</t>
  </si>
  <si>
    <t>561b-2032-24GB-None-LPDDR6-WB-24GB-1f</t>
  </si>
  <si>
    <t>561b-2032-LPDDR6-WB-24GB-48Gb1f</t>
  </si>
  <si>
    <t>R1-2027-4GB-None-Wide LP-WB-4GB-1c</t>
  </si>
  <si>
    <t>R1-2027-Wide LP-WB-4GB-32Gb1c</t>
  </si>
  <si>
    <t>Wide LP</t>
  </si>
  <si>
    <t>ComponetCapacity [GB]</t>
  </si>
  <si>
    <t>Die Density [Gb]</t>
  </si>
  <si>
    <t># DRAM Die</t>
  </si>
  <si>
    <t># Logic Die</t>
  </si>
  <si>
    <t>Logic Die cost</t>
  </si>
  <si>
    <t>Base Wafer Cost</t>
  </si>
  <si>
    <t>DRAM Wafer Adj%</t>
  </si>
  <si>
    <t>Adj Wafer Cost</t>
  </si>
  <si>
    <r>
      <t>Die Size [mm</t>
    </r>
    <r>
      <rPr>
        <b/>
        <vertAlign val="superscript"/>
        <sz val="11"/>
        <color theme="0"/>
        <rFont val="Aptos Narrow (Body)"/>
      </rPr>
      <t>2</t>
    </r>
    <r>
      <rPr>
        <b/>
        <sz val="11"/>
        <color theme="0"/>
        <rFont val="Aptos Narrow"/>
        <family val="2"/>
        <scheme val="minor"/>
      </rPr>
      <t>]</t>
    </r>
  </si>
  <si>
    <t>Max Die Wafer</t>
  </si>
  <si>
    <t>Die Yield</t>
  </si>
  <si>
    <t>Yielded Die / Wafer</t>
  </si>
  <si>
    <t>Die Cost</t>
  </si>
  <si>
    <t>$/GB</t>
  </si>
  <si>
    <t>Agregate Si Cost</t>
  </si>
  <si>
    <t>PAT Cost</t>
  </si>
  <si>
    <t>Assembly Yield</t>
  </si>
  <si>
    <t>Final Comp Cost</t>
  </si>
  <si>
    <r>
      <t>Density [MB/mm</t>
    </r>
    <r>
      <rPr>
        <b/>
        <vertAlign val="superscript"/>
        <sz val="11"/>
        <color theme="0"/>
        <rFont val="Aptos Narrow (Body)"/>
      </rPr>
      <t>2</t>
    </r>
    <r>
      <rPr>
        <b/>
        <sz val="11"/>
        <color theme="0"/>
        <rFont val="Aptos Narrow"/>
        <family val="2"/>
        <scheme val="minor"/>
      </rPr>
      <t>]</t>
    </r>
  </si>
  <si>
    <t xml:space="preserve">R1-2027-HBM4P-3DS (HBM4+)-64GB --CC 's CoW </t>
  </si>
  <si>
    <t>R1-2027-Wide LP-WB-64GB-32Gb1c</t>
  </si>
  <si>
    <t>LPW</t>
  </si>
  <si>
    <t>TMC (LPW6)</t>
  </si>
  <si>
    <t>R1-2027-Wide LP-WB-32GB-32Gb1c</t>
  </si>
  <si>
    <t>R1-2027-Wide LP-WB-32GB-16Gb1c</t>
  </si>
  <si>
    <t>D0</t>
  </si>
  <si>
    <t>Die Size
X [mm]</t>
  </si>
  <si>
    <t>Die Size
Y[mm]</t>
  </si>
  <si>
    <t xml:space="preserve">TSV
X [mm] </t>
  </si>
  <si>
    <t>TSV 
Y [mm]</t>
  </si>
  <si>
    <t>Module
X [nm]</t>
  </si>
  <si>
    <t>Module 
Y [nm]</t>
  </si>
  <si>
    <t># DQ</t>
  </si>
  <si>
    <t>GT/s</t>
  </si>
  <si>
    <t>BW 
[GB/s]</t>
  </si>
  <si>
    <t>(GB/s)/GB</t>
  </si>
  <si>
    <t>¢/(GB/s)</t>
  </si>
  <si>
    <r>
      <t>(GB/s)/mm</t>
    </r>
    <r>
      <rPr>
        <b/>
        <vertAlign val="superscript"/>
        <sz val="11"/>
        <color theme="0"/>
        <rFont val="Aptos Narrow (Body)"/>
      </rPr>
      <t>2</t>
    </r>
  </si>
  <si>
    <r>
      <t>Package Size [mm</t>
    </r>
    <r>
      <rPr>
        <b/>
        <vertAlign val="superscript"/>
        <sz val="11"/>
        <color theme="0"/>
        <rFont val="Aptos Narrow (Body)"/>
      </rPr>
      <t>2</t>
    </r>
    <r>
      <rPr>
        <b/>
        <sz val="11"/>
        <color theme="0"/>
        <rFont val="Aptos Narrow"/>
        <family val="2"/>
        <scheme val="minor"/>
      </rPr>
      <t>]</t>
    </r>
  </si>
  <si>
    <t>CoW µB  
Y [nm]</t>
  </si>
  <si>
    <t>CoW µB 
X [nm]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</si>
</sst>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  <numFmt numFmtId="166" formatCode="0.0"/>
    <numFmt numFmtId="167" formatCode="\¢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vertAlign val="superscript"/>
      <sz val="11"/>
      <color theme="0"/>
      <name val="Aptos Narrow (Body)"/>
    </font>
    <font>
      <sz val="11"/>
      <color theme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9" fontId="4" fillId="3" borderId="1" xfId="2" applyFont="1" applyFill="1" applyBorder="1" applyAlignment="1">
      <alignment horizontal="center" vertical="center"/>
    </xf>
    <xf numFmtId="5" fontId="4" fillId="3" borderId="1" xfId="1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8" fontId="4" fillId="3" borderId="1" xfId="0" applyNumberFormat="1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/>
    </xf>
    <xf numFmtId="165" fontId="4" fillId="3" borderId="1" xfId="1" applyNumberFormat="1" applyFont="1" applyFill="1" applyBorder="1" applyAlignment="1">
      <alignment horizontal="center" vertical="center"/>
    </xf>
    <xf numFmtId="7" fontId="4" fillId="3" borderId="2" xfId="1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7" fontId="4" fillId="4" borderId="0" xfId="1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9" fontId="0" fillId="5" borderId="1" xfId="2" applyFont="1" applyFill="1" applyBorder="1" applyAlignment="1">
      <alignment horizontal="center" vertical="center"/>
    </xf>
    <xf numFmtId="5" fontId="0" fillId="5" borderId="1" xfId="1" applyNumberFormat="1" applyFont="1" applyFill="1" applyBorder="1" applyAlignment="1">
      <alignment horizontal="center" vertical="center"/>
    </xf>
    <xf numFmtId="164" fontId="0" fillId="5" borderId="1" xfId="1" applyNumberFormat="1" applyFon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8" fontId="0" fillId="5" borderId="1" xfId="0" applyNumberFormat="1" applyFill="1" applyBorder="1" applyAlignment="1">
      <alignment horizontal="center" vertical="center"/>
    </xf>
    <xf numFmtId="8" fontId="0" fillId="6" borderId="1" xfId="0" applyNumberFormat="1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  <xf numFmtId="9" fontId="0" fillId="5" borderId="0" xfId="0" applyNumberFormat="1" applyFill="1" applyAlignment="1">
      <alignment horizontal="center" vertical="center"/>
    </xf>
    <xf numFmtId="7" fontId="0" fillId="5" borderId="2" xfId="1" applyNumberFormat="1" applyFont="1" applyFill="1" applyBorder="1" applyAlignment="1">
      <alignment horizontal="center" vertical="center"/>
    </xf>
    <xf numFmtId="166" fontId="0" fillId="5" borderId="1" xfId="0" applyNumberFormat="1" applyFill="1" applyBorder="1" applyAlignment="1">
      <alignment horizontal="center" vertical="center"/>
    </xf>
    <xf numFmtId="7" fontId="0" fillId="5" borderId="0" xfId="1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7" fontId="0" fillId="0" borderId="0" xfId="0" applyNumberFormat="1" applyAlignment="1">
      <alignment vertical="center"/>
    </xf>
    <xf numFmtId="0" fontId="0" fillId="5" borderId="0" xfId="1" applyNumberFormat="1" applyFont="1" applyFill="1" applyAlignment="1">
      <alignment horizontal="center" vertical="center"/>
    </xf>
    <xf numFmtId="0" fontId="4" fillId="4" borderId="0" xfId="1" applyNumberFormat="1" applyFont="1" applyFill="1" applyAlignment="1">
      <alignment horizontal="center" vertical="center"/>
    </xf>
    <xf numFmtId="167" fontId="4" fillId="4" borderId="0" xfId="1" applyNumberFormat="1" applyFont="1" applyFill="1" applyAlignment="1">
      <alignment horizontal="center" vertical="center"/>
    </xf>
    <xf numFmtId="2" fontId="4" fillId="4" borderId="0" xfId="1" applyNumberFormat="1" applyFont="1" applyFill="1" applyAlignment="1">
      <alignment horizontal="center" vertical="center"/>
    </xf>
    <xf numFmtId="167" fontId="1" fillId="5" borderId="0" xfId="1" applyNumberFormat="1" applyFont="1" applyFill="1" applyAlignment="1">
      <alignment horizontal="center" vertical="center"/>
    </xf>
    <xf numFmtId="2" fontId="1" fillId="5" borderId="0" xfId="1" applyNumberFormat="1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AD126.4E7F29D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1768231</xdr:colOff>
      <xdr:row>14</xdr:row>
      <xdr:rowOff>175848</xdr:rowOff>
    </xdr:from>
    <xdr:to>
      <xdr:col>7</xdr:col>
      <xdr:colOff>17710</xdr:colOff>
      <xdr:row>28</xdr:row>
      <xdr:rowOff>68383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E8FFA664-55D4-7844-CEDC-E44350F54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231" y="2911233"/>
          <a:ext cx="9034710" cy="2627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" xr16:uid="{EACDB873-C9DB-4CF5-A60E-18732FB6388B}" autoFormatId="16" applyNumberFormats="0" applyBorderFormats="0" applyFontFormats="0" applyPatternFormats="0" applyAlignmentFormats="0" applyWidthHeightFormats="0">
  <queryTableRefresh nextId="41">
    <queryTableFields count="39">
      <queryTableField id="1" name="DIMM_Name" tableColumnId="1"/>
      <queryTableField id="39" name="Package Name" tableColumnId="39"/>
      <queryTableField id="2" name="Version" tableColumnId="2"/>
      <queryTableField id="3" name="Year" tableColumnId="3"/>
      <queryTableField id="4" name="Comp_Density" tableColumnId="4"/>
      <queryTableField id="5" name="Interface" tableColumnId="5"/>
      <queryTableField id="6" name="Process" tableColumnId="6"/>
      <queryTableField id="7" name="Die Density" tableColumnId="7"/>
      <queryTableField id="8" name="Cost_Adj" tableColumnId="8"/>
      <queryTableField id="9" name="IO_Die" tableColumnId="9"/>
      <queryTableField id="10" name="ECC_Die" tableColumnId="10"/>
      <queryTableField id="11" name="Logic_Die_cost" tableColumnId="11"/>
      <queryTableField id="12" name="#_DRAM_Die" tableColumnId="12"/>
      <queryTableField id="13" name="#_Logic_Die" tableColumnId="13"/>
      <queryTableField id="14" name="#Total_Die" tableColumnId="14"/>
      <queryTableField id="15" name="PAT" tableColumnId="15"/>
      <queryTableField id="16" name="Package X" tableColumnId="16"/>
      <queryTableField id="17" name="Package Y" tableColumnId="17"/>
      <queryTableField id="18" name="DIMM_Type" tableColumnId="18"/>
      <queryTableField id="19" name="D_OI-Comp" tableColumnId="19"/>
      <queryTableField id="20" name="D_ECC_Comp" tableColumnId="20"/>
      <queryTableField id="21" name="D_Density" tableColumnId="21"/>
      <queryTableField id="22" name="Wafer Cost" tableColumnId="22"/>
      <queryTableField id="23" name="tWaferAdj.Adj%" tableColumnId="23"/>
      <queryTableField id="24" name="Die_Size" tableColumnId="24"/>
      <queryTableField id="25" name="Package $/mm^2" tableColumnId="25"/>
      <queryTableField id="26" name="Assy cost p DRAM die" tableColumnId="26"/>
      <queryTableField id="27" name="Test cost p DRAM die" tableColumnId="27"/>
      <queryTableField id="28" name="Final test yield p die" tableColumnId="28"/>
      <queryTableField id="29" name="Adj_Wafer_Cost" tableColumnId="29"/>
      <queryTableField id="30" name="Max_Die_Wafer" tableColumnId="30"/>
      <queryTableField id="31" name="Die_Yield" tableColumnId="31"/>
      <queryTableField id="32" name="Yielded_Die/Wafer" tableColumnId="32"/>
      <queryTableField id="33" name="Die_Cost" tableColumnId="33"/>
      <queryTableField id="34" name="Agregate_Si_Cost" tableColumnId="34"/>
      <queryTableField id="35" name="PAT_Cost" tableColumnId="35"/>
      <queryTableField id="36" name="Test_Yield" tableColumnId="36"/>
      <queryTableField id="37" name="Yield_loss_cost" tableColumnId="37"/>
      <queryTableField id="38" name="Final_Comp_Cost" tableColumnId="3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7DF31A-8D1D-40CB-9F2A-9DF6E32B0C09}" name="cComponent_Cost_Calc" displayName="cComponent_Cost_Calc" ref="A1:AM13" tableType="queryTable" totalsRowShown="0">
  <autoFilter ref="A1:AM13" xr:uid="{D86C60CC-FED6-4305-9D76-B344398DB49E}"/>
  <tableColumns count="39">
    <tableColumn id="1" xr3:uid="{112D1985-82C3-4EF7-B1E5-7847AFF55EB5}" uniqueName="1" name="DIMM_Name" queryTableFieldId="1" dataDxfId="6"/>
    <tableColumn id="39" xr3:uid="{A956DDCD-B301-411C-BDBD-D24E6B0BDDD4}" uniqueName="39" name="Package Name" queryTableFieldId="39"/>
    <tableColumn id="2" xr3:uid="{0A77EC42-A580-4253-ADD9-49B2A158DBFA}" uniqueName="2" name="Version" queryTableFieldId="2" dataDxfId="5"/>
    <tableColumn id="3" xr3:uid="{52D3562D-177D-47D7-81BE-B82D1D6DFECC}" uniqueName="3" name="Year" queryTableFieldId="3"/>
    <tableColumn id="4" xr3:uid="{475662C5-E5EB-4E82-9C77-389D1D05954F}" uniqueName="4" name="Comp_Density" queryTableFieldId="4"/>
    <tableColumn id="5" xr3:uid="{2267EF10-E46A-4BF4-8502-95A07943CF43}" uniqueName="5" name="Interface" queryTableFieldId="5" dataDxfId="4"/>
    <tableColumn id="6" xr3:uid="{AC384339-14F8-4118-9202-494010CD032D}" uniqueName="6" name="Process" queryTableFieldId="6" dataDxfId="3"/>
    <tableColumn id="7" xr3:uid="{FEC9988D-1432-4214-9B5C-2F5B97EF649C}" uniqueName="7" name="Die Density" queryTableFieldId="7"/>
    <tableColumn id="8" xr3:uid="{8DE824A3-044E-44D3-8E7A-7F4A03C05A57}" uniqueName="8" name="Cost_Adj" queryTableFieldId="8" dataDxfId="2"/>
    <tableColumn id="9" xr3:uid="{57D9AD29-6BE6-46A7-A2AD-EA91A3DF2CFD}" uniqueName="9" name="IO_Die" queryTableFieldId="9"/>
    <tableColumn id="10" xr3:uid="{A6ADC477-EC98-4666-B3BF-65DCB062C153}" uniqueName="10" name="ECC_Die" queryTableFieldId="10"/>
    <tableColumn id="11" xr3:uid="{386B95DE-9EAD-4916-B24A-32EEC3587ED3}" uniqueName="11" name="Logic_Die_cost" queryTableFieldId="11"/>
    <tableColumn id="12" xr3:uid="{671C2FF0-0A4C-4B4A-B271-4D0ECD8CCBC6}" uniqueName="12" name="#_DRAM_Die" queryTableFieldId="12"/>
    <tableColumn id="13" xr3:uid="{F95C07B6-E412-48E4-A137-50BB3DAA9856}" uniqueName="13" name="#_Logic_Die" queryTableFieldId="13"/>
    <tableColumn id="14" xr3:uid="{B1110A8B-26AC-410D-B161-8EC97B479D09}" uniqueName="14" name="#Total_Die" queryTableFieldId="14"/>
    <tableColumn id="15" xr3:uid="{C57743F8-F9CF-49B9-A8DE-7F67E37A6620}" uniqueName="15" name="PAT" queryTableFieldId="15" dataDxfId="1"/>
    <tableColumn id="16" xr3:uid="{0B9913B9-ADB4-4D06-A048-8624257DBB00}" uniqueName="16" name="Package X" queryTableFieldId="16"/>
    <tableColumn id="17" xr3:uid="{484930A6-B0FF-4FAF-B58C-4B5CDF1FF7A8}" uniqueName="17" name="Package Y" queryTableFieldId="17"/>
    <tableColumn id="18" xr3:uid="{F3F8CFAE-ABD6-44D8-A72C-502CBC3718A8}" uniqueName="18" name="DIMM_Type" queryTableFieldId="18" dataDxfId="0"/>
    <tableColumn id="19" xr3:uid="{9B929A97-3802-4194-9058-6DBD7F19E9D3}" uniqueName="19" name="D_OI-Comp" queryTableFieldId="19"/>
    <tableColumn id="20" xr3:uid="{7FA382FF-7653-437E-9B3D-C187C647216B}" uniqueName="20" name="D_ECC_Comp" queryTableFieldId="20"/>
    <tableColumn id="21" xr3:uid="{A47410EF-8143-4BB8-976E-DE1A2A8F1CB2}" uniqueName="21" name="D_Density" queryTableFieldId="21"/>
    <tableColumn id="22" xr3:uid="{1D41B02A-24EB-4ED3-BF3A-4C4975A826FE}" uniqueName="22" name="Wafer Cost" queryTableFieldId="22"/>
    <tableColumn id="23" xr3:uid="{D7695AA8-9A0C-4A55-84C5-6BA177E979B6}" uniqueName="23" name="tWaferAdj.Adj%" queryTableFieldId="23"/>
    <tableColumn id="24" xr3:uid="{5D3532E0-D35F-4FE3-860D-35A07491A7AA}" uniqueName="24" name="Die_Size" queryTableFieldId="24"/>
    <tableColumn id="25" xr3:uid="{B78B65AC-3405-43F9-A11D-4D22BB8BE1A7}" uniqueName="25" name="Package $/mm^2" queryTableFieldId="25"/>
    <tableColumn id="26" xr3:uid="{6B4B4577-BEDD-4FA1-934F-AFC3C696C783}" uniqueName="26" name="Assy cost p DRAM die" queryTableFieldId="26"/>
    <tableColumn id="27" xr3:uid="{9AB6CD48-61A5-4130-BAFE-610D2BD660E3}" uniqueName="27" name="Test cost p DRAM die" queryTableFieldId="27"/>
    <tableColumn id="28" xr3:uid="{28BF38D1-D4E0-4A96-8543-1CB65ABAE521}" uniqueName="28" name="Final test yield p die" queryTableFieldId="28"/>
    <tableColumn id="29" xr3:uid="{C9EDCF04-15B1-4D91-821F-860FAAD9EDE0}" uniqueName="29" name="Adj_Wafer_Cost" queryTableFieldId="29"/>
    <tableColumn id="30" xr3:uid="{4ACE937E-E92F-4EEA-BA41-3F14AD046507}" uniqueName="30" name="Max_Die_Wafer" queryTableFieldId="30"/>
    <tableColumn id="31" xr3:uid="{3D12D361-D1EA-4BD8-831C-730A678C7A52}" uniqueName="31" name="Die_Yield" queryTableFieldId="31"/>
    <tableColumn id="32" xr3:uid="{568D7122-0973-4E10-9344-2920BD1028ED}" uniqueName="32" name="Yielded_Die/Wafer" queryTableFieldId="32"/>
    <tableColumn id="33" xr3:uid="{644F83B7-EA08-45EE-93DB-C6D98DC6230E}" uniqueName="33" name="Die_Cost" queryTableFieldId="33"/>
    <tableColumn id="34" xr3:uid="{40E52D20-279B-433C-BE27-A2FB3848A0CC}" uniqueName="34" name="Agregate_Si_Cost" queryTableFieldId="34"/>
    <tableColumn id="35" xr3:uid="{11A974C7-1276-495E-AD45-5CB1053C0AA7}" uniqueName="35" name="PAT_Cost" queryTableFieldId="35"/>
    <tableColumn id="36" xr3:uid="{8481FF29-2DD9-47DD-A277-16FB9EBF30FC}" uniqueName="36" name="Test_Yield" queryTableFieldId="36"/>
    <tableColumn id="37" xr3:uid="{EE34AAD6-D1E7-46D4-816D-9C2BA6BF9EC7}" uniqueName="37" name="Yield_loss_cost" queryTableFieldId="37"/>
    <tableColumn id="38" xr3:uid="{42126875-69BF-4ABB-8B06-C29BD74FB5B4}" uniqueName="38" name="Final_Comp_Cost" queryTableFieldId="3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609BA-245B-43E1-8E3C-21B40BB1F874}">
  <sheetPr>
    <tabColor theme="9" tint="0.39997558519241921"/>
  </sheetPr>
  <dimension ref="A1:AM13"/>
  <sheetViews>
    <sheetView topLeftCell="T1" zoomScale="130" zoomScaleNormal="130" workbookViewId="0">
      <selection activeCell="A13" sqref="A13:XFD13"/>
    </sheetView>
  </sheetViews>
  <sheetFormatPr baseColWidth="10" defaultColWidth="8.83203125" defaultRowHeight="15" x14ac:dyDescent="0.2"/>
  <cols>
    <col min="1" max="1" width="46.5" bestFit="1" customWidth="1"/>
    <col min="2" max="2" width="40" bestFit="1" customWidth="1"/>
    <col min="3" max="3" width="10.1640625" bestFit="1" customWidth="1"/>
    <col min="4" max="4" width="7.33203125" bestFit="1" customWidth="1"/>
    <col min="5" max="5" width="16.33203125" bestFit="1" customWidth="1"/>
    <col min="6" max="6" width="11.33203125" bestFit="1" customWidth="1"/>
    <col min="7" max="7" width="10" bestFit="1" customWidth="1"/>
    <col min="8" max="8" width="13.5" bestFit="1" customWidth="1"/>
    <col min="9" max="9" width="11.1640625" bestFit="1" customWidth="1"/>
    <col min="10" max="10" width="9.33203125" bestFit="1" customWidth="1"/>
    <col min="11" max="11" width="10.5" bestFit="1" customWidth="1"/>
    <col min="12" max="12" width="16.5" bestFit="1" customWidth="1"/>
    <col min="13" max="13" width="14.83203125" bestFit="1" customWidth="1"/>
    <col min="14" max="14" width="13.6640625" bestFit="1" customWidth="1"/>
    <col min="15" max="15" width="12.6640625" bestFit="1" customWidth="1"/>
    <col min="16" max="16" width="12.33203125" bestFit="1" customWidth="1"/>
    <col min="17" max="18" width="12" bestFit="1" customWidth="1"/>
    <col min="19" max="19" width="14.1640625" bestFit="1" customWidth="1"/>
    <col min="20" max="20" width="13.5" bestFit="1" customWidth="1"/>
    <col min="21" max="21" width="15" bestFit="1" customWidth="1"/>
    <col min="22" max="22" width="12.33203125" bestFit="1" customWidth="1"/>
    <col min="23" max="23" width="13.1640625" bestFit="1" customWidth="1"/>
    <col min="24" max="24" width="17.83203125" bestFit="1" customWidth="1"/>
    <col min="25" max="25" width="12" bestFit="1" customWidth="1"/>
    <col min="26" max="26" width="18.33203125" bestFit="1" customWidth="1"/>
    <col min="27" max="27" width="22.5" bestFit="1" customWidth="1"/>
    <col min="28" max="28" width="22.1640625" bestFit="1" customWidth="1"/>
    <col min="29" max="29" width="21.5" bestFit="1" customWidth="1"/>
    <col min="30" max="31" width="17.83203125" bestFit="1" customWidth="1"/>
    <col min="32" max="32" width="12" bestFit="1" customWidth="1"/>
    <col min="33" max="33" width="20.83203125" bestFit="1" customWidth="1"/>
    <col min="34" max="34" width="11.1640625" bestFit="1" customWidth="1"/>
    <col min="35" max="35" width="18.83203125" bestFit="1" customWidth="1"/>
    <col min="36" max="36" width="11.5" bestFit="1" customWidth="1"/>
    <col min="37" max="37" width="12.5" bestFit="1" customWidth="1"/>
    <col min="38" max="38" width="17" bestFit="1" customWidth="1"/>
    <col min="39" max="39" width="18.6640625" customWidth="1"/>
  </cols>
  <sheetData>
    <row r="1" spans="1:3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</row>
    <row r="2" spans="1:39" x14ac:dyDescent="0.2">
      <c r="A2" t="s">
        <v>39</v>
      </c>
      <c r="B2" t="s">
        <v>40</v>
      </c>
      <c r="C2" t="s">
        <v>41</v>
      </c>
      <c r="D2">
        <v>2026</v>
      </c>
      <c r="E2">
        <v>4</v>
      </c>
      <c r="F2" t="s">
        <v>42</v>
      </c>
      <c r="G2" t="s">
        <v>43</v>
      </c>
      <c r="H2">
        <v>32</v>
      </c>
      <c r="I2" t="s">
        <v>44</v>
      </c>
      <c r="J2">
        <v>1</v>
      </c>
      <c r="K2">
        <v>0</v>
      </c>
      <c r="L2">
        <v>0.71</v>
      </c>
      <c r="M2">
        <v>1</v>
      </c>
      <c r="N2">
        <v>0</v>
      </c>
      <c r="O2">
        <v>1</v>
      </c>
      <c r="P2" t="s">
        <v>45</v>
      </c>
      <c r="Q2">
        <v>7.5</v>
      </c>
      <c r="R2">
        <v>11</v>
      </c>
      <c r="S2" t="s">
        <v>46</v>
      </c>
      <c r="T2">
        <v>1</v>
      </c>
      <c r="U2">
        <v>0</v>
      </c>
      <c r="V2">
        <v>4</v>
      </c>
      <c r="W2">
        <v>3719</v>
      </c>
      <c r="X2">
        <v>0</v>
      </c>
      <c r="Y2">
        <v>57.759078787878778</v>
      </c>
      <c r="Z2">
        <v>1.6000000000000001E-3</v>
      </c>
      <c r="AA2">
        <v>0.17499999999999999</v>
      </c>
      <c r="AB2">
        <v>0.11</v>
      </c>
      <c r="AC2">
        <v>0.99399999999999999</v>
      </c>
      <c r="AD2">
        <v>3719</v>
      </c>
      <c r="AE2">
        <v>1097</v>
      </c>
      <c r="AF2">
        <v>0.84180956606060597</v>
      </c>
      <c r="AG2">
        <v>923</v>
      </c>
      <c r="AH2">
        <v>4.0293000000000001</v>
      </c>
      <c r="AI2">
        <v>4.0293000000000001</v>
      </c>
      <c r="AJ2">
        <v>0.41699999999999998</v>
      </c>
      <c r="AK2">
        <v>0.99399999999999999</v>
      </c>
      <c r="AL2">
        <v>0.86080000000000001</v>
      </c>
      <c r="AM2">
        <v>4.4731388329979875</v>
      </c>
    </row>
    <row r="3" spans="1:39" x14ac:dyDescent="0.2">
      <c r="A3" t="s">
        <v>47</v>
      </c>
      <c r="B3" t="s">
        <v>48</v>
      </c>
      <c r="C3" t="s">
        <v>41</v>
      </c>
      <c r="D3">
        <v>2027</v>
      </c>
      <c r="E3">
        <v>4</v>
      </c>
      <c r="F3" t="s">
        <v>42</v>
      </c>
      <c r="G3" t="s">
        <v>49</v>
      </c>
      <c r="H3">
        <v>32</v>
      </c>
      <c r="I3" t="s">
        <v>44</v>
      </c>
      <c r="J3">
        <v>1</v>
      </c>
      <c r="K3">
        <v>0</v>
      </c>
      <c r="L3">
        <v>0.71</v>
      </c>
      <c r="M3">
        <v>1</v>
      </c>
      <c r="N3">
        <v>0</v>
      </c>
      <c r="O3">
        <v>1</v>
      </c>
      <c r="P3" t="s">
        <v>45</v>
      </c>
      <c r="Q3">
        <v>7.5</v>
      </c>
      <c r="R3">
        <v>11</v>
      </c>
      <c r="S3" t="s">
        <v>46</v>
      </c>
      <c r="T3">
        <v>1</v>
      </c>
      <c r="U3">
        <v>0</v>
      </c>
      <c r="V3">
        <v>4</v>
      </c>
      <c r="W3">
        <v>4128</v>
      </c>
      <c r="X3">
        <v>0</v>
      </c>
      <c r="Y3">
        <v>47.206939393939386</v>
      </c>
      <c r="Z3">
        <v>1.6000000000000001E-3</v>
      </c>
      <c r="AA3">
        <v>0.17499999999999999</v>
      </c>
      <c r="AB3">
        <v>0.11</v>
      </c>
      <c r="AC3">
        <v>0.99399999999999999</v>
      </c>
      <c r="AD3">
        <v>4128</v>
      </c>
      <c r="AE3">
        <v>1352</v>
      </c>
      <c r="AF3">
        <v>0.85974820303030297</v>
      </c>
      <c r="AG3">
        <v>1162</v>
      </c>
      <c r="AH3">
        <v>3.5525000000000002</v>
      </c>
      <c r="AI3">
        <v>3.5525000000000002</v>
      </c>
      <c r="AJ3">
        <v>0.41699999999999998</v>
      </c>
      <c r="AK3">
        <v>0.99399999999999999</v>
      </c>
      <c r="AL3">
        <v>0.85799999999999998</v>
      </c>
      <c r="AM3">
        <v>3.9934607645875251</v>
      </c>
    </row>
    <row r="4" spans="1:39" x14ac:dyDescent="0.2">
      <c r="A4" t="s">
        <v>50</v>
      </c>
      <c r="B4" t="s">
        <v>51</v>
      </c>
      <c r="C4" t="s">
        <v>41</v>
      </c>
      <c r="D4">
        <v>2027</v>
      </c>
      <c r="E4">
        <v>16</v>
      </c>
      <c r="F4" t="s">
        <v>52</v>
      </c>
      <c r="G4" t="s">
        <v>43</v>
      </c>
      <c r="H4">
        <v>16</v>
      </c>
      <c r="I4" t="s">
        <v>53</v>
      </c>
      <c r="J4">
        <v>8</v>
      </c>
      <c r="K4">
        <v>0</v>
      </c>
      <c r="L4">
        <v>0.71</v>
      </c>
      <c r="M4">
        <v>8</v>
      </c>
      <c r="N4">
        <v>0</v>
      </c>
      <c r="O4">
        <v>8</v>
      </c>
      <c r="P4" t="s">
        <v>54</v>
      </c>
      <c r="Q4">
        <v>14</v>
      </c>
      <c r="R4">
        <v>9</v>
      </c>
      <c r="S4" t="s">
        <v>46</v>
      </c>
      <c r="T4">
        <v>1</v>
      </c>
      <c r="U4">
        <v>0</v>
      </c>
      <c r="V4">
        <v>16</v>
      </c>
      <c r="W4">
        <v>3719</v>
      </c>
      <c r="X4">
        <v>7.0000000000000007E-2</v>
      </c>
      <c r="Y4">
        <v>29.781818181818181</v>
      </c>
      <c r="Z4">
        <v>1.6000000000000001E-3</v>
      </c>
      <c r="AA4">
        <v>0.17499999999999999</v>
      </c>
      <c r="AB4">
        <v>0.11</v>
      </c>
      <c r="AC4">
        <v>0.99399999999999999</v>
      </c>
      <c r="AD4">
        <v>3979.33</v>
      </c>
      <c r="AE4">
        <v>2175</v>
      </c>
      <c r="AF4">
        <v>0.88937090909090899</v>
      </c>
      <c r="AG4">
        <v>1934</v>
      </c>
      <c r="AH4">
        <v>2.0575999999999999</v>
      </c>
      <c r="AI4">
        <v>16.460799999999999</v>
      </c>
      <c r="AJ4">
        <v>2.4815999999999998</v>
      </c>
      <c r="AK4">
        <v>0.95299599428584802</v>
      </c>
      <c r="AL4">
        <v>5.8975</v>
      </c>
      <c r="AM4">
        <v>19.876683756887111</v>
      </c>
    </row>
    <row r="5" spans="1:39" x14ac:dyDescent="0.2">
      <c r="A5" t="s">
        <v>55</v>
      </c>
      <c r="B5" t="s">
        <v>56</v>
      </c>
      <c r="C5" t="s">
        <v>41</v>
      </c>
      <c r="D5">
        <v>2028</v>
      </c>
      <c r="E5">
        <v>16</v>
      </c>
      <c r="F5" t="s">
        <v>52</v>
      </c>
      <c r="G5" t="s">
        <v>49</v>
      </c>
      <c r="H5">
        <v>32</v>
      </c>
      <c r="I5" t="s">
        <v>53</v>
      </c>
      <c r="J5">
        <v>4</v>
      </c>
      <c r="K5">
        <v>0</v>
      </c>
      <c r="L5">
        <v>0.71</v>
      </c>
      <c r="M5">
        <v>4</v>
      </c>
      <c r="N5">
        <v>0</v>
      </c>
      <c r="O5">
        <v>4</v>
      </c>
      <c r="P5" t="s">
        <v>54</v>
      </c>
      <c r="Q5">
        <v>14</v>
      </c>
      <c r="R5">
        <v>9</v>
      </c>
      <c r="S5" t="s">
        <v>46</v>
      </c>
      <c r="T5">
        <v>1</v>
      </c>
      <c r="U5">
        <v>0</v>
      </c>
      <c r="V5">
        <v>16</v>
      </c>
      <c r="W5">
        <v>4128</v>
      </c>
      <c r="X5">
        <v>7.0000000000000007E-2</v>
      </c>
      <c r="Y5">
        <v>47</v>
      </c>
      <c r="Z5">
        <v>1.6000000000000001E-3</v>
      </c>
      <c r="AA5">
        <v>0.17499999999999999</v>
      </c>
      <c r="AB5">
        <v>0.11</v>
      </c>
      <c r="AC5">
        <v>0.99399999999999999</v>
      </c>
      <c r="AD5">
        <v>4416.96</v>
      </c>
      <c r="AE5">
        <v>1359</v>
      </c>
      <c r="AF5">
        <v>0.86009999999999998</v>
      </c>
      <c r="AG5">
        <v>1169</v>
      </c>
      <c r="AH5">
        <v>3.7784</v>
      </c>
      <c r="AI5">
        <v>15.1136</v>
      </c>
      <c r="AJ5">
        <v>1.3415999999999999</v>
      </c>
      <c r="AK5">
        <v>0.97621513729599996</v>
      </c>
      <c r="AL5">
        <v>3.0840999999999998</v>
      </c>
      <c r="AM5">
        <v>16.856120512102436</v>
      </c>
    </row>
    <row r="6" spans="1:39" x14ac:dyDescent="0.2">
      <c r="A6" t="s">
        <v>57</v>
      </c>
      <c r="B6" t="s">
        <v>58</v>
      </c>
      <c r="C6" t="s">
        <v>59</v>
      </c>
      <c r="D6">
        <v>2027</v>
      </c>
      <c r="E6">
        <v>64</v>
      </c>
      <c r="F6" t="s">
        <v>60</v>
      </c>
      <c r="G6" t="s">
        <v>43</v>
      </c>
      <c r="H6">
        <v>32</v>
      </c>
      <c r="I6" t="s">
        <v>61</v>
      </c>
      <c r="J6">
        <v>16</v>
      </c>
      <c r="K6">
        <v>0</v>
      </c>
      <c r="L6">
        <v>1.87</v>
      </c>
      <c r="M6">
        <v>16</v>
      </c>
      <c r="N6">
        <v>1</v>
      </c>
      <c r="O6">
        <v>17</v>
      </c>
      <c r="P6" t="s">
        <v>62</v>
      </c>
      <c r="Q6">
        <v>0</v>
      </c>
      <c r="R6">
        <v>0</v>
      </c>
      <c r="S6" t="s">
        <v>46</v>
      </c>
      <c r="T6">
        <v>1</v>
      </c>
      <c r="U6">
        <v>0</v>
      </c>
      <c r="V6">
        <v>64</v>
      </c>
      <c r="W6">
        <v>3719</v>
      </c>
      <c r="X6">
        <v>0.2</v>
      </c>
      <c r="Y6">
        <v>103</v>
      </c>
      <c r="Z6">
        <v>4.2424242424242403E-3</v>
      </c>
      <c r="AA6">
        <v>1.26</v>
      </c>
      <c r="AB6">
        <v>0.22</v>
      </c>
      <c r="AC6">
        <v>0.98</v>
      </c>
      <c r="AD6">
        <v>4462.8</v>
      </c>
      <c r="AE6">
        <v>599</v>
      </c>
      <c r="AF6">
        <v>0.76490000000000002</v>
      </c>
      <c r="AG6">
        <v>458</v>
      </c>
      <c r="AH6">
        <v>9.7440999999999995</v>
      </c>
      <c r="AI6">
        <v>174.12710000000001</v>
      </c>
      <c r="AJ6">
        <v>25.16</v>
      </c>
      <c r="AK6">
        <v>0.70932176618064602</v>
      </c>
      <c r="AL6">
        <v>131.9873</v>
      </c>
      <c r="AM6">
        <v>280.9544405680154</v>
      </c>
    </row>
    <row r="7" spans="1:39" x14ac:dyDescent="0.2">
      <c r="A7" t="s">
        <v>63</v>
      </c>
      <c r="B7" t="s">
        <v>64</v>
      </c>
      <c r="C7" t="s">
        <v>65</v>
      </c>
      <c r="D7">
        <v>2027</v>
      </c>
      <c r="E7">
        <v>16</v>
      </c>
      <c r="F7" t="s">
        <v>66</v>
      </c>
      <c r="G7" t="s">
        <v>43</v>
      </c>
      <c r="H7">
        <v>32</v>
      </c>
      <c r="I7" t="s">
        <v>53</v>
      </c>
      <c r="J7">
        <v>4</v>
      </c>
      <c r="K7">
        <v>0</v>
      </c>
      <c r="L7">
        <v>0.71</v>
      </c>
      <c r="M7">
        <v>4</v>
      </c>
      <c r="N7">
        <v>0</v>
      </c>
      <c r="O7">
        <v>4</v>
      </c>
      <c r="P7" t="s">
        <v>54</v>
      </c>
      <c r="Q7">
        <v>14</v>
      </c>
      <c r="R7">
        <v>9</v>
      </c>
      <c r="S7" t="s">
        <v>46</v>
      </c>
      <c r="T7">
        <v>1</v>
      </c>
      <c r="U7">
        <v>0</v>
      </c>
      <c r="V7">
        <v>16</v>
      </c>
      <c r="W7">
        <v>3719</v>
      </c>
      <c r="X7">
        <v>7.0000000000000007E-2</v>
      </c>
      <c r="Y7">
        <v>64.35072000000001</v>
      </c>
      <c r="Z7">
        <v>1.6000000000000001E-3</v>
      </c>
      <c r="AA7">
        <v>0.17499999999999999</v>
      </c>
      <c r="AB7">
        <v>0.11</v>
      </c>
      <c r="AC7">
        <v>0.99399999999999999</v>
      </c>
      <c r="AD7">
        <v>3979.33</v>
      </c>
      <c r="AE7">
        <v>980</v>
      </c>
      <c r="AF7">
        <v>0.83060377600000002</v>
      </c>
      <c r="AG7">
        <v>814</v>
      </c>
      <c r="AH7">
        <v>4.8886000000000003</v>
      </c>
      <c r="AI7">
        <v>19.554400000000001</v>
      </c>
      <c r="AJ7">
        <v>1.3415999999999999</v>
      </c>
      <c r="AK7">
        <v>0.97621513729599996</v>
      </c>
      <c r="AL7">
        <v>3.1922999999999999</v>
      </c>
      <c r="AM7">
        <v>21.405117787744452</v>
      </c>
    </row>
    <row r="8" spans="1:39" x14ac:dyDescent="0.2">
      <c r="A8" t="s">
        <v>67</v>
      </c>
      <c r="B8" t="s">
        <v>68</v>
      </c>
      <c r="C8" t="s">
        <v>65</v>
      </c>
      <c r="D8">
        <v>2028</v>
      </c>
      <c r="E8">
        <v>16</v>
      </c>
      <c r="F8" t="s">
        <v>66</v>
      </c>
      <c r="G8" t="s">
        <v>49</v>
      </c>
      <c r="H8">
        <v>32</v>
      </c>
      <c r="I8" t="s">
        <v>53</v>
      </c>
      <c r="J8">
        <v>4</v>
      </c>
      <c r="K8">
        <v>0</v>
      </c>
      <c r="L8">
        <v>0.71</v>
      </c>
      <c r="M8">
        <v>4</v>
      </c>
      <c r="N8">
        <v>0</v>
      </c>
      <c r="O8">
        <v>4</v>
      </c>
      <c r="P8" t="s">
        <v>54</v>
      </c>
      <c r="Q8">
        <v>14</v>
      </c>
      <c r="R8">
        <v>9</v>
      </c>
      <c r="S8" t="s">
        <v>46</v>
      </c>
      <c r="T8">
        <v>1</v>
      </c>
      <c r="U8">
        <v>0</v>
      </c>
      <c r="V8">
        <v>16</v>
      </c>
      <c r="W8">
        <v>4128</v>
      </c>
      <c r="X8">
        <v>7.0000000000000007E-2</v>
      </c>
      <c r="Y8">
        <v>52.59433846153847</v>
      </c>
      <c r="Z8">
        <v>1.6000000000000001E-3</v>
      </c>
      <c r="AA8">
        <v>0.17499999999999999</v>
      </c>
      <c r="AB8">
        <v>0.11</v>
      </c>
      <c r="AC8">
        <v>0.99399999999999999</v>
      </c>
      <c r="AD8">
        <v>4416.96</v>
      </c>
      <c r="AE8">
        <v>1209</v>
      </c>
      <c r="AF8">
        <v>0.85058962461538401</v>
      </c>
      <c r="AG8">
        <v>1028</v>
      </c>
      <c r="AH8">
        <v>4.2967000000000004</v>
      </c>
      <c r="AI8">
        <v>17.186800000000002</v>
      </c>
      <c r="AJ8">
        <v>1.3415999999999999</v>
      </c>
      <c r="AK8">
        <v>0.97621513729599996</v>
      </c>
      <c r="AL8">
        <v>3.1345999999999998</v>
      </c>
      <c r="AM8">
        <v>18.979832715277773</v>
      </c>
    </row>
    <row r="9" spans="1:39" x14ac:dyDescent="0.2">
      <c r="A9" t="s">
        <v>69</v>
      </c>
      <c r="B9" t="s">
        <v>70</v>
      </c>
      <c r="C9" t="s">
        <v>65</v>
      </c>
      <c r="D9">
        <v>2030</v>
      </c>
      <c r="E9">
        <v>16</v>
      </c>
      <c r="F9" t="s">
        <v>66</v>
      </c>
      <c r="G9" t="s">
        <v>71</v>
      </c>
      <c r="H9">
        <v>32</v>
      </c>
      <c r="I9" t="s">
        <v>53</v>
      </c>
      <c r="J9">
        <v>4</v>
      </c>
      <c r="K9">
        <v>0</v>
      </c>
      <c r="L9">
        <v>0.71</v>
      </c>
      <c r="M9">
        <v>4</v>
      </c>
      <c r="N9">
        <v>0</v>
      </c>
      <c r="O9">
        <v>4</v>
      </c>
      <c r="P9" t="s">
        <v>54</v>
      </c>
      <c r="Q9">
        <v>14</v>
      </c>
      <c r="R9">
        <v>9</v>
      </c>
      <c r="S9" t="s">
        <v>46</v>
      </c>
      <c r="T9">
        <v>1</v>
      </c>
      <c r="U9">
        <v>0</v>
      </c>
      <c r="V9">
        <v>16</v>
      </c>
      <c r="W9">
        <v>4583</v>
      </c>
      <c r="X9">
        <v>7.0000000000000007E-2</v>
      </c>
      <c r="Y9">
        <v>42.694227692307699</v>
      </c>
      <c r="Z9">
        <v>1.6000000000000001E-3</v>
      </c>
      <c r="AA9">
        <v>0.17499999999999999</v>
      </c>
      <c r="AB9">
        <v>0.11</v>
      </c>
      <c r="AC9">
        <v>0.99399999999999999</v>
      </c>
      <c r="AD9">
        <v>4903.8100000000004</v>
      </c>
      <c r="AE9">
        <v>1501</v>
      </c>
      <c r="AF9">
        <v>0.86741981292307702</v>
      </c>
      <c r="AG9">
        <v>1302</v>
      </c>
      <c r="AH9">
        <v>3.7664</v>
      </c>
      <c r="AI9">
        <v>15.0656</v>
      </c>
      <c r="AJ9">
        <v>1.3415999999999999</v>
      </c>
      <c r="AK9">
        <v>0.97621513729599996</v>
      </c>
      <c r="AL9">
        <v>3.0830000000000002</v>
      </c>
      <c r="AM9">
        <v>16.806951022544062</v>
      </c>
    </row>
    <row r="10" spans="1:39" x14ac:dyDescent="0.2">
      <c r="A10" t="s">
        <v>72</v>
      </c>
      <c r="B10" t="s">
        <v>73</v>
      </c>
      <c r="C10" t="s">
        <v>65</v>
      </c>
      <c r="D10">
        <v>2032</v>
      </c>
      <c r="E10">
        <v>16</v>
      </c>
      <c r="F10" t="s">
        <v>66</v>
      </c>
      <c r="G10" t="s">
        <v>74</v>
      </c>
      <c r="H10">
        <v>32</v>
      </c>
      <c r="I10" t="s">
        <v>53</v>
      </c>
      <c r="J10">
        <v>4</v>
      </c>
      <c r="K10">
        <v>0</v>
      </c>
      <c r="L10">
        <v>0.71</v>
      </c>
      <c r="M10">
        <v>4</v>
      </c>
      <c r="N10">
        <v>0</v>
      </c>
      <c r="O10">
        <v>4</v>
      </c>
      <c r="P10" t="s">
        <v>54</v>
      </c>
      <c r="Q10">
        <v>14</v>
      </c>
      <c r="R10">
        <v>9</v>
      </c>
      <c r="S10" t="s">
        <v>46</v>
      </c>
      <c r="T10">
        <v>1</v>
      </c>
      <c r="U10">
        <v>0</v>
      </c>
      <c r="V10">
        <v>16</v>
      </c>
      <c r="W10">
        <v>5087</v>
      </c>
      <c r="X10">
        <v>7.0000000000000007E-2</v>
      </c>
      <c r="Y10">
        <v>34.031630769230773</v>
      </c>
      <c r="Z10">
        <v>1.6000000000000001E-3</v>
      </c>
      <c r="AA10">
        <v>0.17499999999999999</v>
      </c>
      <c r="AB10">
        <v>0.11</v>
      </c>
      <c r="AC10">
        <v>0.99399999999999999</v>
      </c>
      <c r="AD10">
        <v>5443.09</v>
      </c>
      <c r="AE10">
        <v>1896</v>
      </c>
      <c r="AF10">
        <v>0.88214622769230799</v>
      </c>
      <c r="AG10">
        <v>1673</v>
      </c>
      <c r="AH10">
        <v>3.2534999999999998</v>
      </c>
      <c r="AI10">
        <v>13.013999999999999</v>
      </c>
      <c r="AJ10">
        <v>1.3415999999999999</v>
      </c>
      <c r="AK10">
        <v>0.97621513729599996</v>
      </c>
      <c r="AL10">
        <v>3.0329999999999999</v>
      </c>
      <c r="AM10">
        <v>14.705365089669995</v>
      </c>
    </row>
    <row r="11" spans="1:39" x14ac:dyDescent="0.2">
      <c r="A11" t="s">
        <v>75</v>
      </c>
      <c r="B11" t="s">
        <v>76</v>
      </c>
      <c r="C11" t="s">
        <v>65</v>
      </c>
      <c r="D11">
        <v>2030</v>
      </c>
      <c r="E11">
        <v>24</v>
      </c>
      <c r="F11" t="s">
        <v>66</v>
      </c>
      <c r="G11" t="s">
        <v>71</v>
      </c>
      <c r="H11">
        <v>48</v>
      </c>
      <c r="I11" t="s">
        <v>53</v>
      </c>
      <c r="J11">
        <v>4</v>
      </c>
      <c r="K11">
        <v>0</v>
      </c>
      <c r="L11">
        <v>0.71</v>
      </c>
      <c r="M11">
        <v>4</v>
      </c>
      <c r="N11">
        <v>0</v>
      </c>
      <c r="O11">
        <v>4</v>
      </c>
      <c r="P11" t="s">
        <v>54</v>
      </c>
      <c r="Q11">
        <v>14</v>
      </c>
      <c r="R11">
        <v>9</v>
      </c>
      <c r="S11" t="s">
        <v>46</v>
      </c>
      <c r="T11">
        <v>1</v>
      </c>
      <c r="U11">
        <v>0</v>
      </c>
      <c r="V11">
        <v>24</v>
      </c>
      <c r="W11">
        <v>4583</v>
      </c>
      <c r="X11">
        <v>7.0000000000000007E-2</v>
      </c>
      <c r="Y11">
        <v>60.839274461538473</v>
      </c>
      <c r="Z11">
        <v>1.6000000000000001E-3</v>
      </c>
      <c r="AA11">
        <v>0.17499999999999999</v>
      </c>
      <c r="AB11">
        <v>0.11</v>
      </c>
      <c r="AC11">
        <v>0.99399999999999999</v>
      </c>
      <c r="AD11">
        <v>4903.8100000000004</v>
      </c>
      <c r="AE11">
        <v>1039</v>
      </c>
      <c r="AF11">
        <v>0.83657323341538403</v>
      </c>
      <c r="AG11">
        <v>869</v>
      </c>
      <c r="AH11">
        <v>5.6429999999999998</v>
      </c>
      <c r="AI11">
        <v>22.571999999999999</v>
      </c>
      <c r="AJ11">
        <v>1.3415999999999999</v>
      </c>
      <c r="AK11">
        <v>0.97621513729599996</v>
      </c>
      <c r="AL11">
        <v>3.2658</v>
      </c>
      <c r="AM11">
        <v>24.496239697980748</v>
      </c>
    </row>
    <row r="12" spans="1:39" x14ac:dyDescent="0.2">
      <c r="A12" t="s">
        <v>77</v>
      </c>
      <c r="B12" t="s">
        <v>78</v>
      </c>
      <c r="C12" t="s">
        <v>65</v>
      </c>
      <c r="D12">
        <v>2032</v>
      </c>
      <c r="E12">
        <v>24</v>
      </c>
      <c r="F12" t="s">
        <v>66</v>
      </c>
      <c r="G12" t="s">
        <v>74</v>
      </c>
      <c r="H12">
        <v>48</v>
      </c>
      <c r="I12" t="s">
        <v>53</v>
      </c>
      <c r="J12">
        <v>4</v>
      </c>
      <c r="K12">
        <v>0</v>
      </c>
      <c r="L12">
        <v>0.71</v>
      </c>
      <c r="M12">
        <v>4</v>
      </c>
      <c r="N12">
        <v>0</v>
      </c>
      <c r="O12">
        <v>4</v>
      </c>
      <c r="P12" t="s">
        <v>54</v>
      </c>
      <c r="Q12">
        <v>14</v>
      </c>
      <c r="R12">
        <v>9</v>
      </c>
      <c r="S12" t="s">
        <v>46</v>
      </c>
      <c r="T12">
        <v>1</v>
      </c>
      <c r="U12">
        <v>0</v>
      </c>
      <c r="V12">
        <v>24</v>
      </c>
      <c r="W12">
        <v>5087</v>
      </c>
      <c r="X12">
        <v>7.0000000000000007E-2</v>
      </c>
      <c r="Y12">
        <v>48.495073846153858</v>
      </c>
      <c r="Z12">
        <v>1.6000000000000001E-3</v>
      </c>
      <c r="AA12">
        <v>0.17499999999999999</v>
      </c>
      <c r="AB12">
        <v>0.11</v>
      </c>
      <c r="AC12">
        <v>0.99399999999999999</v>
      </c>
      <c r="AD12">
        <v>5443.09</v>
      </c>
      <c r="AE12">
        <v>1315</v>
      </c>
      <c r="AF12">
        <v>0.85755837446153804</v>
      </c>
      <c r="AG12">
        <v>1128</v>
      </c>
      <c r="AH12">
        <v>4.8254000000000001</v>
      </c>
      <c r="AI12">
        <v>19.301600000000001</v>
      </c>
      <c r="AJ12">
        <v>1.3415999999999999</v>
      </c>
      <c r="AK12">
        <v>0.97621513729599996</v>
      </c>
      <c r="AL12">
        <v>3.1861999999999999</v>
      </c>
      <c r="AM12">
        <v>21.146158476070362</v>
      </c>
    </row>
    <row r="13" spans="1:39" x14ac:dyDescent="0.2">
      <c r="A13" t="s">
        <v>79</v>
      </c>
      <c r="B13" t="s">
        <v>80</v>
      </c>
      <c r="C13" t="s">
        <v>59</v>
      </c>
      <c r="D13">
        <v>2027</v>
      </c>
      <c r="E13">
        <v>4</v>
      </c>
      <c r="F13" t="s">
        <v>81</v>
      </c>
      <c r="G13" t="s">
        <v>43</v>
      </c>
      <c r="H13">
        <v>32</v>
      </c>
      <c r="I13" t="s">
        <v>53</v>
      </c>
      <c r="J13">
        <v>1</v>
      </c>
      <c r="K13">
        <v>0</v>
      </c>
      <c r="L13">
        <v>0.71</v>
      </c>
      <c r="M13">
        <v>1</v>
      </c>
      <c r="N13">
        <v>0</v>
      </c>
      <c r="O13">
        <v>1</v>
      </c>
      <c r="P13" t="s">
        <v>54</v>
      </c>
      <c r="Q13">
        <v>0</v>
      </c>
      <c r="R13">
        <v>0</v>
      </c>
      <c r="S13" t="s">
        <v>46</v>
      </c>
      <c r="T13">
        <v>1</v>
      </c>
      <c r="U13">
        <v>0</v>
      </c>
      <c r="V13">
        <v>4</v>
      </c>
      <c r="W13">
        <v>3719</v>
      </c>
      <c r="X13">
        <v>7.0000000000000007E-2</v>
      </c>
      <c r="Y13">
        <v>74</v>
      </c>
      <c r="Z13">
        <v>1.6000000000000001E-3</v>
      </c>
      <c r="AA13">
        <v>0.17499999999999999</v>
      </c>
      <c r="AB13">
        <v>0.11</v>
      </c>
      <c r="AC13">
        <v>0.99399999999999999</v>
      </c>
      <c r="AD13">
        <v>3979.33</v>
      </c>
      <c r="AE13">
        <v>847</v>
      </c>
      <c r="AF13">
        <v>0.81420000000000003</v>
      </c>
      <c r="AG13">
        <v>690</v>
      </c>
      <c r="AH13">
        <v>5.7671000000000001</v>
      </c>
      <c r="AI13">
        <v>5.7671000000000001</v>
      </c>
      <c r="AJ13">
        <v>0.28499999999999998</v>
      </c>
      <c r="AK13">
        <v>0.99399999999999999</v>
      </c>
      <c r="AL13">
        <v>0.60650000000000004</v>
      </c>
      <c r="AM13">
        <v>6.0886317907444667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B7D40-42BD-234F-AE56-F63B2ABDD8FE}">
  <dimension ref="A1:AQ10"/>
  <sheetViews>
    <sheetView tabSelected="1" zoomScale="170" zoomScaleNormal="170" workbookViewId="0">
      <pane xSplit="2" ySplit="1" topLeftCell="T2" activePane="bottomRight" state="frozen"/>
      <selection pane="topRight" activeCell="C1" sqref="C1"/>
      <selection pane="bottomLeft" activeCell="A2" sqref="A2"/>
      <selection pane="bottomRight" activeCell="Y6" sqref="Y6"/>
    </sheetView>
  </sheetViews>
  <sheetFormatPr baseColWidth="10" defaultColWidth="8.83203125" defaultRowHeight="15" x14ac:dyDescent="0.2"/>
  <cols>
    <col min="1" max="1" width="8.83203125" style="30"/>
    <col min="2" max="2" width="39.1640625" style="30" bestFit="1" customWidth="1"/>
    <col min="3" max="3" width="9.1640625" style="30" customWidth="1"/>
    <col min="4" max="4" width="8.83203125" style="30"/>
    <col min="5" max="5" width="7.33203125" style="30" bestFit="1" customWidth="1"/>
    <col min="6" max="6" width="7.1640625" style="30" bestFit="1" customWidth="1"/>
    <col min="7" max="10" width="8.83203125" style="30"/>
    <col min="11" max="11" width="9.83203125" style="30" customWidth="1"/>
    <col min="12" max="12" width="8.83203125" style="30"/>
    <col min="13" max="13" width="10.1640625" style="30" bestFit="1" customWidth="1"/>
    <col min="14" max="19" width="8.83203125" style="30"/>
    <col min="20" max="20" width="7.33203125" style="30" bestFit="1" customWidth="1"/>
    <col min="21" max="21" width="11.1640625" style="30" bestFit="1" customWidth="1"/>
    <col min="22" max="22" width="9.1640625" style="30" customWidth="1"/>
    <col min="23" max="26" width="8.83203125" style="30"/>
    <col min="27" max="27" width="10" style="30" bestFit="1" customWidth="1"/>
    <col min="28" max="31" width="8.83203125" style="30"/>
    <col min="32" max="32" width="10.1640625" style="30" bestFit="1" customWidth="1"/>
    <col min="33" max="40" width="8.83203125" style="30"/>
    <col min="41" max="41" width="9.6640625" style="30" bestFit="1" customWidth="1"/>
    <col min="42" max="16384" width="8.83203125" style="30"/>
  </cols>
  <sheetData>
    <row r="1" spans="1:43" s="3" customFormat="1" ht="50" x14ac:dyDescent="0.2">
      <c r="A1" s="1" t="s">
        <v>3</v>
      </c>
      <c r="B1" s="1" t="s">
        <v>1</v>
      </c>
      <c r="C1" s="1" t="s">
        <v>82</v>
      </c>
      <c r="D1" s="1" t="s">
        <v>5</v>
      </c>
      <c r="E1" s="1" t="s">
        <v>6</v>
      </c>
      <c r="F1" s="1" t="s">
        <v>83</v>
      </c>
      <c r="G1" s="1" t="s">
        <v>84</v>
      </c>
      <c r="H1" s="1" t="s">
        <v>85</v>
      </c>
      <c r="I1" s="1" t="s">
        <v>86</v>
      </c>
      <c r="J1" s="1" t="s">
        <v>14</v>
      </c>
      <c r="K1" s="1" t="s">
        <v>87</v>
      </c>
      <c r="L1" s="1" t="s">
        <v>88</v>
      </c>
      <c r="M1" s="1" t="s">
        <v>89</v>
      </c>
      <c r="N1" s="1" t="s">
        <v>90</v>
      </c>
      <c r="O1" s="1" t="s">
        <v>91</v>
      </c>
      <c r="P1" s="1" t="s">
        <v>92</v>
      </c>
      <c r="Q1" s="1" t="s">
        <v>93</v>
      </c>
      <c r="R1" s="1" t="s">
        <v>94</v>
      </c>
      <c r="S1" s="1" t="s">
        <v>95</v>
      </c>
      <c r="T1" s="1" t="s">
        <v>6</v>
      </c>
      <c r="U1" s="1" t="s">
        <v>15</v>
      </c>
      <c r="V1" s="1" t="s">
        <v>82</v>
      </c>
      <c r="W1" s="1" t="s">
        <v>96</v>
      </c>
      <c r="X1" s="1" t="s">
        <v>97</v>
      </c>
      <c r="Y1" s="1" t="s">
        <v>98</v>
      </c>
      <c r="Z1" s="2" t="s">
        <v>99</v>
      </c>
      <c r="AA1" s="1" t="s">
        <v>100</v>
      </c>
      <c r="AB1" s="2" t="s">
        <v>116</v>
      </c>
      <c r="AC1" s="2" t="s">
        <v>95</v>
      </c>
      <c r="AD1" s="2" t="s">
        <v>117</v>
      </c>
      <c r="AE1" s="2" t="s">
        <v>118</v>
      </c>
      <c r="AF1" s="2" t="s">
        <v>119</v>
      </c>
      <c r="AG1" s="2" t="s">
        <v>112</v>
      </c>
      <c r="AH1" s="2" t="s">
        <v>113</v>
      </c>
      <c r="AI1" s="2" t="s">
        <v>122</v>
      </c>
      <c r="AJ1" s="2" t="s">
        <v>121</v>
      </c>
      <c r="AK1" s="2" t="s">
        <v>108</v>
      </c>
      <c r="AL1" s="2" t="s">
        <v>109</v>
      </c>
      <c r="AM1" s="2" t="s">
        <v>110</v>
      </c>
      <c r="AN1" s="2" t="s">
        <v>111</v>
      </c>
      <c r="AO1" s="2" t="s">
        <v>114</v>
      </c>
      <c r="AP1" s="2" t="s">
        <v>115</v>
      </c>
      <c r="AQ1" s="2" t="s">
        <v>120</v>
      </c>
    </row>
    <row r="2" spans="1:43" s="16" customFormat="1" x14ac:dyDescent="0.2">
      <c r="A2" s="4">
        <v>2027</v>
      </c>
      <c r="B2" s="5" t="s">
        <v>58</v>
      </c>
      <c r="C2" s="4">
        <f>F2/8*G2</f>
        <v>64</v>
      </c>
      <c r="D2" s="4" t="s">
        <v>60</v>
      </c>
      <c r="E2" s="4" t="s">
        <v>43</v>
      </c>
      <c r="F2" s="4">
        <v>32</v>
      </c>
      <c r="G2" s="4">
        <v>16</v>
      </c>
      <c r="H2" s="4">
        <v>1</v>
      </c>
      <c r="I2" s="6">
        <v>1.87</v>
      </c>
      <c r="J2" s="4">
        <f>G2+H2</f>
        <v>17</v>
      </c>
      <c r="K2" s="7">
        <v>3719</v>
      </c>
      <c r="L2" s="6">
        <v>0.2</v>
      </c>
      <c r="M2" s="8">
        <f>K2*(1+L2)</f>
        <v>4462.8</v>
      </c>
      <c r="N2" s="9">
        <v>103</v>
      </c>
      <c r="O2" s="4">
        <v>599</v>
      </c>
      <c r="P2" s="6">
        <v>0.76490000000000002</v>
      </c>
      <c r="Q2" s="9">
        <f>FLOOR(O2*P2,1)</f>
        <v>458</v>
      </c>
      <c r="R2" s="10">
        <f>M2/Q2</f>
        <v>9.7441048034934497</v>
      </c>
      <c r="S2" s="10">
        <f>R2/F2*8</f>
        <v>2.4360262008733624</v>
      </c>
      <c r="T2" s="10" t="s">
        <v>43</v>
      </c>
      <c r="U2" s="4" t="s">
        <v>62</v>
      </c>
      <c r="V2" s="11">
        <f>F2/8*G2</f>
        <v>64</v>
      </c>
      <c r="W2" s="12">
        <f>R2*(G2+H2*I2)</f>
        <v>174.12715283842795</v>
      </c>
      <c r="X2" s="12">
        <v>25.16</v>
      </c>
      <c r="Y2" s="6">
        <v>0.70932176618064602</v>
      </c>
      <c r="Z2" s="13">
        <f>(W2+X2)/Y2</f>
        <v>280.95451505949507</v>
      </c>
      <c r="AA2" s="14">
        <f>F2*128/N2</f>
        <v>39.766990291262132</v>
      </c>
      <c r="AB2" s="33">
        <f>AO2*AP2/8</f>
        <v>3276.8</v>
      </c>
      <c r="AC2" s="15">
        <f>Z2/C2</f>
        <v>4.3899142978046104</v>
      </c>
      <c r="AD2" s="33">
        <f>AB2/V2</f>
        <v>51.2</v>
      </c>
      <c r="AE2" s="34">
        <f>Z2/AB2*100</f>
        <v>8.5740513628996293</v>
      </c>
      <c r="AF2" s="35">
        <f>AB2/AQ2</f>
        <v>20.544200626959249</v>
      </c>
      <c r="AG2" s="33">
        <v>14.5</v>
      </c>
      <c r="AH2" s="33">
        <v>11</v>
      </c>
      <c r="AI2" s="33">
        <v>14.5</v>
      </c>
      <c r="AJ2" s="33">
        <v>11</v>
      </c>
      <c r="AK2" s="33"/>
      <c r="AL2" s="33"/>
      <c r="AM2" s="33"/>
      <c r="AN2" s="33"/>
      <c r="AO2" s="33">
        <v>2048</v>
      </c>
      <c r="AP2" s="33">
        <v>12.8</v>
      </c>
      <c r="AQ2" s="33">
        <f>AG2*AH2</f>
        <v>159.5</v>
      </c>
    </row>
    <row r="3" spans="1:43" s="16" customFormat="1" x14ac:dyDescent="0.2">
      <c r="A3" s="4">
        <v>2027</v>
      </c>
      <c r="B3" s="5" t="s">
        <v>101</v>
      </c>
      <c r="C3" s="4">
        <f>F3/8*G3</f>
        <v>64</v>
      </c>
      <c r="D3" s="4" t="s">
        <v>60</v>
      </c>
      <c r="E3" s="4" t="s">
        <v>43</v>
      </c>
      <c r="F3" s="4">
        <v>32</v>
      </c>
      <c r="G3" s="4">
        <v>16</v>
      </c>
      <c r="H3" s="4">
        <v>1</v>
      </c>
      <c r="I3" s="6">
        <v>1.87</v>
      </c>
      <c r="J3" s="4">
        <f>G3+H3</f>
        <v>17</v>
      </c>
      <c r="K3" s="7">
        <v>3719</v>
      </c>
      <c r="L3" s="6">
        <v>0.2</v>
      </c>
      <c r="M3" s="8">
        <f>K3*(1+L3)</f>
        <v>4462.8</v>
      </c>
      <c r="N3" s="9">
        <v>103</v>
      </c>
      <c r="O3" s="4">
        <v>599</v>
      </c>
      <c r="P3" s="6">
        <v>0.76490000000000002</v>
      </c>
      <c r="Q3" s="9">
        <f>FLOOR(O3*P3,1)</f>
        <v>458</v>
      </c>
      <c r="R3" s="10">
        <f>M3/Q3</f>
        <v>9.7441048034934497</v>
      </c>
      <c r="S3" s="10">
        <f>R3/F3*8</f>
        <v>2.4360262008733624</v>
      </c>
      <c r="T3" s="10" t="s">
        <v>43</v>
      </c>
      <c r="U3" s="4" t="s">
        <v>62</v>
      </c>
      <c r="V3" s="11">
        <f>F3/8*G3</f>
        <v>64</v>
      </c>
      <c r="W3" s="12">
        <f>R3*(G3+H3*I3)</f>
        <v>174.12715283842795</v>
      </c>
      <c r="X3" s="12">
        <f>8224.9/525</f>
        <v>15.666476190476191</v>
      </c>
      <c r="Y3" s="6">
        <v>0.70932176618064602</v>
      </c>
      <c r="Z3" s="13">
        <f>(W3+X3)/Y3</f>
        <v>267.57056963139712</v>
      </c>
      <c r="AA3" s="14">
        <f>F3*128/N3</f>
        <v>39.766990291262132</v>
      </c>
      <c r="AB3" s="33">
        <f>AO3*AP3/8</f>
        <v>3276.8</v>
      </c>
      <c r="AC3" s="15">
        <f>Z3/C3</f>
        <v>4.18079015049058</v>
      </c>
      <c r="AD3" s="33">
        <f>AB3/V3</f>
        <v>51.2</v>
      </c>
      <c r="AE3" s="34">
        <f>Z3/AB3*100</f>
        <v>8.1656057626769147</v>
      </c>
      <c r="AF3" s="35">
        <f>AB3/AQ3</f>
        <v>20.544200626959249</v>
      </c>
      <c r="AG3" s="33">
        <v>14.5</v>
      </c>
      <c r="AH3" s="33">
        <v>11</v>
      </c>
      <c r="AI3" s="33">
        <v>14.5</v>
      </c>
      <c r="AJ3" s="33">
        <v>11</v>
      </c>
      <c r="AK3" s="33"/>
      <c r="AL3" s="33"/>
      <c r="AM3" s="33"/>
      <c r="AN3" s="33"/>
      <c r="AO3" s="33">
        <v>2048</v>
      </c>
      <c r="AP3" s="33">
        <v>12.8</v>
      </c>
      <c r="AQ3" s="33">
        <f>AG3*AH3</f>
        <v>159.5</v>
      </c>
    </row>
    <row r="4" spans="1:43" s="16" customFormat="1" x14ac:dyDescent="0.2">
      <c r="A4" s="17">
        <v>2027</v>
      </c>
      <c r="B4" s="18" t="s">
        <v>102</v>
      </c>
      <c r="C4" s="17">
        <f>F4/8*G4</f>
        <v>64</v>
      </c>
      <c r="D4" s="17" t="s">
        <v>103</v>
      </c>
      <c r="E4" s="17" t="s">
        <v>43</v>
      </c>
      <c r="F4" s="17">
        <v>32</v>
      </c>
      <c r="G4" s="17">
        <v>16</v>
      </c>
      <c r="H4" s="17">
        <v>0</v>
      </c>
      <c r="I4" s="19">
        <v>1.87</v>
      </c>
      <c r="J4" s="17">
        <f>G4+H4</f>
        <v>16</v>
      </c>
      <c r="K4" s="20">
        <v>3719</v>
      </c>
      <c r="L4" s="19">
        <v>7.0000000000000007E-2</v>
      </c>
      <c r="M4" s="21">
        <f>K4*(1+L4)</f>
        <v>3979.3300000000004</v>
      </c>
      <c r="N4" s="22">
        <v>74</v>
      </c>
      <c r="O4" s="17">
        <f>_xlfn.FLOOR.MATH(295*3.1415*(295/4/N4-1/SQRT(2*N4)),1)</f>
        <v>847</v>
      </c>
      <c r="P4" s="19">
        <v>0.81420000000000003</v>
      </c>
      <c r="Q4" s="22">
        <f>FLOOR(O4*P4,1)</f>
        <v>689</v>
      </c>
      <c r="R4" s="23">
        <f>M4/Q4</f>
        <v>5.775515239477504</v>
      </c>
      <c r="S4" s="24">
        <f>R4/F4*8</f>
        <v>1.443878809869376</v>
      </c>
      <c r="T4" s="24" t="s">
        <v>43</v>
      </c>
      <c r="U4" s="17" t="s">
        <v>104</v>
      </c>
      <c r="V4" s="17">
        <f>F4/8*G4</f>
        <v>64</v>
      </c>
      <c r="W4" s="25">
        <f>R4*(G4+H4*I4)</f>
        <v>92.408243831640064</v>
      </c>
      <c r="X4" s="25">
        <f>27.67</f>
        <v>27.67</v>
      </c>
      <c r="Y4" s="26">
        <v>0.76800000000000002</v>
      </c>
      <c r="Z4" s="27">
        <f>(W4+X4)/Y4</f>
        <v>156.35187998911468</v>
      </c>
      <c r="AA4" s="28">
        <f>F4*128/N4</f>
        <v>55.351351351351354</v>
      </c>
      <c r="AB4" s="32">
        <f>AO4*AP4/8</f>
        <v>3276.8</v>
      </c>
      <c r="AC4" s="29">
        <f>Z4/C4</f>
        <v>2.4429981248299169</v>
      </c>
      <c r="AD4" s="32">
        <f>AB4/V4</f>
        <v>51.2</v>
      </c>
      <c r="AE4" s="36">
        <f>Z4/AB4*100</f>
        <v>4.7714807125584313</v>
      </c>
      <c r="AF4" s="37">
        <f>AB4/AQ4</f>
        <v>20.888633900682095</v>
      </c>
      <c r="AG4" s="32">
        <f t="shared" ref="AG4:AH6" si="0">AI4+0.5</f>
        <v>14.940000000000001</v>
      </c>
      <c r="AH4" s="32">
        <f t="shared" si="0"/>
        <v>10.5</v>
      </c>
      <c r="AI4" s="32">
        <f>AK4+AM4</f>
        <v>14.440000000000001</v>
      </c>
      <c r="AJ4" s="32">
        <f>AN4</f>
        <v>10</v>
      </c>
      <c r="AK4" s="32">
        <f>N4/AL4</f>
        <v>7.4</v>
      </c>
      <c r="AL4" s="32">
        <v>10</v>
      </c>
      <c r="AM4" s="32">
        <f>0.36*(J4-2)+2</f>
        <v>7.04</v>
      </c>
      <c r="AN4" s="32">
        <v>10</v>
      </c>
      <c r="AO4" s="32">
        <f>J4*128</f>
        <v>2048</v>
      </c>
      <c r="AP4" s="32">
        <v>12.8</v>
      </c>
      <c r="AQ4" s="32">
        <f>AG4*AH4</f>
        <v>156.87</v>
      </c>
    </row>
    <row r="5" spans="1:43" x14ac:dyDescent="0.2">
      <c r="A5" s="17">
        <v>2027</v>
      </c>
      <c r="B5" s="18" t="s">
        <v>105</v>
      </c>
      <c r="C5" s="17">
        <f>F5/8*G5</f>
        <v>32</v>
      </c>
      <c r="D5" s="17" t="s">
        <v>103</v>
      </c>
      <c r="E5" s="17" t="s">
        <v>43</v>
      </c>
      <c r="F5" s="17">
        <v>32</v>
      </c>
      <c r="G5" s="17">
        <v>8</v>
      </c>
      <c r="H5" s="17">
        <v>0</v>
      </c>
      <c r="I5" s="19">
        <v>1.87</v>
      </c>
      <c r="J5" s="17">
        <f>G5+H5</f>
        <v>8</v>
      </c>
      <c r="K5" s="20">
        <v>3719</v>
      </c>
      <c r="L5" s="19">
        <v>7.0000000000000007E-2</v>
      </c>
      <c r="M5" s="21">
        <f>K5*(1+L5)</f>
        <v>3979.3300000000004</v>
      </c>
      <c r="N5" s="22">
        <v>74</v>
      </c>
      <c r="O5" s="17">
        <f>_xlfn.FLOOR.MATH(295*3.1415*(295/4/N5-1/SQRT(2*N5)),1)</f>
        <v>847</v>
      </c>
      <c r="P5" s="19">
        <v>0.81420000000000003</v>
      </c>
      <c r="Q5" s="22">
        <f>FLOOR(O5*P5,1)</f>
        <v>689</v>
      </c>
      <c r="R5" s="23">
        <f>M5/Q5</f>
        <v>5.775515239477504</v>
      </c>
      <c r="S5" s="24">
        <f>R5/F5*8</f>
        <v>1.443878809869376</v>
      </c>
      <c r="T5" s="24" t="s">
        <v>43</v>
      </c>
      <c r="U5" s="17" t="s">
        <v>104</v>
      </c>
      <c r="V5" s="17">
        <f>F5/8*G5</f>
        <v>32</v>
      </c>
      <c r="W5" s="25">
        <f>R5*(G5+H5*I5)</f>
        <v>46.204121915820032</v>
      </c>
      <c r="X5" s="25">
        <f>27.67</f>
        <v>27.67</v>
      </c>
      <c r="Y5" s="26">
        <f>Y4^0.5</f>
        <v>0.87635609200826581</v>
      </c>
      <c r="Z5" s="27">
        <f>(W5+X5)/Y5</f>
        <v>84.296922894127903</v>
      </c>
      <c r="AA5" s="28">
        <f>F5*128/N5</f>
        <v>55.351351351351354</v>
      </c>
      <c r="AB5" s="32">
        <f>AO5*AP5/8</f>
        <v>1638.4</v>
      </c>
      <c r="AC5" s="29">
        <f>Z5/C5</f>
        <v>2.634278840441497</v>
      </c>
      <c r="AD5" s="32">
        <f>AB5/V5</f>
        <v>51.2</v>
      </c>
      <c r="AE5" s="36">
        <f>Z5/AB5*100</f>
        <v>5.1450758602372986</v>
      </c>
      <c r="AF5" s="37">
        <f>AB5/AQ5</f>
        <v>12.938482192213534</v>
      </c>
      <c r="AG5" s="32">
        <f t="shared" si="0"/>
        <v>12.06</v>
      </c>
      <c r="AH5" s="32">
        <f t="shared" si="0"/>
        <v>10.5</v>
      </c>
      <c r="AI5" s="32">
        <f>AK5+AM5</f>
        <v>11.56</v>
      </c>
      <c r="AJ5" s="32">
        <f>AN5</f>
        <v>10</v>
      </c>
      <c r="AK5" s="32">
        <f>N5/AL5</f>
        <v>7.4</v>
      </c>
      <c r="AL5" s="32">
        <v>10</v>
      </c>
      <c r="AM5" s="32">
        <f>0.36*(J5-2)+2</f>
        <v>4.16</v>
      </c>
      <c r="AN5" s="32">
        <v>10</v>
      </c>
      <c r="AO5" s="32">
        <f>J5*128</f>
        <v>1024</v>
      </c>
      <c r="AP5" s="32">
        <v>12.8</v>
      </c>
      <c r="AQ5" s="32">
        <f>AG5*AH5</f>
        <v>126.63000000000001</v>
      </c>
    </row>
    <row r="6" spans="1:43" x14ac:dyDescent="0.2">
      <c r="A6" s="17">
        <v>2027</v>
      </c>
      <c r="B6" s="18" t="s">
        <v>106</v>
      </c>
      <c r="C6" s="17">
        <f>F6/8*G6</f>
        <v>16</v>
      </c>
      <c r="D6" s="17" t="s">
        <v>103</v>
      </c>
      <c r="E6" s="17" t="s">
        <v>43</v>
      </c>
      <c r="F6" s="17">
        <v>16</v>
      </c>
      <c r="G6" s="17">
        <v>8</v>
      </c>
      <c r="H6" s="17">
        <v>0</v>
      </c>
      <c r="I6" s="19">
        <v>1.87</v>
      </c>
      <c r="J6" s="17">
        <f>G6+H6</f>
        <v>8</v>
      </c>
      <c r="K6" s="20">
        <v>3719</v>
      </c>
      <c r="L6" s="19">
        <v>7.0000000000000007E-2</v>
      </c>
      <c r="M6" s="21">
        <f>K6*(1+L6)</f>
        <v>3979.3300000000004</v>
      </c>
      <c r="N6" s="22">
        <v>39</v>
      </c>
      <c r="O6" s="17">
        <f>_xlfn.FLOOR.MATH(295*3.1415*(295/4/N6-1/SQRT(2*N6)),1)</f>
        <v>1647</v>
      </c>
      <c r="P6" s="19">
        <f>EXP(N10*N6)</f>
        <v>0.89733142245093134</v>
      </c>
      <c r="Q6" s="22">
        <f>FLOOR(O6*P6,1)</f>
        <v>1477</v>
      </c>
      <c r="R6" s="23">
        <f>M6/Q6</f>
        <v>2.694197698036561</v>
      </c>
      <c r="S6" s="24">
        <f>R6/F6*8</f>
        <v>1.3470988490182805</v>
      </c>
      <c r="T6" s="24" t="s">
        <v>43</v>
      </c>
      <c r="U6" s="17" t="s">
        <v>104</v>
      </c>
      <c r="V6" s="17">
        <f>F6/8*G6</f>
        <v>16</v>
      </c>
      <c r="W6" s="25">
        <f>R6*(G6+H6*I6)</f>
        <v>21.553581584292488</v>
      </c>
      <c r="X6" s="25">
        <f>27.67</f>
        <v>27.67</v>
      </c>
      <c r="Y6" s="26">
        <f>Y4^0.5</f>
        <v>0.87635609200826581</v>
      </c>
      <c r="Z6" s="27">
        <f>(W6+X6)/Y6</f>
        <v>56.168470822735159</v>
      </c>
      <c r="AA6" s="28">
        <f>F6*128/N6</f>
        <v>52.512820512820511</v>
      </c>
      <c r="AB6" s="32">
        <f>AO6*AP6/8</f>
        <v>1638.4</v>
      </c>
      <c r="AC6" s="29">
        <f>Z6/C6</f>
        <v>3.5105294264209475</v>
      </c>
      <c r="AD6" s="32">
        <f>AB6/V6</f>
        <v>102.4</v>
      </c>
      <c r="AE6" s="36">
        <f>Z6/AB6*100</f>
        <v>3.428251392989206</v>
      </c>
      <c r="AF6" s="37">
        <f>AB6/AQ6</f>
        <v>23.907777615642786</v>
      </c>
      <c r="AG6" s="32">
        <f t="shared" si="0"/>
        <v>12.46</v>
      </c>
      <c r="AH6" s="32">
        <f t="shared" si="0"/>
        <v>5.5</v>
      </c>
      <c r="AI6" s="32">
        <f>AK6+AM6</f>
        <v>11.96</v>
      </c>
      <c r="AJ6" s="32">
        <f>AN6</f>
        <v>5</v>
      </c>
      <c r="AK6" s="32">
        <f>N6/AL6</f>
        <v>7.8</v>
      </c>
      <c r="AL6" s="32">
        <v>5</v>
      </c>
      <c r="AM6" s="32">
        <f>0.36*(J6-2)+2</f>
        <v>4.16</v>
      </c>
      <c r="AN6" s="32">
        <v>5</v>
      </c>
      <c r="AO6" s="32">
        <f>J6*128</f>
        <v>1024</v>
      </c>
      <c r="AP6" s="32">
        <v>12.8</v>
      </c>
      <c r="AQ6" s="32">
        <f>AG6*AH6</f>
        <v>68.53</v>
      </c>
    </row>
    <row r="9" spans="1:43" x14ac:dyDescent="0.2">
      <c r="Z9" s="31"/>
    </row>
    <row r="10" spans="1:43" x14ac:dyDescent="0.2">
      <c r="M10" s="30" t="s">
        <v>107</v>
      </c>
      <c r="N10" s="30">
        <f>LN(P5)/N5</f>
        <v>-2.7776924718007912E-3</v>
      </c>
      <c r="Z10" s="3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k I A A B Q S w M E F A A C A A g A F l j o W D 7 K 3 O i k A A A A 9 g A A A B I A H A B D b 2 5 m a W c v U G F j a 2 F n Z S 5 4 b W w g o h g A K K A U A A A A A A A A A A A A A A A A A A A A A A A A A A A A h Y 9 B D o I w F E S v Q r q n L T U m h H z K w q 0 k J k T j t o G K j f A x t F j u 5 s I j e Q U x i r p z O W / e Y u Z + v U E 2 t k 1 w 0 b 0 1 H a Y k o p w E G s u u M l i n Z H C H M C a Z h I 0 q T 6 r W w S S j T U Z b p e T o 3 D l h z H t P / Y J 2 f c 0 E 5 x H b 5 + u i P O p W k Y 9 s / s u h Q e s U l p p I 2 L 3 G S E E j E V O x F J Q D m y H k B r + C m P Y + 2 x 8 I q 6 F x Q 6 + l x n B b A J s j s P c H + Q B Q S w M E F A A C A A g A F l j o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Z Y 6 F g j c O Q 6 M w U A A E s Z A A A T A B w A R m 9 y b X V s Y X M v U 2 V j d G l v b j E u b S C i G A A o o B Q A A A A A A A A A A A A A A A A A A A A A A A A A A A C 1 W G 1 P 4 0 Y Q / o 7 E f 7 C c V n I g 5 K 0 B j l b 3 I T J U S n s B d I l K U e R a x l m C j 8 S m 9 k Y l j f j v n V n b a 6 + 9 S + y U 4 0 v w z u 6 8 P D M 7 s z M R c a k X + N o k / u 3 9 c n h w e B A 9 O S G Z a 9 Q M / I i G 6 3 j H Z 2 1 J 6 O G B B n + T Y B 2 6 B F a u X l 2 y b J v r M C Q + v Q v C 5 4 c g e D a a 2 9 m 1 s y K f d Y G B b r 3 N 4 J v C T q s V 8 2 n o 5 p P j L 0 D U d P N C d G A 4 d R 6 W p D 0 N H T 9 6 D M K V G S z X K x + J k R E L b W 2 3 + u V o P L Z R g t 7 S K N A 0 S l 7 p W 0 v b 6 n + Q M E J R x f V 7 4 o S w O P L p 2 a C N 7 N i q G a x e 7 E v i R x 7 d l K n w S c J H x y 1 L u Q 0 D l 0 R R a f 3 S I 5 q S n R l E 1 B 7 O v 5 V O j W 5 s O F g + c G W a c s K X Y O G 5 S L J d 4 J n y 8 9 e r B x K y D Q 3 7 8 u t w L D / c s P l x C X E a U G c p p 9 0 O p 2 U g H P f Z W R D t T 4 k S K e 1 e Q m M O Z C 4 v Q W j f j E 7 Q L 2 U F L m 1 E R E W T 4 v 7 W P D z w f G m s 5 e P c R a a B D 4 F p M y + Z z t K V h r s Q z z y G x y R E t n f O I w k 1 Z J A F 8 j W J K J n / F n h + G r 6 5 8 A H N K T u E Z w o E P a O A S c j g d 8 + f t 7 + Q R 3 q z h r h s c u l X r y + O P 8 f b m p 3 g 8 m M i + z + + S o Z M 3 a K 4 r Z 4 j M n w z c j t P y r T 4 S n y 4 j 3 M t l h J l G s S E Z N m Q q 4 t 3 W i 4 B N M v L y w m s k T j K 2 q F A Q U q c w d x N G j Y l 3 5 r s 6 s r 8 W l B F u O r c w / C R E r S E o H N K P Q c L e r z n X z P J N o K g r Q 6 / P + a d C t / t e E 0 O b m 8 n u h I F M 4 9 y 9 i 3 t l s A F 8 C k k B R X M m E A n 3 r + k A t A 9 v Z i j c 2 l Z y M T o B P h G v n h k S t y n 4 u 5 s p 5 5 u r e y U d H 8 V n 3 D 7 R E G s c t j s I 3 Z M Q m p n y 3 L f 9 G v 4 h o v b y g S I O V p 9 s X v q m y 0 q p h K T M 7 X s / 7 h m e P 5 C E Q A l Z d L C h D 7 m h 3 F x Q u E L / m d m x Y 7 N m F d 1 r U S d d 5 y b 5 y 9 K y 4 r h D 5 3 V 6 q 8 + b h h G 0 U b D + q 2 9 a F i t t T k r u h C e s C R Z / 9 X z n S X U S S B s P L K c A x k p b 9 + X u z z s f q o R d j k c t h J N i y 8 D h e K K 4 B z O U Y a 5 j m i w + h k T q 7 Q I w y 7 u K 9 E M R G r + z W a H 7 K Q U E M d 9 0 m Y Z H + v I 6 B 3 P G s V 0 Z j X l 2 A x 2 Y v O u 0 g h S S S V l d R J Z j Z 1 X z D C d u 9 2 m D 9 B 0 2 M 9 e k U x W a r n R v z g 9 u m Z I t 2 9 H z S M D F z r G 4 G i W X l y w / M T o d Z I 9 k 7 9 D a v Q F q g K Z 0 5 r I Z O Y g K E V l h V e e A h B M t / c Y z r s B O U 1 T U 7 w / B e O k 2 + 5 2 e + c 5 8 4 6 7 7 Y u B w s K z m h Z m + r G u J i f 9 n V I p s m A H s L J U 8 f o Z G p m c s B m 0 e c / P B I i t 2 G a 2 2 5 K b e 1 7 T 3 L y u a L B M k 6 p u r X b D z 1 O v C n d b v F 9 W B y 5 3 W R W F z Z / 2 c D G / 2 D l N K l 5 p 1 o / B k 6 G i v Z 9 Y R l u E Z O F Q j F f R 7 l Q 8 u L a R 7 x G t 4 z x J 7 C 6 T v V n P q M D l o i Y u o m E s 6 5 X V r g g S P A A q 4 n P B H n 7 D q Y C L M e N t L F j L 2 1 Z m e a F e W c 1 j w 5 j J a h R g K K u t V p P h l 7 X V q r L R 6 9 Y E k B v N y m p m U t X A Q m U r 5 k b Q L X k 6 i N k x r R L B P y Q 0 Z v I n h N W q a P / u N k N p A C I g a F c v e 1 a M n V 6 P Z 0 9 7 G U R R O n y J Y w i i o h C / E B G p W 6 x m Z 5 Y p a E H 5 L O 8 + y e 1 W Q L T 7 t a + 0 j q d b Q f W K s R J 7 t i J K f f 6 c Z K O a w k 2 r A V J + c q P U R 5 h W 8 g n C X q P K b B z x Y X N K 1 Z x Q P o 0 U B h L 1 h 1 j 8 f b q / 9 d i 5 f 5 j x q p F r M g E p Y p L M C M S H f j X D k y 5 z L 7 v T r v g 7 m 6 2 K h G Q Y U Z i B 8 l F m a W 6 q a t e r A c V 7 s b 2 g y j q 5 D w N L 7 N J V 0 + X / 0 y z G I E u b 3 u I 2 R Q 9 c H e r / A F B L A Q I t A B Q A A g A I A B Z Y 6 F g + y t z o p A A A A P Y A A A A S A A A A A A A A A A A A A A A A A A A A A A B D b 2 5 m a W c v U G F j a 2 F n Z S 5 4 b W x Q S w E C L Q A U A A I A C A A W W O h Y D 8 r p q 6 Q A A A D p A A A A E w A A A A A A A A A A A A A A A A D w A A A A W 0 N v b n R l b n R f V H l w Z X N d L n h t b F B L A Q I t A B Q A A g A I A B Z Y 6 F g j c O Q 6 M w U A A E s Z A A A T A A A A A A A A A A A A A A A A A O E B A A B G b 3 J t d W x h c y 9 T Z W N 0 a W 9 u M S 5 t U E s F B g A A A A A D A A M A w g A A A G E H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F n A A A A A A A A X 2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Q 2 9 u c 3 R y d W N 0 a W 9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T N j Y T F k Y m Q t M m I w Y y 0 0 M T c 3 L T l l M z k t Z j U 3 O W I 5 N G M z M T M y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T G F z d F V w Z G F 0 Z W Q i I F Z h b H V l P S J k M j A y N C 0 w N y 0 w O F Q x O D o w M D o 0 N C 4 y M j g 5 M j Y z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E N v b n N 0 c n V j d G l v b i 9 B d X R v U m V t b 3 Z l Z E N v b H V t b n M x L n t E S U 1 N X 0 5 h b W U s M H 0 m c X V v d D s s J n F 1 b 3 Q 7 U 2 V j d G l v b j E v d E N v b n N 0 c n V j d G l v b i 9 B d X R v U m V t b 3 Z l Z E N v b H V t b n M x L n t Q Y W N r Y W d l I E 5 h b W U s M X 0 m c X V v d D s s J n F 1 b 3 Q 7 U 2 V j d G l v b j E v d E N v b n N 0 c n V j d G l v b i 9 B d X R v U m V t b 3 Z l Z E N v b H V t b n M x L n t W Z X J z a W 9 u L D J 9 J n F 1 b 3 Q 7 L C Z x d W 9 0 O 1 N l Y 3 R p b 2 4 x L 3 R D b 2 5 z d H J 1 Y 3 R p b 2 4 v Q X V 0 b 1 J l b W 9 2 Z W R D b 2 x 1 b W 5 z M S 5 7 W W V h c i w z f S Z x d W 9 0 O y w m c X V v d D t T Z W N 0 a W 9 u M S 9 0 Q 2 9 u c 3 R y d W N 0 a W 9 u L 0 F 1 d G 9 S Z W 1 v d m V k Q 2 9 s d W 1 u c z E u e 0 N v b X B f R G V u c 2 l 0 e S w 0 f S Z x d W 9 0 O y w m c X V v d D t T Z W N 0 a W 9 u M S 9 0 Q 2 9 u c 3 R y d W N 0 a W 9 u L 0 F 1 d G 9 S Z W 1 v d m V k Q 2 9 s d W 1 u c z E u e 0 l u d G V y Z m F j Z S w 1 f S Z x d W 9 0 O y w m c X V v d D t T Z W N 0 a W 9 u M S 9 0 Q 2 9 u c 3 R y d W N 0 a W 9 u L 0 F 1 d G 9 S Z W 1 v d m V k Q 2 9 s d W 1 u c z E u e 1 B y b 2 N l c 3 M s N n 0 m c X V v d D s s J n F 1 b 3 Q 7 U 2 V j d G l v b j E v d E N v b n N 0 c n V j d G l v b i 9 B d X R v U m V t b 3 Z l Z E N v b H V t b n M x L n t E a W U g R G V u c 2 l 0 e S w 3 f S Z x d W 9 0 O y w m c X V v d D t T Z W N 0 a W 9 u M S 9 0 Q 2 9 u c 3 R y d W N 0 a W 9 u L 0 F 1 d G 9 S Z W 1 v d m V k Q 2 9 s d W 1 u c z E u e 0 N v c 3 R f Q W R q L D h 9 J n F 1 b 3 Q 7 L C Z x d W 9 0 O 1 N l Y 3 R p b 2 4 x L 3 R D b 2 5 z d H J 1 Y 3 R p b 2 4 v Q X V 0 b 1 J l b W 9 2 Z W R D b 2 x 1 b W 5 z M S 5 7 S U 9 f R G l l L D l 9 J n F 1 b 3 Q 7 L C Z x d W 9 0 O 1 N l Y 3 R p b 2 4 x L 3 R D b 2 5 z d H J 1 Y 3 R p b 2 4 v Q X V 0 b 1 J l b W 9 2 Z W R D b 2 x 1 b W 5 z M S 5 7 R U N D X 0 R p Z S w x M H 0 m c X V v d D s s J n F 1 b 3 Q 7 U 2 V j d G l v b j E v d E N v b n N 0 c n V j d G l v b i 9 B d X R v U m V t b 3 Z l Z E N v b H V t b n M x L n t M b 2 d p Y 1 9 E a W V f Y 2 9 z d C w x M X 0 m c X V v d D s s J n F 1 b 3 Q 7 U 2 V j d G l v b j E v d E N v b n N 0 c n V j d G l v b i 9 B d X R v U m V t b 3 Z l Z E N v b H V t b n M x L n s j X 0 R S Q U 1 f R G l l L D E y f S Z x d W 9 0 O y w m c X V v d D t T Z W N 0 a W 9 u M S 9 0 Q 2 9 u c 3 R y d W N 0 a W 9 u L 0 F 1 d G 9 S Z W 1 v d m V k Q 2 9 s d W 1 u c z E u e y N f T G 9 n a W N f R G l l L D E z f S Z x d W 9 0 O y w m c X V v d D t T Z W N 0 a W 9 u M S 9 0 Q 2 9 u c 3 R y d W N 0 a W 9 u L 0 F 1 d G 9 S Z W 1 v d m V k Q 2 9 s d W 1 u c z E u e y N U b 3 R h b F 9 E a W U s M T R 9 J n F 1 b 3 Q 7 L C Z x d W 9 0 O 1 N l Y 3 R p b 2 4 x L 3 R D b 2 5 z d H J 1 Y 3 R p b 2 4 v Q X V 0 b 1 J l b W 9 2 Z W R D b 2 x 1 b W 5 z M S 5 7 U E F U L D E 1 f S Z x d W 9 0 O y w m c X V v d D t T Z W N 0 a W 9 u M S 9 0 Q 2 9 u c 3 R y d W N 0 a W 9 u L 0 F 1 d G 9 S Z W 1 v d m V k Q 2 9 s d W 1 u c z E u e 1 B h Y 2 t h Z 2 U g W C w x N n 0 m c X V v d D s s J n F 1 b 3 Q 7 U 2 V j d G l v b j E v d E N v b n N 0 c n V j d G l v b i 9 B d X R v U m V t b 3 Z l Z E N v b H V t b n M x L n t Q Y W N r Y W d l I F k s M T d 9 J n F 1 b 3 Q 7 L C Z x d W 9 0 O 1 N l Y 3 R p b 2 4 x L 3 R D b 2 5 z d H J 1 Y 3 R p b 2 4 v Q X V 0 b 1 J l b W 9 2 Z W R D b 2 x 1 b W 5 z M S 5 7 R E l N T V 9 U e X B l L D E 4 f S Z x d W 9 0 O y w m c X V v d D t T Z W N 0 a W 9 u M S 9 0 Q 2 9 u c 3 R y d W N 0 a W 9 u L 0 F 1 d G 9 S Z W 1 v d m V k Q 2 9 s d W 1 u c z E u e 0 R f T 0 k t Q 2 9 t c C w x O X 0 m c X V v d D s s J n F 1 b 3 Q 7 U 2 V j d G l v b j E v d E N v b n N 0 c n V j d G l v b i 9 B d X R v U m V t b 3 Z l Z E N v b H V t b n M x L n t E X 0 V D Q 1 9 D b 2 1 w L D I w f S Z x d W 9 0 O y w m c X V v d D t T Z W N 0 a W 9 u M S 9 0 Q 2 9 u c 3 R y d W N 0 a W 9 u L 0 F 1 d G 9 S Z W 1 v d m V k Q 2 9 s d W 1 u c z E u e 0 R f R G V u c 2 l 0 e S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3 R D b 2 5 z d H J 1 Y 3 R p b 2 4 v Q X V 0 b 1 J l b W 9 2 Z W R D b 2 x 1 b W 5 z M S 5 7 R E l N T V 9 O Y W 1 l L D B 9 J n F 1 b 3 Q 7 L C Z x d W 9 0 O 1 N l Y 3 R p b 2 4 x L 3 R D b 2 5 z d H J 1 Y 3 R p b 2 4 v Q X V 0 b 1 J l b W 9 2 Z W R D b 2 x 1 b W 5 z M S 5 7 U G F j a 2 F n Z S B O Y W 1 l L D F 9 J n F 1 b 3 Q 7 L C Z x d W 9 0 O 1 N l Y 3 R p b 2 4 x L 3 R D b 2 5 z d H J 1 Y 3 R p b 2 4 v Q X V 0 b 1 J l b W 9 2 Z W R D b 2 x 1 b W 5 z M S 5 7 V m V y c 2 l v b i w y f S Z x d W 9 0 O y w m c X V v d D t T Z W N 0 a W 9 u M S 9 0 Q 2 9 u c 3 R y d W N 0 a W 9 u L 0 F 1 d G 9 S Z W 1 v d m V k Q 2 9 s d W 1 u c z E u e 1 l l Y X I s M 3 0 m c X V v d D s s J n F 1 b 3 Q 7 U 2 V j d G l v b j E v d E N v b n N 0 c n V j d G l v b i 9 B d X R v U m V t b 3 Z l Z E N v b H V t b n M x L n t D b 2 1 w X 0 R l b n N p d H k s N H 0 m c X V v d D s s J n F 1 b 3 Q 7 U 2 V j d G l v b j E v d E N v b n N 0 c n V j d G l v b i 9 B d X R v U m V t b 3 Z l Z E N v b H V t b n M x L n t J b n R l c m Z h Y 2 U s N X 0 m c X V v d D s s J n F 1 b 3 Q 7 U 2 V j d G l v b j E v d E N v b n N 0 c n V j d G l v b i 9 B d X R v U m V t b 3 Z l Z E N v b H V t b n M x L n t Q c m 9 j Z X N z L D Z 9 J n F 1 b 3 Q 7 L C Z x d W 9 0 O 1 N l Y 3 R p b 2 4 x L 3 R D b 2 5 z d H J 1 Y 3 R p b 2 4 v Q X V 0 b 1 J l b W 9 2 Z W R D b 2 x 1 b W 5 z M S 5 7 R G l l I E R l b n N p d H k s N 3 0 m c X V v d D s s J n F 1 b 3 Q 7 U 2 V j d G l v b j E v d E N v b n N 0 c n V j d G l v b i 9 B d X R v U m V t b 3 Z l Z E N v b H V t b n M x L n t D b 3 N 0 X 0 F k a i w 4 f S Z x d W 9 0 O y w m c X V v d D t T Z W N 0 a W 9 u M S 9 0 Q 2 9 u c 3 R y d W N 0 a W 9 u L 0 F 1 d G 9 S Z W 1 v d m V k Q 2 9 s d W 1 u c z E u e 0 l P X 0 R p Z S w 5 f S Z x d W 9 0 O y w m c X V v d D t T Z W N 0 a W 9 u M S 9 0 Q 2 9 u c 3 R y d W N 0 a W 9 u L 0 F 1 d G 9 S Z W 1 v d m V k Q 2 9 s d W 1 u c z E u e 0 V D Q 1 9 E a W U s M T B 9 J n F 1 b 3 Q 7 L C Z x d W 9 0 O 1 N l Y 3 R p b 2 4 x L 3 R D b 2 5 z d H J 1 Y 3 R p b 2 4 v Q X V 0 b 1 J l b W 9 2 Z W R D b 2 x 1 b W 5 z M S 5 7 T G 9 n a W N f R G l l X 2 N v c 3 Q s M T F 9 J n F 1 b 3 Q 7 L C Z x d W 9 0 O 1 N l Y 3 R p b 2 4 x L 3 R D b 2 5 z d H J 1 Y 3 R p b 2 4 v Q X V 0 b 1 J l b W 9 2 Z W R D b 2 x 1 b W 5 z M S 5 7 I 1 9 E U k F N X 0 R p Z S w x M n 0 m c X V v d D s s J n F 1 b 3 Q 7 U 2 V j d G l v b j E v d E N v b n N 0 c n V j d G l v b i 9 B d X R v U m V t b 3 Z l Z E N v b H V t b n M x L n s j X 0 x v Z 2 l j X 0 R p Z S w x M 3 0 m c X V v d D s s J n F 1 b 3 Q 7 U 2 V j d G l v b j E v d E N v b n N 0 c n V j d G l v b i 9 B d X R v U m V t b 3 Z l Z E N v b H V t b n M x L n s j V G 9 0 Y W x f R G l l L D E 0 f S Z x d W 9 0 O y w m c X V v d D t T Z W N 0 a W 9 u M S 9 0 Q 2 9 u c 3 R y d W N 0 a W 9 u L 0 F 1 d G 9 S Z W 1 v d m V k Q 2 9 s d W 1 u c z E u e 1 B B V C w x N X 0 m c X V v d D s s J n F 1 b 3 Q 7 U 2 V j d G l v b j E v d E N v b n N 0 c n V j d G l v b i 9 B d X R v U m V t b 3 Z l Z E N v b H V t b n M x L n t Q Y W N r Y W d l I F g s M T Z 9 J n F 1 b 3 Q 7 L C Z x d W 9 0 O 1 N l Y 3 R p b 2 4 x L 3 R D b 2 5 z d H J 1 Y 3 R p b 2 4 v Q X V 0 b 1 J l b W 9 2 Z W R D b 2 x 1 b W 5 z M S 5 7 U G F j a 2 F n Z S B Z L D E 3 f S Z x d W 9 0 O y w m c X V v d D t T Z W N 0 a W 9 u M S 9 0 Q 2 9 u c 3 R y d W N 0 a W 9 u L 0 F 1 d G 9 S Z W 1 v d m V k Q 2 9 s d W 1 u c z E u e 0 R J T U 1 f V H l w Z S w x O H 0 m c X V v d D s s J n F 1 b 3 Q 7 U 2 V j d G l v b j E v d E N v b n N 0 c n V j d G l v b i 9 B d X R v U m V t b 3 Z l Z E N v b H V t b n M x L n t E X 0 9 J L U N v b X A s M T l 9 J n F 1 b 3 Q 7 L C Z x d W 9 0 O 1 N l Y 3 R p b 2 4 x L 3 R D b 2 5 z d H J 1 Y 3 R p b 2 4 v Q X V 0 b 1 J l b W 9 2 Z W R D b 2 x 1 b W 5 z M S 5 7 R F 9 F Q 0 N f Q 2 9 t c C w y M H 0 m c X V v d D s s J n F 1 b 3 Q 7 U 2 V j d G l v b j E v d E N v b n N 0 c n V j d G l v b i 9 B d X R v U m V t b 3 Z l Z E N v b H V t b n M x L n t E X 0 R l b n N p d H k s M j F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R D b 2 5 z d H J 1 Y 3 R p b 2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E N v b n N 0 c n V j d G l v b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P C 9 J d G V t U G F 0 a D 4 8 L 0 l 0 Z W 1 M b 2 N h d G l v b j 4 8 U 3 R h Y m x l R W 5 0 c m l l c z 4 8 R W 5 0 c n k g V H l w Z T 0 i U X V l c n l J R C I g V m F s d W U 9 I n M 2 O G Y x N z Y 2 N y 0 4 M j Q z L T Q 1 Z W I t Y T E x Y S 0 3 Z G E 4 N j Q 2 N j V l N T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j Q 2 9 t c G 9 u Z W 5 0 X 0 N v c 3 R f Q 2 F s Y y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N C 0 w N y 0 w O F Q x N z o 1 O D o x N S 4 0 M j I 3 N j Y 0 W i I g L z 4 8 R W 5 0 c n k g V H l w Z T 0 i R m l s b E N v b H V t b l R 5 c G V z I i B W Y W x 1 Z T 0 i c 0 J n Q U d B d 0 1 H Q m d N R 0 F 3 T U Z B d 0 1 E Q m d V R k J n T U R B e E V F Q l F V R k J R V V J B d 1 F E R V J F U k J C R U E i I C 8 + P E V u d H J 5 I F R 5 c G U 9 I k Z p b G x D b 2 x 1 b W 5 O Y W 1 l c y I g V m F s d W U 9 I n N b J n F 1 b 3 Q 7 R E l N T V 9 O Y W 1 l J n F 1 b 3 Q 7 L C Z x d W 9 0 O 1 B h Y 2 t h Z 2 U g T m F t Z S Z x d W 9 0 O y w m c X V v d D t W Z X J z a W 9 u J n F 1 b 3 Q 7 L C Z x d W 9 0 O 1 l l Y X I m c X V v d D s s J n F 1 b 3 Q 7 Q 2 9 t c F 9 E Z W 5 z a X R 5 J n F 1 b 3 Q 7 L C Z x d W 9 0 O 0 l u d G V y Z m F j Z S Z x d W 9 0 O y w m c X V v d D t Q c m 9 j Z X N z J n F 1 b 3 Q 7 L C Z x d W 9 0 O 0 R p Z S B E Z W 5 z a X R 5 J n F 1 b 3 Q 7 L C Z x d W 9 0 O 0 N v c 3 R f Q W R q J n F 1 b 3 Q 7 L C Z x d W 9 0 O 0 l P X 0 R p Z S Z x d W 9 0 O y w m c X V v d D t F Q 0 N f R G l l J n F 1 b 3 Q 7 L C Z x d W 9 0 O 0 x v Z 2 l j X 0 R p Z V 9 j b 3 N 0 J n F 1 b 3 Q 7 L C Z x d W 9 0 O y N f R F J B T V 9 E a W U m c X V v d D s s J n F 1 b 3 Q 7 I 1 9 M b 2 d p Y 1 9 E a W U m c X V v d D s s J n F 1 b 3 Q 7 I 1 R v d G F s X 0 R p Z S Z x d W 9 0 O y w m c X V v d D t Q Q V Q m c X V v d D s s J n F 1 b 3 Q 7 U G F j a 2 F n Z S B Y J n F 1 b 3 Q 7 L C Z x d W 9 0 O 1 B h Y 2 t h Z 2 U g W S Z x d W 9 0 O y w m c X V v d D t E S U 1 N X 1 R 5 c G U m c X V v d D s s J n F 1 b 3 Q 7 R F 9 P S S 1 D b 2 1 w J n F 1 b 3 Q 7 L C Z x d W 9 0 O 0 R f R U N D X 0 N v b X A m c X V v d D s s J n F 1 b 3 Q 7 R F 9 E Z W 5 z a X R 5 J n F 1 b 3 Q 7 L C Z x d W 9 0 O 1 d h Z m V y I E N v c 3 Q m c X V v d D s s J n F 1 b 3 Q 7 d F d h Z m V y Q W R q L k F k a i U m c X V v d D s s J n F 1 b 3 Q 7 R G l l X 1 N p e m U m c X V v d D s s J n F 1 b 3 Q 7 U G F j a 2 F n Z S A k L 2 1 t X j I m c X V v d D s s J n F 1 b 3 Q 7 Q X N z e S B j b 3 N 0 I H A g R F J B T S B k a W U m c X V v d D s s J n F 1 b 3 Q 7 V G V z d C B j b 3 N 0 I H A g R F J B T S B k a W U m c X V v d D s s J n F 1 b 3 Q 7 R m l u Y W w g d G V z d C B 5 a W V s Z C B w I G R p Z S Z x d W 9 0 O y w m c X V v d D t B Z G p f V 2 F m Z X J f Q 2 9 z d C Z x d W 9 0 O y w m c X V v d D t N Y X h f R G l l X 1 d h Z m V y J n F 1 b 3 Q 7 L C Z x d W 9 0 O 0 R p Z V 9 Z a W V s Z C Z x d W 9 0 O y w m c X V v d D t Z a W V s Z G V k X 0 R p Z S 9 X Y W Z l c i Z x d W 9 0 O y w m c X V v d D t E a W V f Q 2 9 z d C Z x d W 9 0 O y w m c X V v d D t B Z 3 J l Z 2 F 0 Z V 9 T a V 9 D b 3 N 0 J n F 1 b 3 Q 7 L C Z x d W 9 0 O 1 B B V F 9 D b 3 N 0 J n F 1 b 3 Q 7 L C Z x d W 9 0 O 1 R l c 3 R f W W l l b G Q m c X V v d D s s J n F 1 b 3 Q 7 W W l l b G R f b G 9 z c 1 9 j b 3 N 0 J n F 1 b 3 Q 7 L C Z x d W 9 0 O 0 Z p b m F s X 0 N v b X B f Q 2 9 z d C Z x d W 9 0 O 1 0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E y I i A v P j x F b n R y e S B U e X B l P S J S Z W x h d G l v b n N o a X B J b m Z v Q 2 9 u d G F p b m V y I i B W Y W x 1 Z T 0 i c 3 s m c X V v d D t j b 2 x 1 b W 5 D b 3 V u d C Z x d W 9 0 O z o z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0 N v b X B v b m V u d F 9 D b 3 N 0 X 0 N h b G M v Q X V 0 b 1 J l b W 9 2 Z W R D b 2 x 1 b W 5 z M S 5 7 R E l N T V 9 O Y W 1 l L D B 9 J n F 1 b 3 Q 7 L C Z x d W 9 0 O 1 N l Y 3 R p b 2 4 x L 2 N D b 2 1 w b 2 5 l b n R f Q 2 9 z d F 9 D Y W x j L 0 F 1 d G 9 S Z W 1 v d m V k Q 2 9 s d W 1 u c z E u e 1 B h Y 2 t h Z 2 U g T m F t Z S w x f S Z x d W 9 0 O y w m c X V v d D t T Z W N 0 a W 9 u M S 9 j Q 2 9 t c G 9 u Z W 5 0 X 0 N v c 3 R f Q 2 F s Y y 9 B d X R v U m V t b 3 Z l Z E N v b H V t b n M x L n t W Z X J z a W 9 u L D J 9 J n F 1 b 3 Q 7 L C Z x d W 9 0 O 1 N l Y 3 R p b 2 4 x L 2 N D b 2 1 w b 2 5 l b n R f Q 2 9 z d F 9 D Y W x j L 0 F 1 d G 9 S Z W 1 v d m V k Q 2 9 s d W 1 u c z E u e 1 l l Y X I s M 3 0 m c X V v d D s s J n F 1 b 3 Q 7 U 2 V j d G l v b j E v Y 0 N v b X B v b m V u d F 9 D b 3 N 0 X 0 N h b G M v Q X V 0 b 1 J l b W 9 2 Z W R D b 2 x 1 b W 5 z M S 5 7 Q 2 9 t c F 9 E Z W 5 z a X R 5 L D R 9 J n F 1 b 3 Q 7 L C Z x d W 9 0 O 1 N l Y 3 R p b 2 4 x L 2 N D b 2 1 w b 2 5 l b n R f Q 2 9 z d F 9 D Y W x j L 0 F 1 d G 9 S Z W 1 v d m V k Q 2 9 s d W 1 u c z E u e 0 l u d G V y Z m F j Z S w 1 f S Z x d W 9 0 O y w m c X V v d D t T Z W N 0 a W 9 u M S 9 j Q 2 9 t c G 9 u Z W 5 0 X 0 N v c 3 R f Q 2 F s Y y 9 B d X R v U m V t b 3 Z l Z E N v b H V t b n M x L n t Q c m 9 j Z X N z L D Z 9 J n F 1 b 3 Q 7 L C Z x d W 9 0 O 1 N l Y 3 R p b 2 4 x L 2 N D b 2 1 w b 2 5 l b n R f Q 2 9 z d F 9 D Y W x j L 0 F 1 d G 9 S Z W 1 v d m V k Q 2 9 s d W 1 u c z E u e 0 R p Z S B E Z W 5 z a X R 5 L D d 9 J n F 1 b 3 Q 7 L C Z x d W 9 0 O 1 N l Y 3 R p b 2 4 x L 2 N D b 2 1 w b 2 5 l b n R f Q 2 9 z d F 9 D Y W x j L 0 F 1 d G 9 S Z W 1 v d m V k Q 2 9 s d W 1 u c z E u e 0 N v c 3 R f Q W R q L D h 9 J n F 1 b 3 Q 7 L C Z x d W 9 0 O 1 N l Y 3 R p b 2 4 x L 2 N D b 2 1 w b 2 5 l b n R f Q 2 9 z d F 9 D Y W x j L 0 F 1 d G 9 S Z W 1 v d m V k Q 2 9 s d W 1 u c z E u e 0 l P X 0 R p Z S w 5 f S Z x d W 9 0 O y w m c X V v d D t T Z W N 0 a W 9 u M S 9 j Q 2 9 t c G 9 u Z W 5 0 X 0 N v c 3 R f Q 2 F s Y y 9 B d X R v U m V t b 3 Z l Z E N v b H V t b n M x L n t F Q 0 N f R G l l L D E w f S Z x d W 9 0 O y w m c X V v d D t T Z W N 0 a W 9 u M S 9 j Q 2 9 t c G 9 u Z W 5 0 X 0 N v c 3 R f Q 2 F s Y y 9 B d X R v U m V t b 3 Z l Z E N v b H V t b n M x L n t M b 2 d p Y 1 9 E a W V f Y 2 9 z d C w x M X 0 m c X V v d D s s J n F 1 b 3 Q 7 U 2 V j d G l v b j E v Y 0 N v b X B v b m V u d F 9 D b 3 N 0 X 0 N h b G M v Q X V 0 b 1 J l b W 9 2 Z W R D b 2 x 1 b W 5 z M S 5 7 I 1 9 E U k F N X 0 R p Z S w x M n 0 m c X V v d D s s J n F 1 b 3 Q 7 U 2 V j d G l v b j E v Y 0 N v b X B v b m V u d F 9 D b 3 N 0 X 0 N h b G M v Q X V 0 b 1 J l b W 9 2 Z W R D b 2 x 1 b W 5 z M S 5 7 I 1 9 M b 2 d p Y 1 9 E a W U s M T N 9 J n F 1 b 3 Q 7 L C Z x d W 9 0 O 1 N l Y 3 R p b 2 4 x L 2 N D b 2 1 w b 2 5 l b n R f Q 2 9 z d F 9 D Y W x j L 0 F 1 d G 9 S Z W 1 v d m V k Q 2 9 s d W 1 u c z E u e y N U b 3 R h b F 9 E a W U s M T R 9 J n F 1 b 3 Q 7 L C Z x d W 9 0 O 1 N l Y 3 R p b 2 4 x L 2 N D b 2 1 w b 2 5 l b n R f Q 2 9 z d F 9 D Y W x j L 0 F 1 d G 9 S Z W 1 v d m V k Q 2 9 s d W 1 u c z E u e 1 B B V C w x N X 0 m c X V v d D s s J n F 1 b 3 Q 7 U 2 V j d G l v b j E v Y 0 N v b X B v b m V u d F 9 D b 3 N 0 X 0 N h b G M v Q X V 0 b 1 J l b W 9 2 Z W R D b 2 x 1 b W 5 z M S 5 7 U G F j a 2 F n Z S B Y L D E 2 f S Z x d W 9 0 O y w m c X V v d D t T Z W N 0 a W 9 u M S 9 j Q 2 9 t c G 9 u Z W 5 0 X 0 N v c 3 R f Q 2 F s Y y 9 B d X R v U m V t b 3 Z l Z E N v b H V t b n M x L n t Q Y W N r Y W d l I F k s M T d 9 J n F 1 b 3 Q 7 L C Z x d W 9 0 O 1 N l Y 3 R p b 2 4 x L 2 N D b 2 1 w b 2 5 l b n R f Q 2 9 z d F 9 D Y W x j L 0 F 1 d G 9 S Z W 1 v d m V k Q 2 9 s d W 1 u c z E u e 0 R J T U 1 f V H l w Z S w x O H 0 m c X V v d D s s J n F 1 b 3 Q 7 U 2 V j d G l v b j E v Y 0 N v b X B v b m V u d F 9 D b 3 N 0 X 0 N h b G M v Q X V 0 b 1 J l b W 9 2 Z W R D b 2 x 1 b W 5 z M S 5 7 R F 9 P S S 1 D b 2 1 w L D E 5 f S Z x d W 9 0 O y w m c X V v d D t T Z W N 0 a W 9 u M S 9 j Q 2 9 t c G 9 u Z W 5 0 X 0 N v c 3 R f Q 2 F s Y y 9 B d X R v U m V t b 3 Z l Z E N v b H V t b n M x L n t E X 0 V D Q 1 9 D b 2 1 w L D I w f S Z x d W 9 0 O y w m c X V v d D t T Z W N 0 a W 9 u M S 9 j Q 2 9 t c G 9 u Z W 5 0 X 0 N v c 3 R f Q 2 F s Y y 9 B d X R v U m V t b 3 Z l Z E N v b H V t b n M x L n t E X 0 R l b n N p d H k s M j F 9 J n F 1 b 3 Q 7 L C Z x d W 9 0 O 1 N l Y 3 R p b 2 4 x L 2 N D b 2 1 w b 2 5 l b n R f Q 2 9 z d F 9 D Y W x j L 0 F 1 d G 9 S Z W 1 v d m V k Q 2 9 s d W 1 u c z E u e 1 d h Z m V y I E N v c 3 Q s M j J 9 J n F 1 b 3 Q 7 L C Z x d W 9 0 O 1 N l Y 3 R p b 2 4 x L 2 N D b 2 1 w b 2 5 l b n R f Q 2 9 z d F 9 D Y W x j L 0 F 1 d G 9 S Z W 1 v d m V k Q 2 9 s d W 1 u c z E u e 3 R X Y W Z l c k F k a i 5 B Z G o l L D I z f S Z x d W 9 0 O y w m c X V v d D t T Z W N 0 a W 9 u M S 9 j Q 2 9 t c G 9 u Z W 5 0 X 0 N v c 3 R f Q 2 F s Y y 9 B d X R v U m V t b 3 Z l Z E N v b H V t b n M x L n t E a W V f U 2 l 6 Z S w y N H 0 m c X V v d D s s J n F 1 b 3 Q 7 U 2 V j d G l v b j E v Y 0 N v b X B v b m V u d F 9 D b 3 N 0 X 0 N h b G M v Q X V 0 b 1 J l b W 9 2 Z W R D b 2 x 1 b W 5 z M S 5 7 U G F j a 2 F n Z S A k L 2 1 t X j I s M j V 9 J n F 1 b 3 Q 7 L C Z x d W 9 0 O 1 N l Y 3 R p b 2 4 x L 2 N D b 2 1 w b 2 5 l b n R f Q 2 9 z d F 9 D Y W x j L 0 F 1 d G 9 S Z W 1 v d m V k Q 2 9 s d W 1 u c z E u e 0 F z c 3 k g Y 2 9 z d C B w I E R S Q U 0 g Z G l l L D I 2 f S Z x d W 9 0 O y w m c X V v d D t T Z W N 0 a W 9 u M S 9 j Q 2 9 t c G 9 u Z W 5 0 X 0 N v c 3 R f Q 2 F s Y y 9 B d X R v U m V t b 3 Z l Z E N v b H V t b n M x L n t U Z X N 0 I G N v c 3 Q g c C B E U k F N I G R p Z S w y N 3 0 m c X V v d D s s J n F 1 b 3 Q 7 U 2 V j d G l v b j E v Y 0 N v b X B v b m V u d F 9 D b 3 N 0 X 0 N h b G M v Q X V 0 b 1 J l b W 9 2 Z W R D b 2 x 1 b W 5 z M S 5 7 R m l u Y W w g d G V z d C B 5 a W V s Z C B w I G R p Z S w y O H 0 m c X V v d D s s J n F 1 b 3 Q 7 U 2 V j d G l v b j E v Y 0 N v b X B v b m V u d F 9 D b 3 N 0 X 0 N h b G M v Q X V 0 b 1 J l b W 9 2 Z W R D b 2 x 1 b W 5 z M S 5 7 Q W R q X 1 d h Z m V y X 0 N v c 3 Q s M j l 9 J n F 1 b 3 Q 7 L C Z x d W 9 0 O 1 N l Y 3 R p b 2 4 x L 2 N D b 2 1 w b 2 5 l b n R f Q 2 9 z d F 9 D Y W x j L 0 F 1 d G 9 S Z W 1 v d m V k Q 2 9 s d W 1 u c z E u e 0 1 h e F 9 E a W V f V 2 F m Z X I s M z B 9 J n F 1 b 3 Q 7 L C Z x d W 9 0 O 1 N l Y 3 R p b 2 4 x L 2 N D b 2 1 w b 2 5 l b n R f Q 2 9 z d F 9 D Y W x j L 0 F 1 d G 9 S Z W 1 v d m V k Q 2 9 s d W 1 u c z E u e 0 R p Z V 9 Z a W V s Z C w z M X 0 m c X V v d D s s J n F 1 b 3 Q 7 U 2 V j d G l v b j E v Y 0 N v b X B v b m V u d F 9 D b 3 N 0 X 0 N h b G M v Q X V 0 b 1 J l b W 9 2 Z W R D b 2 x 1 b W 5 z M S 5 7 W W l l b G R l Z F 9 E a W U v V 2 F m Z X I s M z J 9 J n F 1 b 3 Q 7 L C Z x d W 9 0 O 1 N l Y 3 R p b 2 4 x L 2 N D b 2 1 w b 2 5 l b n R f Q 2 9 z d F 9 D Y W x j L 0 F 1 d G 9 S Z W 1 v d m V k Q 2 9 s d W 1 u c z E u e 0 R p Z V 9 D b 3 N 0 L D M z f S Z x d W 9 0 O y w m c X V v d D t T Z W N 0 a W 9 u M S 9 j Q 2 9 t c G 9 u Z W 5 0 X 0 N v c 3 R f Q 2 F s Y y 9 B d X R v U m V t b 3 Z l Z E N v b H V t b n M x L n t B Z 3 J l Z 2 F 0 Z V 9 T a V 9 D b 3 N 0 L D M 0 f S Z x d W 9 0 O y w m c X V v d D t T Z W N 0 a W 9 u M S 9 j Q 2 9 t c G 9 u Z W 5 0 X 0 N v c 3 R f Q 2 F s Y y 9 B d X R v U m V t b 3 Z l Z E N v b H V t b n M x L n t Q Q V R f Q 2 9 z d C w z N X 0 m c X V v d D s s J n F 1 b 3 Q 7 U 2 V j d G l v b j E v Y 0 N v b X B v b m V u d F 9 D b 3 N 0 X 0 N h b G M v Q X V 0 b 1 J l b W 9 2 Z W R D b 2 x 1 b W 5 z M S 5 7 V G V z d F 9 Z a W V s Z C w z N n 0 m c X V v d D s s J n F 1 b 3 Q 7 U 2 V j d G l v b j E v Y 0 N v b X B v b m V u d F 9 D b 3 N 0 X 0 N h b G M v Q X V 0 b 1 J l b W 9 2 Z W R D b 2 x 1 b W 5 z M S 5 7 W W l l b G R f b G 9 z c 1 9 j b 3 N 0 L D M 3 f S Z x d W 9 0 O y w m c X V v d D t T Z W N 0 a W 9 u M S 9 j Q 2 9 t c G 9 u Z W 5 0 X 0 N v c 3 R f Q 2 F s Y y 9 B d X R v U m V t b 3 Z l Z E N v b H V t b n M x L n t G a W 5 h b F 9 D b 2 1 w X 0 N v c 3 Q s M z h 9 J n F 1 b 3 Q 7 X S w m c X V v d D t D b 2 x 1 b W 5 D b 3 V u d C Z x d W 9 0 O z o z O S w m c X V v d D t L Z X l D b 2 x 1 b W 5 O Y W 1 l c y Z x d W 9 0 O z p b X S w m c X V v d D t D b 2 x 1 b W 5 J Z G V u d G l 0 a W V z J n F 1 b 3 Q 7 O l s m c X V v d D t T Z W N 0 a W 9 u M S 9 j Q 2 9 t c G 9 u Z W 5 0 X 0 N v c 3 R f Q 2 F s Y y 9 B d X R v U m V t b 3 Z l Z E N v b H V t b n M x L n t E S U 1 N X 0 5 h b W U s M H 0 m c X V v d D s s J n F 1 b 3 Q 7 U 2 V j d G l v b j E v Y 0 N v b X B v b m V u d F 9 D b 3 N 0 X 0 N h b G M v Q X V 0 b 1 J l b W 9 2 Z W R D b 2 x 1 b W 5 z M S 5 7 U G F j a 2 F n Z S B O Y W 1 l L D F 9 J n F 1 b 3 Q 7 L C Z x d W 9 0 O 1 N l Y 3 R p b 2 4 x L 2 N D b 2 1 w b 2 5 l b n R f Q 2 9 z d F 9 D Y W x j L 0 F 1 d G 9 S Z W 1 v d m V k Q 2 9 s d W 1 u c z E u e 1 Z l c n N p b 2 4 s M n 0 m c X V v d D s s J n F 1 b 3 Q 7 U 2 V j d G l v b j E v Y 0 N v b X B v b m V u d F 9 D b 3 N 0 X 0 N h b G M v Q X V 0 b 1 J l b W 9 2 Z W R D b 2 x 1 b W 5 z M S 5 7 W W V h c i w z f S Z x d W 9 0 O y w m c X V v d D t T Z W N 0 a W 9 u M S 9 j Q 2 9 t c G 9 u Z W 5 0 X 0 N v c 3 R f Q 2 F s Y y 9 B d X R v U m V t b 3 Z l Z E N v b H V t b n M x L n t D b 2 1 w X 0 R l b n N p d H k s N H 0 m c X V v d D s s J n F 1 b 3 Q 7 U 2 V j d G l v b j E v Y 0 N v b X B v b m V u d F 9 D b 3 N 0 X 0 N h b G M v Q X V 0 b 1 J l b W 9 2 Z W R D b 2 x 1 b W 5 z M S 5 7 S W 5 0 Z X J m Y W N l L D V 9 J n F 1 b 3 Q 7 L C Z x d W 9 0 O 1 N l Y 3 R p b 2 4 x L 2 N D b 2 1 w b 2 5 l b n R f Q 2 9 z d F 9 D Y W x j L 0 F 1 d G 9 S Z W 1 v d m V k Q 2 9 s d W 1 u c z E u e 1 B y b 2 N l c 3 M s N n 0 m c X V v d D s s J n F 1 b 3 Q 7 U 2 V j d G l v b j E v Y 0 N v b X B v b m V u d F 9 D b 3 N 0 X 0 N h b G M v Q X V 0 b 1 J l b W 9 2 Z W R D b 2 x 1 b W 5 z M S 5 7 R G l l I E R l b n N p d H k s N 3 0 m c X V v d D s s J n F 1 b 3 Q 7 U 2 V j d G l v b j E v Y 0 N v b X B v b m V u d F 9 D b 3 N 0 X 0 N h b G M v Q X V 0 b 1 J l b W 9 2 Z W R D b 2 x 1 b W 5 z M S 5 7 Q 2 9 z d F 9 B Z G o s O H 0 m c X V v d D s s J n F 1 b 3 Q 7 U 2 V j d G l v b j E v Y 0 N v b X B v b m V u d F 9 D b 3 N 0 X 0 N h b G M v Q X V 0 b 1 J l b W 9 2 Z W R D b 2 x 1 b W 5 z M S 5 7 S U 9 f R G l l L D l 9 J n F 1 b 3 Q 7 L C Z x d W 9 0 O 1 N l Y 3 R p b 2 4 x L 2 N D b 2 1 w b 2 5 l b n R f Q 2 9 z d F 9 D Y W x j L 0 F 1 d G 9 S Z W 1 v d m V k Q 2 9 s d W 1 u c z E u e 0 V D Q 1 9 E a W U s M T B 9 J n F 1 b 3 Q 7 L C Z x d W 9 0 O 1 N l Y 3 R p b 2 4 x L 2 N D b 2 1 w b 2 5 l b n R f Q 2 9 z d F 9 D Y W x j L 0 F 1 d G 9 S Z W 1 v d m V k Q 2 9 s d W 1 u c z E u e 0 x v Z 2 l j X 0 R p Z V 9 j b 3 N 0 L D E x f S Z x d W 9 0 O y w m c X V v d D t T Z W N 0 a W 9 u M S 9 j Q 2 9 t c G 9 u Z W 5 0 X 0 N v c 3 R f Q 2 F s Y y 9 B d X R v U m V t b 3 Z l Z E N v b H V t b n M x L n s j X 0 R S Q U 1 f R G l l L D E y f S Z x d W 9 0 O y w m c X V v d D t T Z W N 0 a W 9 u M S 9 j Q 2 9 t c G 9 u Z W 5 0 X 0 N v c 3 R f Q 2 F s Y y 9 B d X R v U m V t b 3 Z l Z E N v b H V t b n M x L n s j X 0 x v Z 2 l j X 0 R p Z S w x M 3 0 m c X V v d D s s J n F 1 b 3 Q 7 U 2 V j d G l v b j E v Y 0 N v b X B v b m V u d F 9 D b 3 N 0 X 0 N h b G M v Q X V 0 b 1 J l b W 9 2 Z W R D b 2 x 1 b W 5 z M S 5 7 I 1 R v d G F s X 0 R p Z S w x N H 0 m c X V v d D s s J n F 1 b 3 Q 7 U 2 V j d G l v b j E v Y 0 N v b X B v b m V u d F 9 D b 3 N 0 X 0 N h b G M v Q X V 0 b 1 J l b W 9 2 Z W R D b 2 x 1 b W 5 z M S 5 7 U E F U L D E 1 f S Z x d W 9 0 O y w m c X V v d D t T Z W N 0 a W 9 u M S 9 j Q 2 9 t c G 9 u Z W 5 0 X 0 N v c 3 R f Q 2 F s Y y 9 B d X R v U m V t b 3 Z l Z E N v b H V t b n M x L n t Q Y W N r Y W d l I F g s M T Z 9 J n F 1 b 3 Q 7 L C Z x d W 9 0 O 1 N l Y 3 R p b 2 4 x L 2 N D b 2 1 w b 2 5 l b n R f Q 2 9 z d F 9 D Y W x j L 0 F 1 d G 9 S Z W 1 v d m V k Q 2 9 s d W 1 u c z E u e 1 B h Y 2 t h Z 2 U g W S w x N 3 0 m c X V v d D s s J n F 1 b 3 Q 7 U 2 V j d G l v b j E v Y 0 N v b X B v b m V u d F 9 D b 3 N 0 X 0 N h b G M v Q X V 0 b 1 J l b W 9 2 Z W R D b 2 x 1 b W 5 z M S 5 7 R E l N T V 9 U e X B l L D E 4 f S Z x d W 9 0 O y w m c X V v d D t T Z W N 0 a W 9 u M S 9 j Q 2 9 t c G 9 u Z W 5 0 X 0 N v c 3 R f Q 2 F s Y y 9 B d X R v U m V t b 3 Z l Z E N v b H V t b n M x L n t E X 0 9 J L U N v b X A s M T l 9 J n F 1 b 3 Q 7 L C Z x d W 9 0 O 1 N l Y 3 R p b 2 4 x L 2 N D b 2 1 w b 2 5 l b n R f Q 2 9 z d F 9 D Y W x j L 0 F 1 d G 9 S Z W 1 v d m V k Q 2 9 s d W 1 u c z E u e 0 R f R U N D X 0 N v b X A s M j B 9 J n F 1 b 3 Q 7 L C Z x d W 9 0 O 1 N l Y 3 R p b 2 4 x L 2 N D b 2 1 w b 2 5 l b n R f Q 2 9 z d F 9 D Y W x j L 0 F 1 d G 9 S Z W 1 v d m V k Q 2 9 s d W 1 u c z E u e 0 R f R G V u c 2 l 0 e S w y M X 0 m c X V v d D s s J n F 1 b 3 Q 7 U 2 V j d G l v b j E v Y 0 N v b X B v b m V u d F 9 D b 3 N 0 X 0 N h b G M v Q X V 0 b 1 J l b W 9 2 Z W R D b 2 x 1 b W 5 z M S 5 7 V 2 F m Z X I g Q 2 9 z d C w y M n 0 m c X V v d D s s J n F 1 b 3 Q 7 U 2 V j d G l v b j E v Y 0 N v b X B v b m V u d F 9 D b 3 N 0 X 0 N h b G M v Q X V 0 b 1 J l b W 9 2 Z W R D b 2 x 1 b W 5 z M S 5 7 d F d h Z m V y Q W R q L k F k a i U s M j N 9 J n F 1 b 3 Q 7 L C Z x d W 9 0 O 1 N l Y 3 R p b 2 4 x L 2 N D b 2 1 w b 2 5 l b n R f Q 2 9 z d F 9 D Y W x j L 0 F 1 d G 9 S Z W 1 v d m V k Q 2 9 s d W 1 u c z E u e 0 R p Z V 9 T a X p l L D I 0 f S Z x d W 9 0 O y w m c X V v d D t T Z W N 0 a W 9 u M S 9 j Q 2 9 t c G 9 u Z W 5 0 X 0 N v c 3 R f Q 2 F s Y y 9 B d X R v U m V t b 3 Z l Z E N v b H V t b n M x L n t Q Y W N r Y W d l I C Q v b W 1 e M i w y N X 0 m c X V v d D s s J n F 1 b 3 Q 7 U 2 V j d G l v b j E v Y 0 N v b X B v b m V u d F 9 D b 3 N 0 X 0 N h b G M v Q X V 0 b 1 J l b W 9 2 Z W R D b 2 x 1 b W 5 z M S 5 7 Q X N z e S B j b 3 N 0 I H A g R F J B T S B k a W U s M j Z 9 J n F 1 b 3 Q 7 L C Z x d W 9 0 O 1 N l Y 3 R p b 2 4 x L 2 N D b 2 1 w b 2 5 l b n R f Q 2 9 z d F 9 D Y W x j L 0 F 1 d G 9 S Z W 1 v d m V k Q 2 9 s d W 1 u c z E u e 1 R l c 3 Q g Y 2 9 z d C B w I E R S Q U 0 g Z G l l L D I 3 f S Z x d W 9 0 O y w m c X V v d D t T Z W N 0 a W 9 u M S 9 j Q 2 9 t c G 9 u Z W 5 0 X 0 N v c 3 R f Q 2 F s Y y 9 B d X R v U m V t b 3 Z l Z E N v b H V t b n M x L n t G a W 5 h b C B 0 Z X N 0 I H l p Z W x k I H A g Z G l l L D I 4 f S Z x d W 9 0 O y w m c X V v d D t T Z W N 0 a W 9 u M S 9 j Q 2 9 t c G 9 u Z W 5 0 X 0 N v c 3 R f Q 2 F s Y y 9 B d X R v U m V t b 3 Z l Z E N v b H V t b n M x L n t B Z G p f V 2 F m Z X J f Q 2 9 z d C w y O X 0 m c X V v d D s s J n F 1 b 3 Q 7 U 2 V j d G l v b j E v Y 0 N v b X B v b m V u d F 9 D b 3 N 0 X 0 N h b G M v Q X V 0 b 1 J l b W 9 2 Z W R D b 2 x 1 b W 5 z M S 5 7 T W F 4 X 0 R p Z V 9 X Y W Z l c i w z M H 0 m c X V v d D s s J n F 1 b 3 Q 7 U 2 V j d G l v b j E v Y 0 N v b X B v b m V u d F 9 D b 3 N 0 X 0 N h b G M v Q X V 0 b 1 J l b W 9 2 Z W R D b 2 x 1 b W 5 z M S 5 7 R G l l X 1 l p Z W x k L D M x f S Z x d W 9 0 O y w m c X V v d D t T Z W N 0 a W 9 u M S 9 j Q 2 9 t c G 9 u Z W 5 0 X 0 N v c 3 R f Q 2 F s Y y 9 B d X R v U m V t b 3 Z l Z E N v b H V t b n M x L n t Z a W V s Z G V k X 0 R p Z S 9 X Y W Z l c i w z M n 0 m c X V v d D s s J n F 1 b 3 Q 7 U 2 V j d G l v b j E v Y 0 N v b X B v b m V u d F 9 D b 3 N 0 X 0 N h b G M v Q X V 0 b 1 J l b W 9 2 Z W R D b 2 x 1 b W 5 z M S 5 7 R G l l X 0 N v c 3 Q s M z N 9 J n F 1 b 3 Q 7 L C Z x d W 9 0 O 1 N l Y 3 R p b 2 4 x L 2 N D b 2 1 w b 2 5 l b n R f Q 2 9 z d F 9 D Y W x j L 0 F 1 d G 9 S Z W 1 v d m V k Q 2 9 s d W 1 u c z E u e 0 F n c m V n Y X R l X 1 N p X 0 N v c 3 Q s M z R 9 J n F 1 b 3 Q 7 L C Z x d W 9 0 O 1 N l Y 3 R p b 2 4 x L 2 N D b 2 1 w b 2 5 l b n R f Q 2 9 z d F 9 D Y W x j L 0 F 1 d G 9 S Z W 1 v d m V k Q 2 9 s d W 1 u c z E u e 1 B B V F 9 D b 3 N 0 L D M 1 f S Z x d W 9 0 O y w m c X V v d D t T Z W N 0 a W 9 u M S 9 j Q 2 9 t c G 9 u Z W 5 0 X 0 N v c 3 R f Q 2 F s Y y 9 B d X R v U m V t b 3 Z l Z E N v b H V t b n M x L n t U Z X N 0 X 1 l p Z W x k L D M 2 f S Z x d W 9 0 O y w m c X V v d D t T Z W N 0 a W 9 u M S 9 j Q 2 9 t c G 9 u Z W 5 0 X 0 N v c 3 R f Q 2 F s Y y 9 B d X R v U m V t b 3 Z l Z E N v b H V t b n M x L n t Z a W V s Z F 9 s b 3 N z X 2 N v c 3 Q s M z d 9 J n F 1 b 3 Q 7 L C Z x d W 9 0 O 1 N l Y 3 R p b 2 4 x L 2 N D b 2 1 w b 2 5 l b n R f Q 2 9 z d F 9 D Y W x j L 0 F 1 d G 9 S Z W 1 v d m V k Q 2 9 s d W 1 u c z E u e 0 Z p b m F s X 0 N v b X B f Q 2 9 z d C w z O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Y 0 N v b X B v b m V u d F 9 D b 3 N 0 X 0 N h b G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T W V y Z 2 V k J T I w V 2 F m Z X I l M j B D b 3 N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R X h w Y W 5 k Z W Q l M j B 0 V 2 F m Z X J D b 3 N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1 l c m d l Z C U y M F d D X 0 F k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V 4 c G F u Z G V k J T I w d F d h Z m V y Q W R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T W V y Z 2 V k J T I w R G l l J T I w U 2 l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V 4 c G F u Z G V k J T I w d E R p Z V N p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N Z X J n Z W Q l M j B Q Y W N r Y W d p b m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F e H B h b m R l Z C U y M H R Q Y W N r Y W d p b m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B Z G R l Z C U y M E N 1 c 3 R v b S U z Q S U y M E F k a i U y M F d h Z m V y J T I w Q 2 9 z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F k Z G V k J T I w Q 3 V z d G 9 t J T N B J T I w T W F 4 J T I w R G l l J T J G V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N o Y W 5 n Z W Q l M j B U e X B l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F k Z G V k J T I w Q 3 V z d G 9 t J T N B J T I w R G l l J T I w W W l l b G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B Z G R l Z C U y M E N 1 c 3 R v b S U z Q S U y M F l p Z W x k Z W Q l M j B E J T J G V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N o Y W 5 n Z W Q l M j B U e X B l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F k Z G V k J T I w Q 3 V z d G 9 t J T N B J T I w R G l l J T I w Q 2 9 z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N o Y W 5 n Z W Q l M j B U e X B l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F k Z G V k J T I w Q 3 V z d G 9 t J T N B J T I w V G 9 0 Y W w l M j B T a S U y M E N v c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B Z G R l Z C U y M E N 1 c 3 R v b S U z Q S U y M F B B V C U y M E N v c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Q W R k Z W Q l M j B D d X N 0 b 2 0 l M 0 E l M j B U Z X N 0 J T I w W W l l b G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Q W R k Z W Q l M j B D d X N 0 b 2 0 l M 0 E l M j B Z a W V s Z C U y M E N v c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Q W R k Z W Q l M j B D d X N 0 b 2 0 l M 0 E l M j B G a W 5 h b C U y M E N v c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V 2 F m Z X J D b 3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z U 0 M j J l M D A t M j E y Y y 0 0 Z j g x L T k z N m E t N j Q y M T B h Y j M x O D E y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T G F z d F V w Z G F 0 Z W Q i I F Z h b H V l P S J k M j A y N C 0 w N y 0 w O F Q x O D o w M D o 0 N C 4 y N D I 0 M D Y 5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V 2 F m Z X J D b 3 N 0 L 0 F 1 d G 9 S Z W 1 v d m V k Q 2 9 s d W 1 u c z E u e 1 B y b 2 N l c 3 M s M H 0 m c X V v d D s s J n F 1 b 3 Q 7 U 2 V j d G l v b j E v d F d h Z m V y Q 2 9 z d C 9 B d X R v U m V t b 3 Z l Z E N v b H V t b n M x L n t Z Z W F y L D F 9 J n F 1 b 3 Q 7 L C Z x d W 9 0 O 1 N l Y 3 R p b 2 4 x L 3 R X Y W Z l c k N v c 3 Q v Q X V 0 b 1 J l b W 9 2 Z W R D b 2 x 1 b W 5 z M S 5 7 V 2 F m Z X I g Q 2 9 z d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0 V 2 F m Z X J D b 3 N 0 L 0 F 1 d G 9 S Z W 1 v d m V k Q 2 9 s d W 1 u c z E u e 1 B y b 2 N l c 3 M s M H 0 m c X V v d D s s J n F 1 b 3 Q 7 U 2 V j d G l v b j E v d F d h Z m V y Q 2 9 z d C 9 B d X R v U m V t b 3 Z l Z E N v b H V t b n M x L n t Z Z W F y L D F 9 J n F 1 b 3 Q 7 L C Z x d W 9 0 O 1 N l Y 3 R p b 2 4 x L 3 R X Y W Z l c k N v c 3 Q v Q X V 0 b 1 J l b W 9 2 Z W R D b 2 x 1 b W 5 z M S 5 7 V 2 F m Z X I g Q 2 9 z d C w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0 V 2 F m Z X J D b 3 N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X Y W Z l c k N v c 3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V 2 F m Z X J B Z G o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l N T l h O D U y O S 0 2 M D U 5 L T Q 2 M D Y t Y T Z j N S 0 2 Y j Y w Y j U 2 O D Q 5 N z M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M Y X N 0 V X B k Y X R l Z C I g V m F s d W U 9 I m Q y M D I 0 L T A 3 L T A 4 V D E 4 O j A w O j Q 0 L j I 0 N D Q 0 O T l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X Y W Z l c k F k a i 9 B d X R v U m V t b 3 Z l Z E N v b H V t b n M x L n t Z Z W F y L D B 9 J n F 1 b 3 Q 7 L C Z x d W 9 0 O 1 N l Y 3 R p b 2 4 x L 3 R X Y W Z l c k F k a i 9 B d X R v U m V t b 3 Z l Z E N v b H V t b n M x L n t D b 3 N 0 I E F k a i w x f S Z x d W 9 0 O y w m c X V v d D t T Z W N 0 a W 9 u M S 9 0 V 2 F m Z X J B Z G o v Q X V 0 b 1 J l b W 9 2 Z W R D b 2 x 1 b W 5 z M S 5 7 Q W R q J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0 V 2 F m Z X J B Z G o v Q X V 0 b 1 J l b W 9 2 Z W R D b 2 x 1 b W 5 z M S 5 7 W W V h c i w w f S Z x d W 9 0 O y w m c X V v d D t T Z W N 0 a W 9 u M S 9 0 V 2 F m Z X J B Z G o v Q X V 0 b 1 J l b W 9 2 Z W R D b 2 x 1 b W 5 z M S 5 7 Q 2 9 z d C B B Z G o s M X 0 m c X V v d D s s J n F 1 b 3 Q 7 U 2 V j d G l v b j E v d F d h Z m V y Q W R q L 0 F 1 d G 9 S Z W 1 v d m V k Q 2 9 s d W 1 u c z E u e 0 F k a i U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d F d h Z m V y Q W R q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X Y W Z l c k F k a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E a W V T a X p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z F k O W E 1 Z T A t Y W M 5 N C 0 0 Z D d j L T g 3 Z G I t Z j A z Z m N m N z A 1 M T F m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T G F z d F V w Z G F 0 Z W Q i I F Z h b H V l P S J k M j A y N C 0 w N y 0 w O F Q x O D o w M D o 0 N C 4 y N D U 5 O T E 3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R G l l U 2 l 6 Z S 9 B d X R v U m V t b 3 Z l Z E N v b H V t b n M x L n t Z Z W F y L D B 9 J n F 1 b 3 Q 7 L C Z x d W 9 0 O 1 N l Y 3 R p b 2 4 x L 3 R E a W V T a X p l L 0 F 1 d G 9 S Z W 1 v d m V k Q 2 9 s d W 1 u c z E u e 1 B y b 2 N l c 3 M s M X 0 m c X V v d D s s J n F 1 b 3 Q 7 U 2 V j d G l v b j E v d E R p Z V N p e m U v Q X V 0 b 1 J l b W 9 2 Z W R D b 2 x 1 b W 5 z M S 5 7 V G V j a C w y f S Z x d W 9 0 O y w m c X V v d D t T Z W N 0 a W 9 u M S 9 0 R G l l U 2 l 6 Z S 9 B d X R v U m V t b 3 Z l Z E N v b H V t b n M x L n t E Z W 5 z a X R 5 L D N 9 J n F 1 b 3 Q 7 L C Z x d W 9 0 O 1 N l Y 3 R p b 2 4 x L 3 R E a W V T a X p l L 0 F 1 d G 9 S Z W 1 v d m V k Q 2 9 s d W 1 u c z E u e 0 R p Z V 9 T a X p l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3 R E a W V T a X p l L 0 F 1 d G 9 S Z W 1 v d m V k Q 2 9 s d W 1 u c z E u e 1 l l Y X I s M H 0 m c X V v d D s s J n F 1 b 3 Q 7 U 2 V j d G l v b j E v d E R p Z V N p e m U v Q X V 0 b 1 J l b W 9 2 Z W R D b 2 x 1 b W 5 z M S 5 7 U H J v Y 2 V z c y w x f S Z x d W 9 0 O y w m c X V v d D t T Z W N 0 a W 9 u M S 9 0 R G l l U 2 l 6 Z S 9 B d X R v U m V t b 3 Z l Z E N v b H V t b n M x L n t U Z W N o L D J 9 J n F 1 b 3 Q 7 L C Z x d W 9 0 O 1 N l Y 3 R p b 2 4 x L 3 R E a W V T a X p l L 0 F 1 d G 9 S Z W 1 v d m V k Q 2 9 s d W 1 u c z E u e 0 R l b n N p d H k s M 3 0 m c X V v d D s s J n F 1 b 3 Q 7 U 2 V j d G l v b j E v d E R p Z V N p e m U v Q X V 0 b 1 J l b W 9 2 Z W R D b 2 x 1 b W 5 z M S 5 7 R G l l X 1 N p e m U s N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d E R p Z V N p e m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E R p Z V N p e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U G F j a 2 F n a W 5 n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G Q 1 Z T U 5 Z T E t N T E 2 N C 0 0 N z E 3 L W I x Z j M t M D M 5 Y T J i Y 2 N k N G V j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T G F z d F V w Z G F 0 Z W Q i I F Z h b H V l P S J k M j A y N C 0 w N y 0 w O F Q x O D o w M D o 0 N C 4 y N D Y 0 O T k 1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U G F j a 2 F n a W 5 n L 0 F 1 d G 9 S Z W 1 v d m V k Q 2 9 s d W 1 u c z E u e 1 N 0 Y W N r a W 5 n I H R 5 c G U s M H 0 m c X V v d D s s J n F 1 b 3 Q 7 U 2 V j d G l v b j E v d F B h Y 2 t h Z 2 l u Z y 9 B d X R v U m V t b 3 Z l Z E N v b H V t b n M x L n t Q Y W N r Y W d l I C Q v b W 1 e M i w x f S Z x d W 9 0 O y w m c X V v d D t T Z W N 0 a W 9 u M S 9 0 U G F j a 2 F n a W 5 n L 0 F 1 d G 9 S Z W 1 v d m V k Q 2 9 s d W 1 u c z E u e 0 F z c 3 k g Y 2 9 z d C B w I E R S Q U 0 g Z G l l L D J 9 J n F 1 b 3 Q 7 L C Z x d W 9 0 O 1 N l Y 3 R p b 2 4 x L 3 R Q Y W N r Y W d p b m c v Q X V 0 b 1 J l b W 9 2 Z W R D b 2 x 1 b W 5 z M S 5 7 V G V z d C B j b 3 N 0 I H A g R F J B T S B k a W U s M 3 0 m c X V v d D s s J n F 1 b 3 Q 7 U 2 V j d G l v b j E v d F B h Y 2 t h Z 2 l u Z y 9 B d X R v U m V t b 3 Z l Z E N v b H V t b n M x L n t G a W 5 h b C B 0 Z X N 0 I H l p Z W x k I H A g Z G l l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3 R Q Y W N r Y W d p b m c v Q X V 0 b 1 J l b W 9 2 Z W R D b 2 x 1 b W 5 z M S 5 7 U 3 R h Y 2 t p b m c g d H l w Z S w w f S Z x d W 9 0 O y w m c X V v d D t T Z W N 0 a W 9 u M S 9 0 U G F j a 2 F n a W 5 n L 0 F 1 d G 9 S Z W 1 v d m V k Q 2 9 s d W 1 u c z E u e 1 B h Y 2 t h Z 2 U g J C 9 t b V 4 y L D F 9 J n F 1 b 3 Q 7 L C Z x d W 9 0 O 1 N l Y 3 R p b 2 4 x L 3 R Q Y W N r Y W d p b m c v Q X V 0 b 1 J l b W 9 2 Z W R D b 2 x 1 b W 5 z M S 5 7 Q X N z e S B j b 3 N 0 I H A g R F J B T S B k a W U s M n 0 m c X V v d D s s J n F 1 b 3 Q 7 U 2 V j d G l v b j E v d F B h Y 2 t h Z 2 l u Z y 9 B d X R v U m V t b 3 Z l Z E N v b H V t b n M x L n t U Z X N 0 I G N v c 3 Q g c C B E U k F N I G R p Z S w z f S Z x d W 9 0 O y w m c X V v d D t T Z W N 0 a W 9 u M S 9 0 U G F j a 2 F n a W 5 n L 0 F 1 d G 9 S Z W 1 v d m V k Q 2 9 s d W 1 u c z E u e 0 Z p b m F s I H R l c 3 Q g e W l l b G Q g c C B k a W U s N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d F B h Y 2 t h Z 2 l u Z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U G F j a 2 F n a W 5 n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C V e a q F 5 9 J F h 2 x + q 8 P / d y 4 A A A A A A g A A A A A A A 2 Y A A M A A A A A Q A A A A v T B 2 c y i 6 Z 1 A b O Z b k H k x + B g A A A A A E g A A A o A A A A B A A A A A v N I q L V 1 B 6 z M 4 o 6 O u L E 1 v Y U A A A A M r h H g q W + s 0 d H q x X z s v 6 1 K 4 m n 8 L A s F M j 8 b E o k G 0 k l 1 v 6 5 B C X n i b v 9 v y i D V 5 N 9 x L b t W f E / y C q S X t r w S g j J 1 M e 3 I U S 6 n 1 R m 2 c 6 i c c 6 F + g 7 W n y h F A A A A P u i w S e b D b s A N m c V 6 T b N K i + B G p b o < / D a t a M a s h u p > 
</file>

<file path=customXml/itemProps1.xml><?xml version="1.0" encoding="utf-8"?>
<ds:datastoreItem xmlns:ds="http://schemas.openxmlformats.org/officeDocument/2006/customXml" ds:itemID="{E60EA74E-5C3A-4D01-BCDC-F8B57846C313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cComponent_Cost_Calc</vt:lpstr>
      <vt:lpstr>LPW vs. HBM4E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Soto, Percy A</dc:creator>
  <cp:lastModifiedBy>Kau, Derchang</cp:lastModifiedBy>
  <dcterms:created xsi:type="dcterms:W3CDTF">2024-07-08T18:00:43Z</dcterms:created>
  <dcterms:modified xsi:type="dcterms:W3CDTF">2024-07-16T03:50:03Z</dcterms:modified>
</cp:coreProperties>
</file>