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316" documentId="8_{3D1FA17C-C618-2F48-87D4-C2F703AECDB5}" xr6:coauthVersionLast="47" xr6:coauthVersionMax="47" xr10:uidLastSave="{366FD1A9-5341-0041-92E0-101F81727D70}"/>
  <bookViews>
    <workbookView xWindow="-42000" yWindow="-20980" windowWidth="38400" windowHeight="21100" firstSheet="1" activeTab="1" xr2:uid="{92B2315D-D4F0-47DF-8A3E-207207F851A9}"/>
  </bookViews>
  <sheets>
    <sheet name="Cost Summary" sheetId="2" r:id="rId1"/>
    <sheet name="Cost Detail" sheetId="1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8" i="3" l="1"/>
  <c r="AL17" i="3"/>
  <c r="AL16" i="3"/>
  <c r="AI16" i="3"/>
  <c r="AI17" i="3"/>
  <c r="AI15" i="3"/>
  <c r="AI14" i="3"/>
  <c r="AH2" i="3"/>
  <c r="AH4" i="3"/>
  <c r="AI5" i="3"/>
  <c r="AH5" i="3"/>
  <c r="AH3" i="3"/>
  <c r="AB9" i="3"/>
  <c r="AB8" i="3"/>
  <c r="AB7" i="3"/>
  <c r="Z8" i="3"/>
  <c r="AE9" i="3"/>
  <c r="AF9" i="3" s="1"/>
  <c r="AD9" i="3"/>
  <c r="AE8" i="3"/>
  <c r="AD8" i="3"/>
  <c r="AE7" i="3"/>
  <c r="AF7" i="3" s="1"/>
  <c r="AD7" i="3"/>
  <c r="AE5" i="3"/>
  <c r="AF5" i="3" s="1"/>
  <c r="AD5" i="3"/>
  <c r="AE4" i="3"/>
  <c r="AF4" i="3" s="1"/>
  <c r="AD4" i="3"/>
  <c r="AE3" i="3"/>
  <c r="AF3" i="3" s="1"/>
  <c r="AD3" i="3"/>
  <c r="AF2" i="3"/>
  <c r="AE2" i="3"/>
  <c r="AD2" i="3"/>
  <c r="X27" i="3"/>
  <c r="AC3" i="3"/>
  <c r="Z17" i="3"/>
  <c r="Z9" i="3"/>
  <c r="X8" i="3"/>
  <c r="W11" i="3"/>
  <c r="X9" i="3"/>
  <c r="N9" i="3"/>
  <c r="R9" i="3"/>
  <c r="R8" i="3"/>
  <c r="N8" i="3"/>
  <c r="R7" i="3"/>
  <c r="R5" i="3"/>
  <c r="R4" i="3"/>
  <c r="R3" i="3"/>
  <c r="R2" i="3"/>
  <c r="W13" i="3"/>
  <c r="AC5" i="3"/>
  <c r="X7" i="3"/>
  <c r="N7" i="3"/>
  <c r="J14" i="3"/>
  <c r="K11" i="1"/>
  <c r="AF8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F3258E-B902-4CB6-A05C-97DDBFADC1D5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99972BCF-EECD-476C-BB50-C08F35561831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3" xr16:uid="{7F88C93F-6C72-431B-93FF-4391CD547714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4" xr16:uid="{8C48DF28-A095-499E-BC0D-C6E260530D55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5" xr16:uid="{1A1BA46A-CE4D-46E6-AE2F-F36209663E3F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6" xr16:uid="{87522F14-B6BC-42D0-9416-6926AB8666BC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<sst xmlns="http://schemas.openxmlformats.org/spreadsheetml/2006/main" count="169" uniqueCount="84">
  <si>
    <t>Year</t>
  </si>
  <si>
    <t>Package Name</t>
  </si>
  <si>
    <t>Comp_Density</t>
  </si>
  <si>
    <t>#_DRAM_Die</t>
  </si>
  <si>
    <t>#_Logic_Die</t>
  </si>
  <si>
    <t>Die_Cost</t>
  </si>
  <si>
    <t>Agregate_Si_Cost</t>
  </si>
  <si>
    <t>PAT_Cost</t>
  </si>
  <si>
    <t>Yield_loss_cost</t>
  </si>
  <si>
    <t>Final_Comp_Cost</t>
  </si>
  <si>
    <t>Per GB</t>
  </si>
  <si>
    <t>V1-2027-DDR5-SDP-4GB-32Gb1d</t>
  </si>
  <si>
    <t>V1-2027-LPDDR5-WB-16GB-16Gb1c</t>
  </si>
  <si>
    <t>R1-2027-HBM4P-3DS (HBM4+)-64GB-32Gb1c</t>
  </si>
  <si>
    <t>561b-2027-LPDDR6-WB-16GB-32Gb1c</t>
  </si>
  <si>
    <t>R1-2027-Wide LP-WB-3GB-24Gb1c</t>
  </si>
  <si>
    <t>Interface</t>
  </si>
  <si>
    <t>Process</t>
  </si>
  <si>
    <t>Die Density</t>
  </si>
  <si>
    <t>Cost_Adj</t>
  </si>
  <si>
    <t>IO_Die</t>
  </si>
  <si>
    <t>ECC_Die</t>
  </si>
  <si>
    <t>Logic_Die_cost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</si>
  <si>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</si>
  <si>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</si>
  <si>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</si>
  <si>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</si>
  <si>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</si>
  <si>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</si>
  <si>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</si>
  <si>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</si>
  <si>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</si>
  <si>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</si>
  <si>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</si>
  <si>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</si>
  <si>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</si>
  <si>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</si>
  <si>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</si>
  <si>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</si>
  <si>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</si>
  <si>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</si>
  <si>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</si>
  <si>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Test_Yield</t>
  </si>
  <si>
    <t>DDR5</t>
  </si>
  <si>
    <t>1d</t>
  </si>
  <si>
    <t>Na</t>
  </si>
  <si>
    <t>SDP</t>
  </si>
  <si>
    <t>None</t>
  </si>
  <si>
    <t>LPDDR5</t>
  </si>
  <si>
    <t>1c</t>
  </si>
  <si>
    <t>RDL</t>
  </si>
  <si>
    <t>WB</t>
  </si>
  <si>
    <t>HBM4P</t>
  </si>
  <si>
    <t>TSV</t>
  </si>
  <si>
    <t>3DS (HBM4+)</t>
  </si>
  <si>
    <t>LPDDR6</t>
  </si>
  <si>
    <t>Wide LP</t>
  </si>
  <si>
    <t>Comp_Density [GB]</t>
  </si>
  <si>
    <t>Die Density [Gb]</t>
  </si>
  <si>
    <t>TMC</t>
  </si>
  <si>
    <t>Componet Capacity [GB]</t>
  </si>
  <si>
    <t>Base Die</t>
  </si>
  <si>
    <t>Base Die Cost</t>
  </si>
  <si>
    <t>Density [MB/mm^2]</t>
  </si>
  <si>
    <t>R1-2027-Wide LP-WB-64GB-32Gb1c</t>
  </si>
  <si>
    <t>R1-2027-Wide LP-WB-48GB-24Gb1c</t>
  </si>
  <si>
    <t>HBM</t>
  </si>
  <si>
    <t>TMC LPW</t>
  </si>
  <si>
    <t>Assembly</t>
  </si>
  <si>
    <t>~10</t>
  </si>
  <si>
    <t>n/a</t>
  </si>
  <si>
    <t>n/.a</t>
  </si>
  <si>
    <t>DRAM</t>
  </si>
  <si>
    <t>on par</t>
  </si>
  <si>
    <t>+2</t>
  </si>
  <si>
    <t>-20</t>
  </si>
  <si>
    <t>-50</t>
  </si>
  <si>
    <t>&gt;50 saving</t>
  </si>
  <si>
    <t>saving %</t>
  </si>
  <si>
    <t>HBM4</t>
  </si>
  <si>
    <t>LPW</t>
  </si>
  <si>
    <t>$/GB</t>
  </si>
  <si>
    <t>Package</t>
  </si>
  <si>
    <t>3DS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</si>
</sst>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0.3499862666707357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8"/>
      <name val="Aptos Narrow"/>
      <scheme val="minor"/>
    </font>
    <font>
      <b/>
      <sz val="11"/>
      <color theme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3" borderId="2" xfId="2" applyFont="1" applyFill="1" applyBorder="1"/>
    <xf numFmtId="9" fontId="0" fillId="0" borderId="2" xfId="2" applyFont="1" applyBorder="1"/>
    <xf numFmtId="44" fontId="0" fillId="0" borderId="2" xfId="1" applyFont="1" applyBorder="1"/>
    <xf numFmtId="44" fontId="0" fillId="3" borderId="2" xfId="1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0" applyNumberFormat="1"/>
    <xf numFmtId="0" fontId="3" fillId="0" borderId="0" xfId="0" applyFont="1"/>
    <xf numFmtId="9" fontId="3" fillId="0" borderId="0" xfId="0" applyNumberFormat="1" applyFont="1"/>
    <xf numFmtId="2" fontId="0" fillId="3" borderId="2" xfId="0" applyNumberFormat="1" applyFill="1" applyBorder="1"/>
    <xf numFmtId="2" fontId="0" fillId="0" borderId="2" xfId="0" applyNumberFormat="1" applyBorder="1"/>
    <xf numFmtId="1" fontId="0" fillId="3" borderId="2" xfId="0" applyNumberFormat="1" applyFill="1" applyBorder="1"/>
    <xf numFmtId="1" fontId="0" fillId="0" borderId="2" xfId="0" applyNumberFormat="1" applyBorder="1"/>
    <xf numFmtId="2" fontId="0" fillId="3" borderId="3" xfId="0" applyNumberFormat="1" applyFill="1" applyBorder="1"/>
    <xf numFmtId="2" fontId="0" fillId="0" borderId="3" xfId="0" applyNumberFormat="1" applyBorder="1"/>
    <xf numFmtId="2" fontId="0" fillId="0" borderId="0" xfId="0" applyNumberFormat="1"/>
    <xf numFmtId="0" fontId="0" fillId="0" borderId="0" xfId="0" applyAlignment="1">
      <alignment horizontal="right"/>
    </xf>
    <xf numFmtId="0" fontId="4" fillId="0" borderId="2" xfId="0" applyFont="1" applyBorder="1"/>
    <xf numFmtId="9" fontId="4" fillId="0" borderId="2" xfId="2" applyFont="1" applyBorder="1"/>
    <xf numFmtId="1" fontId="4" fillId="0" borderId="2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0" fontId="4" fillId="0" borderId="0" xfId="0" applyFont="1"/>
    <xf numFmtId="0" fontId="5" fillId="0" borderId="2" xfId="0" applyFont="1" applyBorder="1"/>
    <xf numFmtId="0" fontId="5" fillId="0" borderId="0" xfId="0" applyFont="1"/>
    <xf numFmtId="9" fontId="5" fillId="0" borderId="2" xfId="2" applyFont="1" applyBorder="1"/>
    <xf numFmtId="1" fontId="5" fillId="0" borderId="2" xfId="0" applyNumberFormat="1" applyFont="1" applyBorder="1"/>
    <xf numFmtId="1" fontId="5" fillId="3" borderId="2" xfId="0" applyNumberFormat="1" applyFont="1" applyFill="1" applyBorder="1"/>
    <xf numFmtId="2" fontId="5" fillId="0" borderId="2" xfId="0" applyNumberFormat="1" applyFont="1" applyBorder="1"/>
    <xf numFmtId="0" fontId="5" fillId="3" borderId="2" xfId="0" applyFont="1" applyFill="1" applyBorder="1"/>
    <xf numFmtId="9" fontId="5" fillId="3" borderId="2" xfId="2" applyFont="1" applyFill="1" applyBorder="1"/>
    <xf numFmtId="2" fontId="5" fillId="3" borderId="2" xfId="0" applyNumberFormat="1" applyFont="1" applyFill="1" applyBorder="1"/>
    <xf numFmtId="2" fontId="5" fillId="3" borderId="3" xfId="0" applyNumberFormat="1" applyFont="1" applyFill="1" applyBorder="1"/>
    <xf numFmtId="0" fontId="6" fillId="3" borderId="2" xfId="0" applyFont="1" applyFill="1" applyBorder="1"/>
    <xf numFmtId="0" fontId="6" fillId="0" borderId="0" xfId="0" applyFont="1"/>
    <xf numFmtId="0" fontId="7" fillId="3" borderId="2" xfId="0" applyFont="1" applyFill="1" applyBorder="1"/>
    <xf numFmtId="9" fontId="6" fillId="3" borderId="2" xfId="2" applyFont="1" applyFill="1" applyBorder="1"/>
    <xf numFmtId="0" fontId="6" fillId="0" borderId="2" xfId="0" applyFont="1" applyBorder="1"/>
    <xf numFmtId="1" fontId="6" fillId="3" borderId="2" xfId="0" applyNumberFormat="1" applyFont="1" applyFill="1" applyBorder="1"/>
    <xf numFmtId="2" fontId="6" fillId="0" borderId="2" xfId="0" applyNumberFormat="1" applyFont="1" applyBorder="1"/>
    <xf numFmtId="2" fontId="5" fillId="0" borderId="0" xfId="0" applyNumberFormat="1" applyFont="1"/>
    <xf numFmtId="6" fontId="0" fillId="0" borderId="0" xfId="0" applyNumberFormat="1"/>
    <xf numFmtId="0" fontId="0" fillId="0" borderId="0" xfId="0" quotePrefix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947C-EF4A-43AC-B9E5-D3F94A605D20}">
  <dimension ref="A1:K6"/>
  <sheetViews>
    <sheetView workbookViewId="0">
      <selection activeCell="I14" sqref="I14"/>
    </sheetView>
  </sheetViews>
  <sheetFormatPr baseColWidth="10" defaultColWidth="8.83203125" defaultRowHeight="15" x14ac:dyDescent="0.2"/>
  <cols>
    <col min="2" max="2" width="39.83203125" bestFit="1" customWidth="1"/>
    <col min="3" max="3" width="14.5" bestFit="1" customWidth="1"/>
    <col min="4" max="4" width="12.33203125" bestFit="1" customWidth="1"/>
    <col min="5" max="5" width="11.5" bestFit="1" customWidth="1"/>
    <col min="6" max="6" width="9.33203125" bestFit="1" customWidth="1"/>
    <col min="7" max="7" width="16.6640625" customWidth="1"/>
    <col min="8" max="8" width="9.5" bestFit="1" customWidth="1"/>
    <col min="9" max="9" width="15" bestFit="1" customWidth="1"/>
    <col min="10" max="10" width="16.83203125" bestFit="1" customWidth="1"/>
    <col min="11" max="11" width="10" customWidth="1"/>
  </cols>
  <sheetData>
    <row r="1" spans="1:1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6">
        <v>2027</v>
      </c>
      <c r="B2" s="7" t="s">
        <v>11</v>
      </c>
      <c r="C2" s="7">
        <v>4</v>
      </c>
      <c r="D2" s="7">
        <v>1</v>
      </c>
      <c r="E2" s="7">
        <v>0</v>
      </c>
      <c r="F2" s="11">
        <v>3.5525000000000002</v>
      </c>
      <c r="G2" s="11">
        <v>3.5525000000000002</v>
      </c>
      <c r="H2" s="11">
        <v>0.41699999999999998</v>
      </c>
      <c r="I2" s="11">
        <v>0.85799999999999998</v>
      </c>
      <c r="J2" s="11">
        <v>3.9934607645875251</v>
      </c>
      <c r="K2" s="11">
        <v>0.99836519114688127</v>
      </c>
    </row>
    <row r="3" spans="1:11" x14ac:dyDescent="0.2">
      <c r="A3" s="3">
        <v>2027</v>
      </c>
      <c r="B3" s="4" t="s">
        <v>12</v>
      </c>
      <c r="C3" s="4">
        <v>16</v>
      </c>
      <c r="D3" s="4">
        <v>8</v>
      </c>
      <c r="E3" s="4">
        <v>0</v>
      </c>
      <c r="F3" s="12">
        <v>2.0575999999999999</v>
      </c>
      <c r="G3" s="12">
        <v>16.460799999999999</v>
      </c>
      <c r="H3" s="12">
        <v>2.4815999999999998</v>
      </c>
      <c r="I3" s="12">
        <v>5.8975</v>
      </c>
      <c r="J3" s="12">
        <v>19.876683756887111</v>
      </c>
      <c r="K3" s="12">
        <v>1.2422927348054444</v>
      </c>
    </row>
    <row r="4" spans="1:11" x14ac:dyDescent="0.2">
      <c r="A4" s="3">
        <v>2027</v>
      </c>
      <c r="B4" s="4" t="s">
        <v>13</v>
      </c>
      <c r="C4" s="4">
        <v>64</v>
      </c>
      <c r="D4" s="4">
        <v>16</v>
      </c>
      <c r="E4" s="4">
        <v>1</v>
      </c>
      <c r="F4" s="12">
        <v>9.7440999999999995</v>
      </c>
      <c r="G4" s="12">
        <v>174.12710000000001</v>
      </c>
      <c r="H4" s="12">
        <v>25.16</v>
      </c>
      <c r="I4" s="12">
        <v>131.9873</v>
      </c>
      <c r="J4" s="12">
        <v>280.9544405680154</v>
      </c>
      <c r="K4" s="12">
        <v>4.3899131338752406</v>
      </c>
    </row>
    <row r="5" spans="1:11" x14ac:dyDescent="0.2">
      <c r="A5" s="6">
        <v>2027</v>
      </c>
      <c r="B5" s="7" t="s">
        <v>14</v>
      </c>
      <c r="C5" s="7">
        <v>16</v>
      </c>
      <c r="D5" s="7">
        <v>4</v>
      </c>
      <c r="E5" s="7">
        <v>0</v>
      </c>
      <c r="F5" s="11">
        <v>4.8886000000000003</v>
      </c>
      <c r="G5" s="11">
        <v>19.554400000000001</v>
      </c>
      <c r="H5" s="11">
        <v>1.3415999999999999</v>
      </c>
      <c r="I5" s="11">
        <v>3.1922999999999999</v>
      </c>
      <c r="J5" s="11">
        <v>21.405117787744452</v>
      </c>
      <c r="K5" s="11">
        <v>1.3378198617340282</v>
      </c>
    </row>
    <row r="6" spans="1:11" x14ac:dyDescent="0.2">
      <c r="A6" s="6">
        <v>2027</v>
      </c>
      <c r="B6" s="7" t="s">
        <v>15</v>
      </c>
      <c r="C6" s="7">
        <v>3</v>
      </c>
      <c r="D6" s="7">
        <v>1</v>
      </c>
      <c r="E6" s="7">
        <v>0</v>
      </c>
      <c r="F6" s="11">
        <v>6.7218</v>
      </c>
      <c r="G6" s="11">
        <v>6.7218</v>
      </c>
      <c r="H6" s="11">
        <v>0.28499999999999998</v>
      </c>
      <c r="I6" s="11">
        <v>0.61229999999999996</v>
      </c>
      <c r="J6" s="11">
        <v>7.0490945674044267</v>
      </c>
      <c r="K6" s="11">
        <v>2.3496981891348088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29B3-74D5-4640-B958-639B1ECDB2B3}">
  <dimension ref="A1:AM24"/>
  <sheetViews>
    <sheetView tabSelected="1" zoomScale="140" zoomScaleNormal="140" workbookViewId="0">
      <pane xSplit="2" ySplit="1" topLeftCell="S2" activePane="bottomRight" state="frozen"/>
      <selection pane="topRight" activeCell="C1" sqref="C1"/>
      <selection pane="bottomLeft" activeCell="A2" sqref="A2"/>
      <selection pane="bottomRight" activeCell="AG17" sqref="AG17"/>
    </sheetView>
  </sheetViews>
  <sheetFormatPr baseColWidth="10" defaultColWidth="8.83203125" defaultRowHeight="15" x14ac:dyDescent="0.2"/>
  <cols>
    <col min="2" max="2" width="39.83203125" bestFit="1" customWidth="1"/>
    <col min="3" max="3" width="15.5" customWidth="1"/>
    <col min="14" max="14" width="12.1640625" bestFit="1" customWidth="1"/>
  </cols>
  <sheetData>
    <row r="1" spans="1:37" s="15" customFormat="1" ht="48" x14ac:dyDescent="0.2">
      <c r="A1" s="13" t="s">
        <v>0</v>
      </c>
      <c r="B1" s="13" t="s">
        <v>1</v>
      </c>
      <c r="C1" s="13" t="s">
        <v>2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3</v>
      </c>
      <c r="L1" s="13" t="s">
        <v>4</v>
      </c>
      <c r="M1" s="13" t="s">
        <v>23</v>
      </c>
      <c r="N1" s="13" t="s">
        <v>24</v>
      </c>
      <c r="O1" s="13" t="s">
        <v>25</v>
      </c>
      <c r="P1" s="13" t="s">
        <v>26</v>
      </c>
      <c r="Q1" s="13" t="s">
        <v>27</v>
      </c>
      <c r="R1" s="13" t="s">
        <v>28</v>
      </c>
      <c r="S1" s="13" t="s">
        <v>29</v>
      </c>
      <c r="T1" s="13" t="s">
        <v>30</v>
      </c>
      <c r="U1" s="13" t="s">
        <v>31</v>
      </c>
      <c r="V1" s="13" t="s">
        <v>32</v>
      </c>
      <c r="W1" s="13" t="s">
        <v>33</v>
      </c>
      <c r="X1" s="13" t="s">
        <v>34</v>
      </c>
      <c r="Y1" s="13" t="s">
        <v>35</v>
      </c>
      <c r="Z1" s="13" t="s">
        <v>36</v>
      </c>
      <c r="AA1" s="13" t="s">
        <v>37</v>
      </c>
      <c r="AB1" s="13" t="s">
        <v>38</v>
      </c>
      <c r="AC1" s="13" t="s">
        <v>39</v>
      </c>
      <c r="AD1" s="13" t="s">
        <v>40</v>
      </c>
      <c r="AE1" s="13" t="s">
        <v>41</v>
      </c>
      <c r="AF1" s="13" t="s">
        <v>5</v>
      </c>
      <c r="AG1" s="13" t="s">
        <v>6</v>
      </c>
      <c r="AH1" s="13" t="s">
        <v>7</v>
      </c>
      <c r="AI1" s="13" t="s">
        <v>42</v>
      </c>
      <c r="AJ1" s="13" t="s">
        <v>8</v>
      </c>
      <c r="AK1" s="14" t="s">
        <v>9</v>
      </c>
    </row>
    <row r="2" spans="1:37" x14ac:dyDescent="0.2">
      <c r="A2" s="7">
        <v>2027</v>
      </c>
      <c r="B2" s="7" t="s">
        <v>11</v>
      </c>
      <c r="C2" s="7">
        <v>4</v>
      </c>
      <c r="D2" s="7" t="s">
        <v>43</v>
      </c>
      <c r="E2" s="7" t="s">
        <v>44</v>
      </c>
      <c r="F2" s="7">
        <v>32</v>
      </c>
      <c r="G2" s="7" t="s">
        <v>45</v>
      </c>
      <c r="H2" s="7">
        <v>1</v>
      </c>
      <c r="I2" s="7">
        <v>0</v>
      </c>
      <c r="J2" s="10">
        <v>0.71</v>
      </c>
      <c r="K2" s="7">
        <v>1</v>
      </c>
      <c r="L2" s="7">
        <v>0</v>
      </c>
      <c r="M2" s="7">
        <v>1</v>
      </c>
      <c r="N2" s="7" t="s">
        <v>46</v>
      </c>
      <c r="O2" s="7">
        <v>7.5</v>
      </c>
      <c r="P2" s="7">
        <v>11</v>
      </c>
      <c r="Q2" s="7" t="s">
        <v>47</v>
      </c>
      <c r="R2" s="7">
        <v>1</v>
      </c>
      <c r="S2" s="7">
        <v>0</v>
      </c>
      <c r="T2" s="7">
        <v>4</v>
      </c>
      <c r="U2" s="7">
        <v>4128</v>
      </c>
      <c r="V2" s="10">
        <v>0</v>
      </c>
      <c r="W2" s="7">
        <v>47.206939393939386</v>
      </c>
      <c r="X2" s="7">
        <v>1.6000000000000001E-3</v>
      </c>
      <c r="Y2" s="7">
        <v>0.17499999999999999</v>
      </c>
      <c r="Z2" s="7">
        <v>0.11</v>
      </c>
      <c r="AA2" s="7">
        <v>0.99399999999999999</v>
      </c>
      <c r="AB2" s="7">
        <v>4128</v>
      </c>
      <c r="AC2" s="7">
        <v>1352</v>
      </c>
      <c r="AD2" s="7">
        <v>0.85974820303030297</v>
      </c>
      <c r="AE2" s="7">
        <v>1162</v>
      </c>
      <c r="AF2" s="7">
        <v>3.5525000000000002</v>
      </c>
      <c r="AG2" s="7">
        <v>3.5525000000000002</v>
      </c>
      <c r="AH2" s="7">
        <v>0.41699999999999998</v>
      </c>
      <c r="AI2" s="7">
        <v>0.99399999999999999</v>
      </c>
      <c r="AJ2" s="7">
        <v>0.85799999999999998</v>
      </c>
      <c r="AK2" s="8">
        <v>3.9934607645875251</v>
      </c>
    </row>
    <row r="3" spans="1:37" x14ac:dyDescent="0.2">
      <c r="A3" s="4">
        <v>2027</v>
      </c>
      <c r="B3" s="4" t="s">
        <v>12</v>
      </c>
      <c r="C3" s="4">
        <v>16</v>
      </c>
      <c r="D3" s="4" t="s">
        <v>48</v>
      </c>
      <c r="E3" s="4" t="s">
        <v>49</v>
      </c>
      <c r="F3" s="4">
        <v>16</v>
      </c>
      <c r="G3" s="4" t="s">
        <v>50</v>
      </c>
      <c r="H3" s="4">
        <v>8</v>
      </c>
      <c r="I3" s="4">
        <v>0</v>
      </c>
      <c r="J3" s="9">
        <v>0.71</v>
      </c>
      <c r="K3" s="4">
        <v>8</v>
      </c>
      <c r="L3" s="4">
        <v>0</v>
      </c>
      <c r="M3" s="4">
        <v>8</v>
      </c>
      <c r="N3" s="4" t="s">
        <v>51</v>
      </c>
      <c r="O3" s="4">
        <v>14</v>
      </c>
      <c r="P3" s="4">
        <v>9</v>
      </c>
      <c r="Q3" s="4" t="s">
        <v>47</v>
      </c>
      <c r="R3" s="4">
        <v>1</v>
      </c>
      <c r="S3" s="4">
        <v>0</v>
      </c>
      <c r="T3" s="4">
        <v>16</v>
      </c>
      <c r="U3" s="4">
        <v>3719</v>
      </c>
      <c r="V3" s="9">
        <v>7.0000000000000007E-2</v>
      </c>
      <c r="W3" s="4">
        <v>29.781818181818181</v>
      </c>
      <c r="X3" s="4">
        <v>1.6000000000000001E-3</v>
      </c>
      <c r="Y3" s="4">
        <v>0.17499999999999999</v>
      </c>
      <c r="Z3" s="4">
        <v>0.11</v>
      </c>
      <c r="AA3" s="4">
        <v>0.99399999999999999</v>
      </c>
      <c r="AB3" s="4">
        <v>3979.33</v>
      </c>
      <c r="AC3" s="4">
        <v>2175</v>
      </c>
      <c r="AD3" s="4">
        <v>0.88937090909090899</v>
      </c>
      <c r="AE3" s="4">
        <v>1934</v>
      </c>
      <c r="AF3" s="4">
        <v>2.0575999999999999</v>
      </c>
      <c r="AG3" s="4">
        <v>16.460799999999999</v>
      </c>
      <c r="AH3" s="4">
        <v>2.4815999999999998</v>
      </c>
      <c r="AI3" s="4">
        <v>0.95299599428584802</v>
      </c>
      <c r="AJ3" s="4">
        <v>5.8975</v>
      </c>
      <c r="AK3" s="5">
        <v>19.876683756887111</v>
      </c>
    </row>
    <row r="4" spans="1:37" x14ac:dyDescent="0.2">
      <c r="A4" s="4">
        <v>2027</v>
      </c>
      <c r="B4" s="4" t="s">
        <v>13</v>
      </c>
      <c r="C4" s="4">
        <v>64</v>
      </c>
      <c r="D4" s="4" t="s">
        <v>52</v>
      </c>
      <c r="E4" s="4" t="s">
        <v>49</v>
      </c>
      <c r="F4" s="4">
        <v>32</v>
      </c>
      <c r="G4" s="4" t="s">
        <v>53</v>
      </c>
      <c r="H4" s="4">
        <v>16</v>
      </c>
      <c r="I4" s="4">
        <v>0</v>
      </c>
      <c r="J4" s="9">
        <v>1.87</v>
      </c>
      <c r="K4" s="4">
        <v>16</v>
      </c>
      <c r="L4" s="4">
        <v>1</v>
      </c>
      <c r="M4" s="4">
        <v>17</v>
      </c>
      <c r="N4" s="4" t="s">
        <v>54</v>
      </c>
      <c r="O4" s="4">
        <v>0</v>
      </c>
      <c r="P4" s="4">
        <v>0</v>
      </c>
      <c r="Q4" s="4" t="s">
        <v>47</v>
      </c>
      <c r="R4" s="4">
        <v>1</v>
      </c>
      <c r="S4" s="4">
        <v>0</v>
      </c>
      <c r="T4" s="4">
        <v>64</v>
      </c>
      <c r="U4" s="4">
        <v>3719</v>
      </c>
      <c r="V4" s="9">
        <v>0.2</v>
      </c>
      <c r="W4" s="4">
        <v>103</v>
      </c>
      <c r="X4" s="4">
        <v>4.2424242424242403E-3</v>
      </c>
      <c r="Y4" s="4">
        <v>1.26</v>
      </c>
      <c r="Z4" s="4">
        <v>0.22</v>
      </c>
      <c r="AA4" s="4">
        <v>0.98</v>
      </c>
      <c r="AB4" s="4">
        <v>4462.8</v>
      </c>
      <c r="AC4" s="4">
        <v>599</v>
      </c>
      <c r="AD4" s="4">
        <v>0.76490000000000002</v>
      </c>
      <c r="AE4" s="4">
        <v>458</v>
      </c>
      <c r="AF4" s="4">
        <v>9.7440999999999995</v>
      </c>
      <c r="AG4" s="4">
        <v>174.12710000000001</v>
      </c>
      <c r="AH4" s="4">
        <v>25.16</v>
      </c>
      <c r="AI4" s="4">
        <v>0.70932176618064602</v>
      </c>
      <c r="AJ4" s="4">
        <v>131.9873</v>
      </c>
      <c r="AK4" s="5">
        <v>280.9544405680154</v>
      </c>
    </row>
    <row r="5" spans="1:37" x14ac:dyDescent="0.2">
      <c r="A5" s="7">
        <v>2027</v>
      </c>
      <c r="B5" s="7" t="s">
        <v>14</v>
      </c>
      <c r="C5" s="7">
        <v>16</v>
      </c>
      <c r="D5" s="7" t="s">
        <v>55</v>
      </c>
      <c r="E5" s="7" t="s">
        <v>49</v>
      </c>
      <c r="F5" s="7">
        <v>32</v>
      </c>
      <c r="G5" s="7" t="s">
        <v>50</v>
      </c>
      <c r="H5" s="7">
        <v>4</v>
      </c>
      <c r="I5" s="7">
        <v>0</v>
      </c>
      <c r="J5" s="10">
        <v>0.71</v>
      </c>
      <c r="K5" s="7">
        <v>4</v>
      </c>
      <c r="L5" s="7">
        <v>0</v>
      </c>
      <c r="M5" s="7">
        <v>4</v>
      </c>
      <c r="N5" s="7" t="s">
        <v>51</v>
      </c>
      <c r="O5" s="7">
        <v>14</v>
      </c>
      <c r="P5" s="7">
        <v>9</v>
      </c>
      <c r="Q5" s="7" t="s">
        <v>47</v>
      </c>
      <c r="R5" s="7">
        <v>1</v>
      </c>
      <c r="S5" s="7">
        <v>0</v>
      </c>
      <c r="T5" s="7">
        <v>16</v>
      </c>
      <c r="U5" s="7">
        <v>3719</v>
      </c>
      <c r="V5" s="10">
        <v>7.0000000000000007E-2</v>
      </c>
      <c r="W5" s="7">
        <v>64.35072000000001</v>
      </c>
      <c r="X5" s="7">
        <v>1.6000000000000001E-3</v>
      </c>
      <c r="Y5" s="7">
        <v>0.17499999999999999</v>
      </c>
      <c r="Z5" s="7">
        <v>0.11</v>
      </c>
      <c r="AA5" s="7">
        <v>0.99399999999999999</v>
      </c>
      <c r="AB5" s="7">
        <v>3979.33</v>
      </c>
      <c r="AC5" s="7">
        <v>980</v>
      </c>
      <c r="AD5" s="7">
        <v>0.83060377600000002</v>
      </c>
      <c r="AE5" s="7">
        <v>814</v>
      </c>
      <c r="AF5" s="7">
        <v>4.8886000000000003</v>
      </c>
      <c r="AG5" s="7">
        <v>19.554400000000001</v>
      </c>
      <c r="AH5" s="7">
        <v>1.3415999999999999</v>
      </c>
      <c r="AI5" s="7">
        <v>0.97621513729599996</v>
      </c>
      <c r="AJ5" s="7">
        <v>3.1922999999999999</v>
      </c>
      <c r="AK5" s="8">
        <v>21.405117787744452</v>
      </c>
    </row>
    <row r="6" spans="1:37" x14ac:dyDescent="0.2">
      <c r="A6" s="7">
        <v>2027</v>
      </c>
      <c r="B6" s="7" t="s">
        <v>15</v>
      </c>
      <c r="C6" s="7">
        <v>3</v>
      </c>
      <c r="D6" s="7" t="s">
        <v>56</v>
      </c>
      <c r="E6" s="7" t="s">
        <v>49</v>
      </c>
      <c r="F6" s="7">
        <v>24</v>
      </c>
      <c r="G6" s="7" t="s">
        <v>50</v>
      </c>
      <c r="H6" s="7">
        <v>1</v>
      </c>
      <c r="I6" s="7">
        <v>0</v>
      </c>
      <c r="J6" s="10">
        <v>0.71</v>
      </c>
      <c r="K6" s="7">
        <v>1</v>
      </c>
      <c r="L6" s="7">
        <v>0</v>
      </c>
      <c r="M6" s="7">
        <v>1</v>
      </c>
      <c r="N6" s="7" t="s">
        <v>51</v>
      </c>
      <c r="O6" s="7">
        <v>0</v>
      </c>
      <c r="P6" s="7">
        <v>0</v>
      </c>
      <c r="Q6" s="7" t="s">
        <v>47</v>
      </c>
      <c r="R6" s="7">
        <v>1</v>
      </c>
      <c r="S6" s="7">
        <v>0</v>
      </c>
      <c r="T6" s="7">
        <v>3</v>
      </c>
      <c r="U6" s="7">
        <v>3719</v>
      </c>
      <c r="V6" s="10">
        <v>7.0000000000000007E-2</v>
      </c>
      <c r="W6" s="7">
        <v>84</v>
      </c>
      <c r="X6" s="7">
        <v>1.6000000000000001E-3</v>
      </c>
      <c r="Y6" s="7">
        <v>0.17499999999999999</v>
      </c>
      <c r="Z6" s="7">
        <v>0.11</v>
      </c>
      <c r="AA6" s="7">
        <v>0.99399999999999999</v>
      </c>
      <c r="AB6" s="7">
        <v>3979.33</v>
      </c>
      <c r="AC6" s="7">
        <v>742</v>
      </c>
      <c r="AD6" s="7">
        <v>0.79720000000000002</v>
      </c>
      <c r="AE6" s="7">
        <v>592</v>
      </c>
      <c r="AF6" s="7">
        <v>6.7218</v>
      </c>
      <c r="AG6" s="7">
        <v>6.7218</v>
      </c>
      <c r="AH6" s="7">
        <v>0.28499999999999998</v>
      </c>
      <c r="AI6" s="7">
        <v>0.99399999999999999</v>
      </c>
      <c r="AJ6" s="7">
        <v>0.61229999999999996</v>
      </c>
      <c r="AK6" s="8">
        <v>7.0490945674044267</v>
      </c>
    </row>
    <row r="8" spans="1:37" x14ac:dyDescent="0.2">
      <c r="AF8" s="16"/>
    </row>
    <row r="11" spans="1:37" x14ac:dyDescent="0.2">
      <c r="K11">
        <f>K4</f>
        <v>16</v>
      </c>
    </row>
    <row r="12" spans="1:37" x14ac:dyDescent="0.2">
      <c r="AF12" s="16"/>
    </row>
    <row r="17" spans="33:39" x14ac:dyDescent="0.2">
      <c r="AI17" s="17"/>
    </row>
    <row r="18" spans="33:39" x14ac:dyDescent="0.2">
      <c r="AI18" s="17"/>
    </row>
    <row r="19" spans="33:39" x14ac:dyDescent="0.2">
      <c r="AI19" s="17"/>
    </row>
    <row r="20" spans="33:39" x14ac:dyDescent="0.2">
      <c r="AI20" s="17"/>
    </row>
    <row r="24" spans="33:39" x14ac:dyDescent="0.2">
      <c r="AG24" s="18"/>
      <c r="AH24" s="18"/>
      <c r="AI24" s="19"/>
      <c r="AJ24" s="18"/>
      <c r="AK24" s="18"/>
      <c r="AL24" s="18"/>
      <c r="AM24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3416-A92A-1E42-ACF8-93D1AEC2CD06}">
  <dimension ref="A1:AL27"/>
  <sheetViews>
    <sheetView zoomScale="170" zoomScaleNormal="170" workbookViewId="0">
      <pane xSplit="2" ySplit="1" topLeftCell="AA2" activePane="bottomRight" state="frozen"/>
      <selection pane="topRight" activeCell="C1" sqref="C1"/>
      <selection pane="bottomLeft" activeCell="A2" sqref="A2"/>
      <selection pane="bottomRight" activeCell="AB14" sqref="AB14"/>
    </sheetView>
  </sheetViews>
  <sheetFormatPr baseColWidth="10" defaultColWidth="8.83203125" defaultRowHeight="15" x14ac:dyDescent="0.2"/>
  <cols>
    <col min="2" max="2" width="39.83203125" bestFit="1" customWidth="1"/>
    <col min="3" max="3" width="9.1640625" customWidth="1"/>
    <col min="5" max="5" width="7.33203125" bestFit="1" customWidth="1"/>
    <col min="6" max="6" width="7.1640625" bestFit="1" customWidth="1"/>
    <col min="13" max="13" width="12.1640625" bestFit="1" customWidth="1"/>
    <col min="18" max="18" width="10" bestFit="1" customWidth="1"/>
    <col min="35" max="35" width="9.6640625" bestFit="1" customWidth="1"/>
  </cols>
  <sheetData>
    <row r="1" spans="1:38" s="15" customFormat="1" ht="48" x14ac:dyDescent="0.2">
      <c r="A1" s="13" t="s">
        <v>0</v>
      </c>
      <c r="B1" s="13" t="s">
        <v>1</v>
      </c>
      <c r="C1" s="13" t="s">
        <v>57</v>
      </c>
      <c r="D1" s="13" t="s">
        <v>16</v>
      </c>
      <c r="E1" s="13" t="s">
        <v>17</v>
      </c>
      <c r="F1" s="13" t="s">
        <v>58</v>
      </c>
      <c r="G1" s="13" t="s">
        <v>19</v>
      </c>
      <c r="H1" s="13" t="s">
        <v>20</v>
      </c>
      <c r="I1" s="13" t="s">
        <v>22</v>
      </c>
      <c r="J1" s="13" t="s">
        <v>3</v>
      </c>
      <c r="K1" s="13" t="s">
        <v>4</v>
      </c>
      <c r="L1" s="13" t="s">
        <v>23</v>
      </c>
      <c r="M1" s="13" t="s">
        <v>24</v>
      </c>
      <c r="N1" s="13" t="s">
        <v>60</v>
      </c>
      <c r="O1" s="13" t="s">
        <v>31</v>
      </c>
      <c r="P1" s="13" t="s">
        <v>32</v>
      </c>
      <c r="Q1" s="13" t="s">
        <v>33</v>
      </c>
      <c r="R1" s="13" t="s">
        <v>63</v>
      </c>
      <c r="S1" s="13" t="s">
        <v>38</v>
      </c>
      <c r="T1" s="13" t="s">
        <v>39</v>
      </c>
      <c r="U1" s="13" t="s">
        <v>40</v>
      </c>
      <c r="V1" s="13" t="s">
        <v>41</v>
      </c>
      <c r="W1" s="13" t="s">
        <v>5</v>
      </c>
      <c r="X1" s="13" t="s">
        <v>6</v>
      </c>
      <c r="Y1" s="13" t="s">
        <v>7</v>
      </c>
      <c r="Z1" s="13" t="s">
        <v>42</v>
      </c>
      <c r="AA1" s="13" t="s">
        <v>8</v>
      </c>
      <c r="AB1" s="14" t="s">
        <v>9</v>
      </c>
    </row>
    <row r="2" spans="1:38" x14ac:dyDescent="0.2">
      <c r="A2" s="4">
        <v>2027</v>
      </c>
      <c r="B2" s="4" t="s">
        <v>12</v>
      </c>
      <c r="C2" s="4">
        <v>16</v>
      </c>
      <c r="D2" s="4" t="s">
        <v>48</v>
      </c>
      <c r="E2" s="4" t="s">
        <v>49</v>
      </c>
      <c r="F2" s="4">
        <v>16</v>
      </c>
      <c r="G2" s="4" t="s">
        <v>50</v>
      </c>
      <c r="H2" s="4">
        <v>8</v>
      </c>
      <c r="I2" s="9">
        <v>0</v>
      </c>
      <c r="J2" s="4">
        <v>8</v>
      </c>
      <c r="K2" s="4">
        <v>0</v>
      </c>
      <c r="L2" s="4">
        <v>8</v>
      </c>
      <c r="M2" s="4" t="s">
        <v>51</v>
      </c>
      <c r="N2" s="4">
        <v>16</v>
      </c>
      <c r="O2" s="4">
        <v>3719</v>
      </c>
      <c r="P2" s="9">
        <v>7.0000000000000007E-2</v>
      </c>
      <c r="Q2" s="22">
        <v>29.781818181818181</v>
      </c>
      <c r="R2" s="22">
        <f>F2*128/Q2</f>
        <v>68.766788766788764</v>
      </c>
      <c r="S2" s="4">
        <v>3979.33</v>
      </c>
      <c r="T2" s="4">
        <v>2175</v>
      </c>
      <c r="U2" s="4">
        <v>0.88937090909090899</v>
      </c>
      <c r="V2" s="4">
        <v>1934</v>
      </c>
      <c r="W2" s="4">
        <v>2.0575999999999999</v>
      </c>
      <c r="X2" s="20">
        <v>16.460799999999999</v>
      </c>
      <c r="Y2" s="4">
        <v>2.4815999999999998</v>
      </c>
      <c r="Z2" s="4">
        <v>0.95299599428584802</v>
      </c>
      <c r="AA2" s="4">
        <v>5.8975</v>
      </c>
      <c r="AB2" s="24">
        <v>19.876683756887111</v>
      </c>
      <c r="AD2" s="26">
        <f>X2+Y2+AA2</f>
        <v>24.8399</v>
      </c>
      <c r="AE2" s="26">
        <f>X2+Y2</f>
        <v>18.942399999999999</v>
      </c>
      <c r="AF2">
        <f>AE2/Z2</f>
        <v>19.876683756887111</v>
      </c>
      <c r="AG2" s="26"/>
      <c r="AH2" s="35">
        <f>AF2/N2</f>
        <v>1.2422927348054444</v>
      </c>
    </row>
    <row r="3" spans="1:38" s="35" customFormat="1" x14ac:dyDescent="0.2">
      <c r="A3" s="40">
        <v>2027</v>
      </c>
      <c r="B3" s="40" t="s">
        <v>13</v>
      </c>
      <c r="C3" s="40">
        <v>64</v>
      </c>
      <c r="D3" s="40" t="s">
        <v>52</v>
      </c>
      <c r="E3" s="40" t="s">
        <v>49</v>
      </c>
      <c r="F3" s="40">
        <v>32</v>
      </c>
      <c r="G3" s="40" t="s">
        <v>53</v>
      </c>
      <c r="H3" s="40">
        <v>16</v>
      </c>
      <c r="I3" s="41">
        <v>1.87</v>
      </c>
      <c r="J3" s="40">
        <v>16</v>
      </c>
      <c r="K3" s="40">
        <v>1</v>
      </c>
      <c r="L3" s="40">
        <v>17</v>
      </c>
      <c r="M3" s="40" t="s">
        <v>54</v>
      </c>
      <c r="N3" s="40">
        <v>64</v>
      </c>
      <c r="O3" s="40">
        <v>3719</v>
      </c>
      <c r="P3" s="41">
        <v>0.2</v>
      </c>
      <c r="Q3" s="38">
        <v>103</v>
      </c>
      <c r="R3" s="38">
        <f>F3*128/Q3</f>
        <v>39.766990291262132</v>
      </c>
      <c r="S3" s="40">
        <v>4462.8</v>
      </c>
      <c r="T3" s="40">
        <v>599</v>
      </c>
      <c r="U3" s="40">
        <v>0.76490000000000002</v>
      </c>
      <c r="V3" s="40">
        <v>458</v>
      </c>
      <c r="W3" s="40">
        <v>9.7440999999999995</v>
      </c>
      <c r="X3" s="42">
        <v>174.12710000000001</v>
      </c>
      <c r="Y3" s="40">
        <v>25.16</v>
      </c>
      <c r="Z3" s="40">
        <v>0.70932176618064602</v>
      </c>
      <c r="AA3" s="40">
        <v>131.9873</v>
      </c>
      <c r="AB3" s="43">
        <v>280.9544405680154</v>
      </c>
      <c r="AC3" s="51">
        <f>X3+Y3+AA3</f>
        <v>331.27440000000001</v>
      </c>
      <c r="AD3" s="26">
        <f>X3+Y3+AA3</f>
        <v>331.27440000000001</v>
      </c>
      <c r="AE3" s="26">
        <f>X3+Y3</f>
        <v>199.28710000000001</v>
      </c>
      <c r="AF3">
        <f>AE3/Z3</f>
        <v>280.9544405680154</v>
      </c>
      <c r="AH3" s="35">
        <f>AF3/N3</f>
        <v>4.3899131338752406</v>
      </c>
    </row>
    <row r="4" spans="1:38" x14ac:dyDescent="0.2">
      <c r="A4" s="7">
        <v>2027</v>
      </c>
      <c r="B4" s="7" t="s">
        <v>14</v>
      </c>
      <c r="C4" s="7">
        <v>16</v>
      </c>
      <c r="D4" s="7" t="s">
        <v>55</v>
      </c>
      <c r="E4" s="7" t="s">
        <v>49</v>
      </c>
      <c r="F4" s="7">
        <v>32</v>
      </c>
      <c r="G4" s="7" t="s">
        <v>50</v>
      </c>
      <c r="H4" s="7">
        <v>4</v>
      </c>
      <c r="I4" s="10">
        <v>0</v>
      </c>
      <c r="J4" s="7">
        <v>4</v>
      </c>
      <c r="K4" s="7">
        <v>0</v>
      </c>
      <c r="L4" s="7">
        <v>4</v>
      </c>
      <c r="M4" s="7" t="s">
        <v>51</v>
      </c>
      <c r="N4" s="7">
        <v>16</v>
      </c>
      <c r="O4" s="7">
        <v>3719</v>
      </c>
      <c r="P4" s="10">
        <v>7.0000000000000007E-2</v>
      </c>
      <c r="Q4" s="23">
        <v>64.35072000000001</v>
      </c>
      <c r="R4" s="22">
        <f>F4*128/Q4</f>
        <v>63.651191470740336</v>
      </c>
      <c r="S4" s="7">
        <v>3979.33</v>
      </c>
      <c r="T4" s="7">
        <v>980</v>
      </c>
      <c r="U4" s="7">
        <v>0.83060377600000002</v>
      </c>
      <c r="V4" s="7">
        <v>814</v>
      </c>
      <c r="W4" s="7">
        <v>4.8886000000000003</v>
      </c>
      <c r="X4" s="21">
        <v>19.554400000000001</v>
      </c>
      <c r="Y4" s="7">
        <v>1.3415999999999999</v>
      </c>
      <c r="Z4" s="7">
        <v>0.97621513729599996</v>
      </c>
      <c r="AA4" s="7">
        <v>3.1922999999999999</v>
      </c>
      <c r="AB4" s="25">
        <v>21.405117787744452</v>
      </c>
      <c r="AD4" s="26">
        <f>X4+Y4+AA4</f>
        <v>24.0883</v>
      </c>
      <c r="AE4" s="26">
        <f>X4+Y4</f>
        <v>20.896000000000001</v>
      </c>
      <c r="AF4">
        <f>AE4/Z4</f>
        <v>21.405117787744452</v>
      </c>
      <c r="AH4" s="35">
        <f>AF4/N4</f>
        <v>1.3378198617340282</v>
      </c>
    </row>
    <row r="5" spans="1:38" x14ac:dyDescent="0.2">
      <c r="A5" s="7">
        <v>2027</v>
      </c>
      <c r="B5" s="7" t="s">
        <v>15</v>
      </c>
      <c r="C5" s="7">
        <v>3</v>
      </c>
      <c r="D5" s="7" t="s">
        <v>56</v>
      </c>
      <c r="E5" s="7" t="s">
        <v>49</v>
      </c>
      <c r="F5" s="7">
        <v>24</v>
      </c>
      <c r="G5" s="7" t="s">
        <v>50</v>
      </c>
      <c r="H5" s="7">
        <v>1</v>
      </c>
      <c r="I5" s="10">
        <v>0</v>
      </c>
      <c r="J5" s="7">
        <v>1</v>
      </c>
      <c r="K5" s="7">
        <v>0</v>
      </c>
      <c r="L5" s="7">
        <v>1</v>
      </c>
      <c r="M5" s="7" t="s">
        <v>51</v>
      </c>
      <c r="N5" s="7">
        <v>3</v>
      </c>
      <c r="O5" s="7">
        <v>3719</v>
      </c>
      <c r="P5" s="10">
        <v>7.0000000000000007E-2</v>
      </c>
      <c r="Q5" s="23">
        <v>84</v>
      </c>
      <c r="R5" s="22">
        <f>F5*128/Q5</f>
        <v>36.571428571428569</v>
      </c>
      <c r="S5" s="7">
        <v>3979.33</v>
      </c>
      <c r="T5" s="7">
        <v>742</v>
      </c>
      <c r="U5" s="7">
        <v>0.79720000000000002</v>
      </c>
      <c r="V5" s="7">
        <v>592</v>
      </c>
      <c r="W5" s="7">
        <v>6.7218</v>
      </c>
      <c r="X5" s="21">
        <v>6.7218</v>
      </c>
      <c r="Y5" s="7">
        <v>0.28499999999999998</v>
      </c>
      <c r="Z5" s="7">
        <v>0.99399999999999999</v>
      </c>
      <c r="AA5" s="7">
        <v>0.61229999999999996</v>
      </c>
      <c r="AB5" s="25">
        <v>7.0490945674044267</v>
      </c>
      <c r="AC5">
        <f>AB5/X5</f>
        <v>1.0486915063531237</v>
      </c>
      <c r="AD5" s="26">
        <f>X5+Y5+AA5</f>
        <v>7.6191000000000004</v>
      </c>
      <c r="AE5" s="26">
        <f>X5+Y5</f>
        <v>7.0068000000000001</v>
      </c>
      <c r="AF5">
        <f>AE5/Z5</f>
        <v>7.0490945674044267</v>
      </c>
      <c r="AH5" s="35">
        <f>AF5/N5</f>
        <v>2.3496981891348088</v>
      </c>
      <c r="AI5">
        <f>AF5/4</f>
        <v>1.7622736418511067</v>
      </c>
    </row>
    <row r="6" spans="1:38" x14ac:dyDescent="0.2">
      <c r="A6" s="7"/>
      <c r="B6" s="7"/>
      <c r="E6" s="7"/>
      <c r="F6" s="7"/>
      <c r="G6" s="7"/>
      <c r="H6" s="7"/>
      <c r="I6" s="10"/>
      <c r="J6" s="7"/>
      <c r="K6" s="7"/>
      <c r="L6" s="7"/>
      <c r="M6" s="7"/>
      <c r="N6" s="7"/>
      <c r="O6" s="7"/>
      <c r="P6" s="10"/>
      <c r="Q6" s="23"/>
      <c r="R6" s="22"/>
      <c r="S6" s="7"/>
      <c r="T6" s="7"/>
      <c r="U6" s="7"/>
      <c r="V6" s="7"/>
      <c r="W6" s="7"/>
      <c r="X6" s="21"/>
      <c r="Y6" s="7"/>
      <c r="Z6" s="7"/>
      <c r="AA6" s="7"/>
      <c r="AB6" s="25"/>
    </row>
    <row r="7" spans="1:38" s="33" customFormat="1" x14ac:dyDescent="0.2">
      <c r="A7" s="28">
        <v>2027</v>
      </c>
      <c r="B7" s="28" t="s">
        <v>65</v>
      </c>
      <c r="C7">
        <v>48</v>
      </c>
      <c r="D7"/>
      <c r="E7" s="28" t="s">
        <v>49</v>
      </c>
      <c r="F7" s="28">
        <v>24</v>
      </c>
      <c r="G7" s="28" t="s">
        <v>50</v>
      </c>
      <c r="H7" s="28">
        <v>1</v>
      </c>
      <c r="I7" s="29">
        <v>0</v>
      </c>
      <c r="J7" s="28">
        <v>16</v>
      </c>
      <c r="K7" s="28">
        <v>0</v>
      </c>
      <c r="L7" s="28">
        <v>16</v>
      </c>
      <c r="M7" s="28" t="s">
        <v>59</v>
      </c>
      <c r="N7" s="28">
        <f>F7*J7/8</f>
        <v>48</v>
      </c>
      <c r="O7" s="28">
        <v>3719</v>
      </c>
      <c r="P7" s="29">
        <v>7.0000000000000007E-2</v>
      </c>
      <c r="Q7" s="30">
        <v>84</v>
      </c>
      <c r="R7" s="22">
        <f>F7*128/Q7</f>
        <v>36.571428571428569</v>
      </c>
      <c r="S7" s="28">
        <v>3979.33</v>
      </c>
      <c r="T7" s="28">
        <v>742</v>
      </c>
      <c r="U7" s="28">
        <v>0.79720000000000002</v>
      </c>
      <c r="V7" s="28">
        <v>592</v>
      </c>
      <c r="W7" s="28">
        <v>6.7218</v>
      </c>
      <c r="X7" s="31">
        <f>W7*L7</f>
        <v>107.5488</v>
      </c>
      <c r="Y7" s="28">
        <v>12</v>
      </c>
      <c r="Z7" s="28">
        <v>0.99399999999999999</v>
      </c>
      <c r="AA7" s="28">
        <v>0.61229999999999996</v>
      </c>
      <c r="AB7" s="32">
        <f>AF7</f>
        <v>120.27042253521127</v>
      </c>
      <c r="AD7" s="26">
        <f>X7+Y7+AA7</f>
        <v>120.1611</v>
      </c>
      <c r="AE7" s="26">
        <f>X7+Y7</f>
        <v>119.5488</v>
      </c>
      <c r="AF7">
        <f>AE7/Z7</f>
        <v>120.27042253521127</v>
      </c>
    </row>
    <row r="8" spans="1:38" s="35" customFormat="1" x14ac:dyDescent="0.2">
      <c r="A8" s="34">
        <v>2027</v>
      </c>
      <c r="B8" s="34" t="s">
        <v>64</v>
      </c>
      <c r="C8" s="35">
        <v>64</v>
      </c>
      <c r="E8" s="34" t="s">
        <v>49</v>
      </c>
      <c r="F8" s="34">
        <v>32</v>
      </c>
      <c r="G8" s="34" t="s">
        <v>50</v>
      </c>
      <c r="H8" s="34">
        <v>1</v>
      </c>
      <c r="I8" s="36">
        <v>0</v>
      </c>
      <c r="J8" s="34">
        <v>16</v>
      </c>
      <c r="K8" s="34">
        <v>0</v>
      </c>
      <c r="L8" s="34">
        <v>16</v>
      </c>
      <c r="M8" s="34" t="s">
        <v>59</v>
      </c>
      <c r="N8" s="34">
        <f>F8*J8/8</f>
        <v>64</v>
      </c>
      <c r="O8" s="34">
        <v>3719</v>
      </c>
      <c r="P8" s="36">
        <v>7.0000000000000007E-2</v>
      </c>
      <c r="Q8" s="37">
        <v>84</v>
      </c>
      <c r="R8" s="38">
        <f>F8*128/Q8</f>
        <v>48.761904761904759</v>
      </c>
      <c r="S8" s="34">
        <v>3979.33</v>
      </c>
      <c r="T8" s="34">
        <v>742</v>
      </c>
      <c r="U8" s="34">
        <v>0.79720000000000002</v>
      </c>
      <c r="V8" s="34">
        <v>592</v>
      </c>
      <c r="W8" s="34">
        <v>6.7218</v>
      </c>
      <c r="X8" s="39">
        <f>W8*J8</f>
        <v>107.5488</v>
      </c>
      <c r="Y8" s="34">
        <v>12</v>
      </c>
      <c r="Z8" s="34">
        <f>Z5</f>
        <v>0.99399999999999999</v>
      </c>
      <c r="AA8" s="34">
        <v>0.61229999999999996</v>
      </c>
      <c r="AB8" s="32">
        <f>AF8</f>
        <v>120.27042253521127</v>
      </c>
      <c r="AD8" s="26">
        <f>X8+Y8+AA8</f>
        <v>120.1611</v>
      </c>
      <c r="AE8" s="26">
        <f>X8+Y8</f>
        <v>119.5488</v>
      </c>
      <c r="AF8">
        <f>AE8/Z8</f>
        <v>120.27042253521127</v>
      </c>
    </row>
    <row r="9" spans="1:38" s="45" customFormat="1" x14ac:dyDescent="0.2">
      <c r="A9" s="44">
        <v>2027</v>
      </c>
      <c r="B9" s="44" t="s">
        <v>12</v>
      </c>
      <c r="C9" s="45">
        <v>128</v>
      </c>
      <c r="E9" s="44" t="s">
        <v>49</v>
      </c>
      <c r="F9" s="44">
        <v>16</v>
      </c>
      <c r="G9" s="44" t="s">
        <v>50</v>
      </c>
      <c r="H9" s="46">
        <v>128</v>
      </c>
      <c r="I9" s="47">
        <v>0</v>
      </c>
      <c r="J9" s="44">
        <v>128</v>
      </c>
      <c r="K9" s="44">
        <v>0</v>
      </c>
      <c r="L9" s="44">
        <v>128</v>
      </c>
      <c r="M9" s="44" t="s">
        <v>59</v>
      </c>
      <c r="N9" s="48">
        <f>F9*J9/8</f>
        <v>256</v>
      </c>
      <c r="O9" s="44">
        <v>3719</v>
      </c>
      <c r="P9" s="47">
        <v>7.0000000000000007E-2</v>
      </c>
      <c r="Q9" s="49">
        <v>29.781818181818181</v>
      </c>
      <c r="R9" s="49">
        <f>F9*128/Q9</f>
        <v>68.766788766788764</v>
      </c>
      <c r="S9" s="44">
        <v>3979.33</v>
      </c>
      <c r="T9" s="44">
        <v>2175</v>
      </c>
      <c r="U9" s="44">
        <v>0.88937090909090899</v>
      </c>
      <c r="V9" s="44">
        <v>1934</v>
      </c>
      <c r="W9" s="44">
        <v>2.0575999999999999</v>
      </c>
      <c r="X9" s="50">
        <f>W9*J9</f>
        <v>263.37279999999998</v>
      </c>
      <c r="Y9" s="44">
        <v>2.4815999999999998</v>
      </c>
      <c r="Z9" s="34">
        <f>Z5^16</f>
        <v>0.90820136512487248</v>
      </c>
      <c r="AA9" s="44">
        <v>5.8975</v>
      </c>
      <c r="AB9" s="32">
        <f>AF9</f>
        <v>292.72627217802801</v>
      </c>
      <c r="AD9" s="26">
        <f>X9+Y9+AA9</f>
        <v>271.75189999999998</v>
      </c>
      <c r="AE9" s="26">
        <f>X9+Y9</f>
        <v>265.8544</v>
      </c>
      <c r="AF9">
        <f>AE9/Z9</f>
        <v>292.72627217802801</v>
      </c>
    </row>
    <row r="10" spans="1:38" x14ac:dyDescent="0.2">
      <c r="AD10" s="26"/>
      <c r="AE10" s="26"/>
    </row>
    <row r="11" spans="1:38" x14ac:dyDescent="0.2">
      <c r="W11" s="16">
        <f>W3*(16+1.87)</f>
        <v>174.12706700000001</v>
      </c>
    </row>
    <row r="13" spans="1:38" x14ac:dyDescent="0.2">
      <c r="V13" s="27" t="s">
        <v>62</v>
      </c>
      <c r="W13" s="26">
        <f>I3*W3</f>
        <v>18.221467000000001</v>
      </c>
      <c r="AH13" s="54"/>
      <c r="AI13" s="55" t="s">
        <v>81</v>
      </c>
      <c r="AJ13" s="55" t="s">
        <v>82</v>
      </c>
    </row>
    <row r="14" spans="1:38" x14ac:dyDescent="0.2">
      <c r="J14">
        <f>J3</f>
        <v>16</v>
      </c>
      <c r="AH14" s="54" t="s">
        <v>48</v>
      </c>
      <c r="AI14" s="56">
        <f>AH2</f>
        <v>1.2422927348054444</v>
      </c>
      <c r="AJ14" s="55" t="s">
        <v>51</v>
      </c>
    </row>
    <row r="15" spans="1:38" x14ac:dyDescent="0.2">
      <c r="W15" s="16"/>
      <c r="AH15" s="54" t="s">
        <v>55</v>
      </c>
      <c r="AI15" s="56">
        <f>AH4</f>
        <v>1.3378198617340282</v>
      </c>
      <c r="AJ15" s="55" t="s">
        <v>51</v>
      </c>
    </row>
    <row r="16" spans="1:38" x14ac:dyDescent="0.2">
      <c r="AH16" s="54" t="s">
        <v>79</v>
      </c>
      <c r="AI16" s="56">
        <f>AH3</f>
        <v>4.3899131338752406</v>
      </c>
      <c r="AJ16" s="55" t="s">
        <v>83</v>
      </c>
      <c r="AL16">
        <f>AI16*64</f>
        <v>280.9544405680154</v>
      </c>
    </row>
    <row r="17" spans="21:38" x14ac:dyDescent="0.2">
      <c r="Z17">
        <f>(1/Z3-1)*W3*16</f>
        <v>63.889713542225145</v>
      </c>
      <c r="AH17" s="54" t="s">
        <v>80</v>
      </c>
      <c r="AI17" s="56">
        <f>AI5</f>
        <v>1.7622736418511067</v>
      </c>
      <c r="AJ17" s="55" t="s">
        <v>51</v>
      </c>
      <c r="AL17">
        <f>AI17*64+12</f>
        <v>124.78551307847083</v>
      </c>
    </row>
    <row r="18" spans="21:38" x14ac:dyDescent="0.2">
      <c r="AL18">
        <f>AL17/AL16</f>
        <v>0.44414857023148524</v>
      </c>
    </row>
    <row r="20" spans="21:38" x14ac:dyDescent="0.2">
      <c r="Z20" s="17"/>
    </row>
    <row r="21" spans="21:38" x14ac:dyDescent="0.2">
      <c r="V21" t="s">
        <v>66</v>
      </c>
      <c r="W21" t="s">
        <v>67</v>
      </c>
      <c r="Y21" s="17"/>
    </row>
    <row r="22" spans="21:38" x14ac:dyDescent="0.2">
      <c r="U22" t="s">
        <v>68</v>
      </c>
      <c r="V22">
        <v>25.16</v>
      </c>
      <c r="W22" t="s">
        <v>69</v>
      </c>
      <c r="X22" t="s">
        <v>73</v>
      </c>
      <c r="Y22" s="17"/>
    </row>
    <row r="23" spans="21:38" x14ac:dyDescent="0.2">
      <c r="U23" t="s">
        <v>53</v>
      </c>
      <c r="V23" t="s">
        <v>70</v>
      </c>
      <c r="W23" s="52">
        <v>2</v>
      </c>
      <c r="X23" s="53" t="s">
        <v>74</v>
      </c>
      <c r="Y23" s="17"/>
    </row>
    <row r="24" spans="21:38" x14ac:dyDescent="0.2">
      <c r="U24" t="s">
        <v>61</v>
      </c>
      <c r="V24">
        <v>20</v>
      </c>
      <c r="W24" t="s">
        <v>71</v>
      </c>
      <c r="X24" s="53" t="s">
        <v>75</v>
      </c>
    </row>
    <row r="25" spans="21:38" x14ac:dyDescent="0.2">
      <c r="U25" t="s">
        <v>72</v>
      </c>
      <c r="V25">
        <v>174</v>
      </c>
      <c r="W25">
        <v>107</v>
      </c>
      <c r="X25" s="53" t="s">
        <v>76</v>
      </c>
    </row>
    <row r="26" spans="21:38" x14ac:dyDescent="0.2">
      <c r="V26" s="52">
        <v>280</v>
      </c>
      <c r="X26" t="s">
        <v>77</v>
      </c>
    </row>
    <row r="27" spans="21:38" x14ac:dyDescent="0.2">
      <c r="W27" t="s">
        <v>78</v>
      </c>
      <c r="X27" s="18">
        <f>50/280</f>
        <v>0.17857142857142858</v>
      </c>
      <c r="Y27" s="18"/>
      <c r="Z27" s="19"/>
      <c r="AA27" s="18"/>
      <c r="AB27" s="18"/>
      <c r="AC27" s="18"/>
      <c r="AD27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821328D58654DBBC0E35A0560BF6D" ma:contentTypeVersion="8" ma:contentTypeDescription="Create a new document." ma:contentTypeScope="" ma:versionID="fc0447180c77cbd555f4b12a287b13a6">
  <xsd:schema xmlns:xsd="http://www.w3.org/2001/XMLSchema" xmlns:xs="http://www.w3.org/2001/XMLSchema" xmlns:p="http://schemas.microsoft.com/office/2006/metadata/properties" xmlns:ns2="af14cd48-1f5b-4644-9b80-5b808cb8ac63" xmlns:ns3="9c387f87-b0ff-44b4-97f9-e6373551aa8b" targetNamespace="http://schemas.microsoft.com/office/2006/metadata/properties" ma:root="true" ma:fieldsID="96df56e8404ade0ebff853a456a1ff8b" ns2:_="" ns3:_="">
    <xsd:import namespace="af14cd48-1f5b-4644-9b80-5b808cb8ac63"/>
    <xsd:import namespace="9c387f87-b0ff-44b4-97f9-e6373551a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cd48-1f5b-4644-9b80-5b808cb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87f87-b0ff-44b4-97f9-e6373551a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D o I A A B Q S w M E F A A C A A g A L m y + W N Y x P F m l A A A A 9 w A A A B I A H A B D b 2 5 m a W c v U G F j a 2 F n Z S 5 4 b W w g o h g A K K A U A A A A A A A A A A A A A A A A A A A A A A A A A A A A h Y 8 x D o I w G I W v Q r r T l m q C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y x G E c x X W L K y U x 5 b u B r s G n w s / 2 B f D 0 0 b u i 1 0 B D u C k 7 m y M n 7 h H g A U E s D B B Q A A g A I A C 5 s v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b L 5 Y I 3 D k O j M F A A B L G Q A A E w A c A E Z v c m 1 1 b G F z L 1 N l Y 3 R p b 2 4 x L m 0 g o h g A K K A U A A A A A A A A A A A A A A A A A A A A A A A A A A A A t V h t T + N G E P 6 O x H + w n F Z y I O S t A Y 5 W 9 y E y V E p 7 A X S J S l H k W s Z Z g o / E p v Z G J Y 3 4 7 5 1 Z 2 2 u v v U v s l O N L 8 M 7 u v D w z O 7 M z E X G p F / j a J P 7 t / X J 4 c H g Q P T k h m W v U D P y I h u t 4 x 2 d t S e j h g Q Z / k 2 A d u g R W r l 5 d s m y b 6 z A k P r 0 L w u e H I H g 2 m t v Z t b M i n 3 W B g W 6 9 z e C b w k 6 r F f N p 6 O a T 4 y 9 A 1 H T z Q n R g O H U e l q Q 9 D R 0 / e g z C l R k s 1 y s f i Z E R C 2 1 t t / r l a D y 2 U Y L e 0 i j Q N E p e 6 V t L 2 + p / k D B C U c X 1 e + K E s D j y 6 d m g j e z Y q h m s X u x L 4 k c e 3 Z S p 8 E n C R 8 c t S 7 k N A 5 d E U W n 9 0 i O a k p 0 Z R N Q e z r + V T o 1 u b D h Y P n B l m n L C l 2 D h u U i y X e C Z 8 v P X q w c S s g 0 N + / L r c C w / 3 L D 5 c Q l x G l B n K a f d D q d l I B z 3 2 V k Q 7 U + J E i n t X k J j D m Q u L 0 F o 3 4 x O 0 C 9 l B S 5 t R E R F k + L + 1 j w 8 8 H x p r O X j 3 E W m g Q + B a T M v m c 7 S l Y a 7 E M 8 8 h s c k R L Z 3 z i M J N W S Q B f I 1 i S i Z / x Z 4 f h q + u f A B z S k 7 h G c K B D 2 j g E n I 4 H f P n 7 e / k E d 6 s 4 a 4 b H L p V 6 8 v j j / H 2 5 q d 4 P J j I v s / v k q G T N 2 i u K 2 e I z J 8 M 3 I 7 T 8 q 0 + E p 8 u I 9 z L Z Y S Z R r E h G T Z k K u L d 1 o u A T T L y 8 s J r J E 4 y t q h Q E F K n M H c T R o 2 J d + a 7 O r K / F p Q R b j q 3 M P w k R K 0 h K B z S j 0 H C 3 q 8 5 1 8 z y T a C o K 0 O v z / m n Q r f 7 X h N D m 5 v J 7 o S B T O P c v Y t 7 Z b A B f A p J A U V z J h A J 9 6 / p A L Q P b 2 Y o 3 N p W c j E 6 A T 4 R r 5 4 Z E r c p + L u b K e e b q 3 s l H R / F Z 9 w + 0 R B r H L Y 7 C N 2 T E J q Z 8 t y 3 / R r + I a L 2 8 o E i D l a f b F 7 6 p s t K q Y S k z O 1 7 P + 4 Z n j + Q h E A J W X S w o Q + 5 o d x c U L h C / 5 n Z s W O z Z h X d a 1 E n X e c m + c v S s u K 4 Q + d 1 e q v P m 4 Y R t F G w / q t v W h Y r b U 5 K 7 o Q n r A k W f / V 8 5 0 l 1 E k g b D y y n A M Z K W / f l 7 s 8 7 H 6 q E X Y 5 H L Y S T Y s v A 4 X i i u A c z l G G u Y 5 o s P o Z E 6 u 0 C M M u 7 i v R D E R q / s 1 m h + y k F B D H f d J m G R / r y O g d z x r F d G Y 1 5 d g M d m L z r t I I U k k l Z X U S W Y 2 d V 8 w w n b v d p g / Q d N j P X p F M V m q 5 0 b 8 4 P b p m S L d v R 8 0 j A x c 6 x u B o l l 5 c s P z E 6 H W S P Z O / Q 2 r 0 B a o C m d O a y G T m I C h F Z Y V X n g I Q T L f 3 G M 6 7 A T l N U 1 O 8 P w X j p N v u d n v n O f O O u + 2 L g c L C s 5 o W Z v q x r i Y n / Z 1 S K b J g B 7 C y V P H 6 G R q Z n L A Z t H n P z w S I r d h m t t u S m 3 t e 0 9 y 8 r m i w T J O q b q 1 2 w 8 9 T r w p 3 W 7 x f V g c u d 1 k V h c 2 f 9 n A x v 9 g 5 T S p e a d a P w Z O h o r 2 f W E Z b h G T h U I x X 0 e 5 U P L i 2 k e 8 R r e M 8 S e w u k 7 1 Z z 6 j A 5 a I m L q J h L O u V 1 a 4 I E j w A K u J z w R 5 + w 6 m A i z H j b S x Y y 9 t W Z n m h X l n N Y 8 O Y y W o U Y C i r r V a T 4 Z e 1 1 a q y 0 e v W B J A b z c p q Z l L V w E J l K + Z G 0 C 1 5 O o j Z M a 0 S w T 8 k N G b y J 4 T V q m j / 7 j Z D a Q A i I G h X L 3 t W j J 1 e j 2 d P e x l E U T p 8 i W M I o q I Q v x A R q V u s Z m e W K W h B + S z v P s n t V k C 0 + 7 W v t I 6 n W 0 H 1 i r E S e 7 Y i S n 3 + n G S j m s J N q w F S f n K j 1 E e Y V v I J w l 6 j y m w c 8 W F z S t W c U D 6 N F A Y S 9 Y d Y / H 2 6 v / X Y u X + Y 8 a q R a z I B K W K S z A j E h 3 4 1 w 5 M u c y + 7 0 6 7 4 O 5 u t i o R k G F G Y g f J R Z m l u q m r X q w H F e 7 G 9 o M o 6 u Q 8 D S + z S V d P l / 9 M s x i B L m 9 7 i N k U P X B 3 q / w B Q S w E C L Q A U A A I A C A A u b L 5 Y 1 j E 8 W a U A A A D 3 A A A A E g A A A A A A A A A A A A A A A A A A A A A A Q 2 9 u Z m l n L 1 B h Y 2 t h Z 2 U u e G 1 s U E s B A i 0 A F A A C A A g A L m y + W A / K 6 a u k A A A A 6 Q A A A B M A A A A A A A A A A A A A A A A A 8 Q A A A F t D b 2 5 0 Z W 5 0 X 1 R 5 c G V z X S 5 4 b W x Q S w E C L Q A U A A I A C A A u b L 5 Y I 3 D k O j M F A A B L G Q A A E w A A A A A A A A A A A A A A A A D i A Q A A R m 9 y b X V s Y X M v U 2 V j d G l v b j E u b V B L B Q Y A A A A A A w A D A M I A A A B i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Z w A A A A A A A E d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N v b n N 0 c n V j d G l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z Y 2 E x Z G J k L T J i M G M t N D E 3 N y 0 5 Z T M 5 L W Y 1 N z l i O T R j M z E z M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Q t M D U t M z B U M j A 6 M z M 6 M j Q u N D g 1 M D k 0 M V o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D b 2 5 z d H J 1 Y 3 R p b 2 4 v Q X V 0 b 1 J l b W 9 2 Z W R D b 2 x 1 b W 5 z M S 5 7 R E l N T V 9 O Y W 1 l L D B 9 J n F 1 b 3 Q 7 L C Z x d W 9 0 O 1 N l Y 3 R p b 2 4 x L 3 R D b 2 5 z d H J 1 Y 3 R p b 2 4 v Q X V 0 b 1 J l b W 9 2 Z W R D b 2 x 1 b W 5 z M S 5 7 U G F j a 2 F n Z S B O Y W 1 l L D F 9 J n F 1 b 3 Q 7 L C Z x d W 9 0 O 1 N l Y 3 R p b 2 4 x L 3 R D b 2 5 z d H J 1 Y 3 R p b 2 4 v Q X V 0 b 1 J l b W 9 2 Z W R D b 2 x 1 b W 5 z M S 5 7 V m V y c 2 l v b i w y f S Z x d W 9 0 O y w m c X V v d D t T Z W N 0 a W 9 u M S 9 0 Q 2 9 u c 3 R y d W N 0 a W 9 u L 0 F 1 d G 9 S Z W 1 v d m V k Q 2 9 s d W 1 u c z E u e 1 l l Y X I s M 3 0 m c X V v d D s s J n F 1 b 3 Q 7 U 2 V j d G l v b j E v d E N v b n N 0 c n V j d G l v b i 9 B d X R v U m V t b 3 Z l Z E N v b H V t b n M x L n t D b 2 1 w X 0 R l b n N p d H k s N H 0 m c X V v d D s s J n F 1 b 3 Q 7 U 2 V j d G l v b j E v d E N v b n N 0 c n V j d G l v b i 9 B d X R v U m V t b 3 Z l Z E N v b H V t b n M x L n t J b n R l c m Z h Y 2 U s N X 0 m c X V v d D s s J n F 1 b 3 Q 7 U 2 V j d G l v b j E v d E N v b n N 0 c n V j d G l v b i 9 B d X R v U m V t b 3 Z l Z E N v b H V t b n M x L n t Q c m 9 j Z X N z L D Z 9 J n F 1 b 3 Q 7 L C Z x d W 9 0 O 1 N l Y 3 R p b 2 4 x L 3 R D b 2 5 z d H J 1 Y 3 R p b 2 4 v Q X V 0 b 1 J l b W 9 2 Z W R D b 2 x 1 b W 5 z M S 5 7 R G l l I E R l b n N p d H k s N 3 0 m c X V v d D s s J n F 1 b 3 Q 7 U 2 V j d G l v b j E v d E N v b n N 0 c n V j d G l v b i 9 B d X R v U m V t b 3 Z l Z E N v b H V t b n M x L n t D b 3 N 0 X 0 F k a i w 4 f S Z x d W 9 0 O y w m c X V v d D t T Z W N 0 a W 9 u M S 9 0 Q 2 9 u c 3 R y d W N 0 a W 9 u L 0 F 1 d G 9 S Z W 1 v d m V k Q 2 9 s d W 1 u c z E u e 0 l P X 0 R p Z S w 5 f S Z x d W 9 0 O y w m c X V v d D t T Z W N 0 a W 9 u M S 9 0 Q 2 9 u c 3 R y d W N 0 a W 9 u L 0 F 1 d G 9 S Z W 1 v d m V k Q 2 9 s d W 1 u c z E u e 0 V D Q 1 9 E a W U s M T B 9 J n F 1 b 3 Q 7 L C Z x d W 9 0 O 1 N l Y 3 R p b 2 4 x L 3 R D b 2 5 z d H J 1 Y 3 R p b 2 4 v Q X V 0 b 1 J l b W 9 2 Z W R D b 2 x 1 b W 5 z M S 5 7 T G 9 n a W N f R G l l X 2 N v c 3 Q s M T F 9 J n F 1 b 3 Q 7 L C Z x d W 9 0 O 1 N l Y 3 R p b 2 4 x L 3 R D b 2 5 z d H J 1 Y 3 R p b 2 4 v Q X V 0 b 1 J l b W 9 2 Z W R D b 2 x 1 b W 5 z M S 5 7 I 1 9 E U k F N X 0 R p Z S w x M n 0 m c X V v d D s s J n F 1 b 3 Q 7 U 2 V j d G l v b j E v d E N v b n N 0 c n V j d G l v b i 9 B d X R v U m V t b 3 Z l Z E N v b H V t b n M x L n s j X 0 x v Z 2 l j X 0 R p Z S w x M 3 0 m c X V v d D s s J n F 1 b 3 Q 7 U 2 V j d G l v b j E v d E N v b n N 0 c n V j d G l v b i 9 B d X R v U m V t b 3 Z l Z E N v b H V t b n M x L n s j V G 9 0 Y W x f R G l l L D E 0 f S Z x d W 9 0 O y w m c X V v d D t T Z W N 0 a W 9 u M S 9 0 Q 2 9 u c 3 R y d W N 0 a W 9 u L 0 F 1 d G 9 S Z W 1 v d m V k Q 2 9 s d W 1 u c z E u e 1 B B V C w x N X 0 m c X V v d D s s J n F 1 b 3 Q 7 U 2 V j d G l v b j E v d E N v b n N 0 c n V j d G l v b i 9 B d X R v U m V t b 3 Z l Z E N v b H V t b n M x L n t Q Y W N r Y W d l I F g s M T Z 9 J n F 1 b 3 Q 7 L C Z x d W 9 0 O 1 N l Y 3 R p b 2 4 x L 3 R D b 2 5 z d H J 1 Y 3 R p b 2 4 v Q X V 0 b 1 J l b W 9 2 Z W R D b 2 x 1 b W 5 z M S 5 7 U G F j a 2 F n Z S B Z L D E 3 f S Z x d W 9 0 O y w m c X V v d D t T Z W N 0 a W 9 u M S 9 0 Q 2 9 u c 3 R y d W N 0 a W 9 u L 0 F 1 d G 9 S Z W 1 v d m V k Q 2 9 s d W 1 u c z E u e 0 R J T U 1 f V H l w Z S w x O H 0 m c X V v d D s s J n F 1 b 3 Q 7 U 2 V j d G l v b j E v d E N v b n N 0 c n V j d G l v b i 9 B d X R v U m V t b 3 Z l Z E N v b H V t b n M x L n t E X 0 9 J L U N v b X A s M T l 9 J n F 1 b 3 Q 7 L C Z x d W 9 0 O 1 N l Y 3 R p b 2 4 x L 3 R D b 2 5 z d H J 1 Y 3 R p b 2 4 v Q X V 0 b 1 J l b W 9 2 Z W R D b 2 x 1 b W 5 z M S 5 7 R F 9 F Q 0 N f Q 2 9 t c C w y M H 0 m c X V v d D s s J n F 1 b 3 Q 7 U 2 V j d G l v b j E v d E N v b n N 0 c n V j d G l v b i 9 B d X R v U m V t b 3 Z l Z E N v b H V t b n M x L n t E X 0 R l b n N p d H k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0 Q 2 9 u c 3 R y d W N 0 a W 9 u L 0 F 1 d G 9 S Z W 1 v d m V k Q 2 9 s d W 1 u c z E u e 0 R J T U 1 f T m F t Z S w w f S Z x d W 9 0 O y w m c X V v d D t T Z W N 0 a W 9 u M S 9 0 Q 2 9 u c 3 R y d W N 0 a W 9 u L 0 F 1 d G 9 S Z W 1 v d m V k Q 2 9 s d W 1 u c z E u e 1 B h Y 2 t h Z 2 U g T m F t Z S w x f S Z x d W 9 0 O y w m c X V v d D t T Z W N 0 a W 9 u M S 9 0 Q 2 9 u c 3 R y d W N 0 a W 9 u L 0 F 1 d G 9 S Z W 1 v d m V k Q 2 9 s d W 1 u c z E u e 1 Z l c n N p b 2 4 s M n 0 m c X V v d D s s J n F 1 b 3 Q 7 U 2 V j d G l v b j E v d E N v b n N 0 c n V j d G l v b i 9 B d X R v U m V t b 3 Z l Z E N v b H V t b n M x L n t Z Z W F y L D N 9 J n F 1 b 3 Q 7 L C Z x d W 9 0 O 1 N l Y 3 R p b 2 4 x L 3 R D b 2 5 z d H J 1 Y 3 R p b 2 4 v Q X V 0 b 1 J l b W 9 2 Z W R D b 2 x 1 b W 5 z M S 5 7 Q 2 9 t c F 9 E Z W 5 z a X R 5 L D R 9 J n F 1 b 3 Q 7 L C Z x d W 9 0 O 1 N l Y 3 R p b 2 4 x L 3 R D b 2 5 z d H J 1 Y 3 R p b 2 4 v Q X V 0 b 1 J l b W 9 2 Z W R D b 2 x 1 b W 5 z M S 5 7 S W 5 0 Z X J m Y W N l L D V 9 J n F 1 b 3 Q 7 L C Z x d W 9 0 O 1 N l Y 3 R p b 2 4 x L 3 R D b 2 5 z d H J 1 Y 3 R p b 2 4 v Q X V 0 b 1 J l b W 9 2 Z W R D b 2 x 1 b W 5 z M S 5 7 U H J v Y 2 V z c y w 2 f S Z x d W 9 0 O y w m c X V v d D t T Z W N 0 a W 9 u M S 9 0 Q 2 9 u c 3 R y d W N 0 a W 9 u L 0 F 1 d G 9 S Z W 1 v d m V k Q 2 9 s d W 1 u c z E u e 0 R p Z S B E Z W 5 z a X R 5 L D d 9 J n F 1 b 3 Q 7 L C Z x d W 9 0 O 1 N l Y 3 R p b 2 4 x L 3 R D b 2 5 z d H J 1 Y 3 R p b 2 4 v Q X V 0 b 1 J l b W 9 2 Z W R D b 2 x 1 b W 5 z M S 5 7 Q 2 9 z d F 9 B Z G o s O H 0 m c X V v d D s s J n F 1 b 3 Q 7 U 2 V j d G l v b j E v d E N v b n N 0 c n V j d G l v b i 9 B d X R v U m V t b 3 Z l Z E N v b H V t b n M x L n t J T 1 9 E a W U s O X 0 m c X V v d D s s J n F 1 b 3 Q 7 U 2 V j d G l v b j E v d E N v b n N 0 c n V j d G l v b i 9 B d X R v U m V t b 3 Z l Z E N v b H V t b n M x L n t F Q 0 N f R G l l L D E w f S Z x d W 9 0 O y w m c X V v d D t T Z W N 0 a W 9 u M S 9 0 Q 2 9 u c 3 R y d W N 0 a W 9 u L 0 F 1 d G 9 S Z W 1 v d m V k Q 2 9 s d W 1 u c z E u e 0 x v Z 2 l j X 0 R p Z V 9 j b 3 N 0 L D E x f S Z x d W 9 0 O y w m c X V v d D t T Z W N 0 a W 9 u M S 9 0 Q 2 9 u c 3 R y d W N 0 a W 9 u L 0 F 1 d G 9 S Z W 1 v d m V k Q 2 9 s d W 1 u c z E u e y N f R F J B T V 9 E a W U s M T J 9 J n F 1 b 3 Q 7 L C Z x d W 9 0 O 1 N l Y 3 R p b 2 4 x L 3 R D b 2 5 z d H J 1 Y 3 R p b 2 4 v Q X V 0 b 1 J l b W 9 2 Z W R D b 2 x 1 b W 5 z M S 5 7 I 1 9 M b 2 d p Y 1 9 E a W U s M T N 9 J n F 1 b 3 Q 7 L C Z x d W 9 0 O 1 N l Y 3 R p b 2 4 x L 3 R D b 2 5 z d H J 1 Y 3 R p b 2 4 v Q X V 0 b 1 J l b W 9 2 Z W R D b 2 x 1 b W 5 z M S 5 7 I 1 R v d G F s X 0 R p Z S w x N H 0 m c X V v d D s s J n F 1 b 3 Q 7 U 2 V j d G l v b j E v d E N v b n N 0 c n V j d G l v b i 9 B d X R v U m V t b 3 Z l Z E N v b H V t b n M x L n t Q Q V Q s M T V 9 J n F 1 b 3 Q 7 L C Z x d W 9 0 O 1 N l Y 3 R p b 2 4 x L 3 R D b 2 5 z d H J 1 Y 3 R p b 2 4 v Q X V 0 b 1 J l b W 9 2 Z W R D b 2 x 1 b W 5 z M S 5 7 U G F j a 2 F n Z S B Y L D E 2 f S Z x d W 9 0 O y w m c X V v d D t T Z W N 0 a W 9 u M S 9 0 Q 2 9 u c 3 R y d W N 0 a W 9 u L 0 F 1 d G 9 S Z W 1 v d m V k Q 2 9 s d W 1 u c z E u e 1 B h Y 2 t h Z 2 U g W S w x N 3 0 m c X V v d D s s J n F 1 b 3 Q 7 U 2 V j d G l v b j E v d E N v b n N 0 c n V j d G l v b i 9 B d X R v U m V t b 3 Z l Z E N v b H V t b n M x L n t E S U 1 N X 1 R 5 c G U s M T h 9 J n F 1 b 3 Q 7 L C Z x d W 9 0 O 1 N l Y 3 R p b 2 4 x L 3 R D b 2 5 z d H J 1 Y 3 R p b 2 4 v Q X V 0 b 1 J l b W 9 2 Z W R D b 2 x 1 b W 5 z M S 5 7 R F 9 P S S 1 D b 2 1 w L D E 5 f S Z x d W 9 0 O y w m c X V v d D t T Z W N 0 a W 9 u M S 9 0 Q 2 9 u c 3 R y d W N 0 a W 9 u L 0 F 1 d G 9 S Z W 1 v d m V k Q 2 9 s d W 1 u c z E u e 0 R f R U N D X 0 N v b X A s M j B 9 J n F 1 b 3 Q 7 L C Z x d W 9 0 O 1 N l Y 3 R p b 2 4 x L 3 R D b 2 5 z d H J 1 Y 3 R p b 2 4 v Q X V 0 b 1 J l b W 9 2 Z W R D b 2 x 1 b W 5 z M S 5 7 R F 9 E Z W 5 z a X R 5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E N v b n N 0 c n V j d G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8 L 0 l 0 Z W 1 Q Y X R o P j w v S X R l b U x v Y 2 F 0 a W 9 u P j x T d G F i b G V F b n R y a W V z P j x F b n R y e S B U e X B l P S J R d W V y e U l E I i B W Y W x 1 Z T 0 i c z Y 4 Z j E 3 N j Y 3 L T g y N D M t N D V l Y i 1 h M T F h L T d k Y T g 2 N D Y 2 N W U 1 M y I g L z 4 8 R W 5 0 c n k g V H l w Z T 0 i R m l s b E N v b H V t b l R 5 c G V z I i B W Y W x 1 Z T 0 i c 0 J n Q U d B d 0 1 H Q m d N R 0 F 3 T U Z B d 0 1 E Q m d V R k J n T U R B e E V F Q l F V R k J R V V J B d 1 F E R V J F U k J C R U E i I C 8 + P E V u d H J 5 I F R 5 c G U 9 I k Z p b G x M Y X N 0 V X B k Y X R l Z C I g V m F s d W U 9 I m Q y M D I 0 L T A 1 L T M w V D I w O j M z O j A 1 L j g 5 M T g 5 M j h a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9 i a m V j d F R 5 c G U i I F Z h b H V l P S J z Q 2 9 u b m V j d G l v b k 9 u b H k i I C 8 + P E V u d H J 5 I F R 5 c G U 9 I k Z p b G x F c n J v c k N v d W 5 0 I i B W Y W x 1 Z T 0 i b D A i I C 8 + P E V u d H J 5 I F R 5 c G U 9 I k Z p b G x F b m F i b G V k I i B W Y W x 1 Z T 0 i b D A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2 N D b 2 1 w b 2 5 l b n R f Q 2 9 z d F 9 D Y W x j L 0 F 1 d G 9 S Z W 1 v d m V k Q 2 9 s d W 1 u c z E u e 0 R J T U 1 f T m F t Z S w w f S Z x d W 9 0 O y w m c X V v d D t T Z W N 0 a W 9 u M S 9 j Q 2 9 t c G 9 u Z W 5 0 X 0 N v c 3 R f Q 2 F s Y y 9 B d X R v U m V t b 3 Z l Z E N v b H V t b n M x L n t Q Y W N r Y W d l I E 5 h b W U s M X 0 m c X V v d D s s J n F 1 b 3 Q 7 U 2 V j d G l v b j E v Y 0 N v b X B v b m V u d F 9 D b 3 N 0 X 0 N h b G M v Q X V 0 b 1 J l b W 9 2 Z W R D b 2 x 1 b W 5 z M S 5 7 V m V y c 2 l v b i w y f S Z x d W 9 0 O y w m c X V v d D t T Z W N 0 a W 9 u M S 9 j Q 2 9 t c G 9 u Z W 5 0 X 0 N v c 3 R f Q 2 F s Y y 9 B d X R v U m V t b 3 Z l Z E N v b H V t b n M x L n t Z Z W F y L D N 9 J n F 1 b 3 Q 7 L C Z x d W 9 0 O 1 N l Y 3 R p b 2 4 x L 2 N D b 2 1 w b 2 5 l b n R f Q 2 9 z d F 9 D Y W x j L 0 F 1 d G 9 S Z W 1 v d m V k Q 2 9 s d W 1 u c z E u e 0 N v b X B f R G V u c 2 l 0 e S w 0 f S Z x d W 9 0 O y w m c X V v d D t T Z W N 0 a W 9 u M S 9 j Q 2 9 t c G 9 u Z W 5 0 X 0 N v c 3 R f Q 2 F s Y y 9 B d X R v U m V t b 3 Z l Z E N v b H V t b n M x L n t J b n R l c m Z h Y 2 U s N X 0 m c X V v d D s s J n F 1 b 3 Q 7 U 2 V j d G l v b j E v Y 0 N v b X B v b m V u d F 9 D b 3 N 0 X 0 N h b G M v Q X V 0 b 1 J l b W 9 2 Z W R D b 2 x 1 b W 5 z M S 5 7 U H J v Y 2 V z c y w 2 f S Z x d W 9 0 O y w m c X V v d D t T Z W N 0 a W 9 u M S 9 j Q 2 9 t c G 9 u Z W 5 0 X 0 N v c 3 R f Q 2 F s Y y 9 B d X R v U m V t b 3 Z l Z E N v b H V t b n M x L n t E a W U g R G V u c 2 l 0 e S w 3 f S Z x d W 9 0 O y w m c X V v d D t T Z W N 0 a W 9 u M S 9 j Q 2 9 t c G 9 u Z W 5 0 X 0 N v c 3 R f Q 2 F s Y y 9 B d X R v U m V t b 3 Z l Z E N v b H V t b n M x L n t D b 3 N 0 X 0 F k a i w 4 f S Z x d W 9 0 O y w m c X V v d D t T Z W N 0 a W 9 u M S 9 j Q 2 9 t c G 9 u Z W 5 0 X 0 N v c 3 R f Q 2 F s Y y 9 B d X R v U m V t b 3 Z l Z E N v b H V t b n M x L n t J T 1 9 E a W U s O X 0 m c X V v d D s s J n F 1 b 3 Q 7 U 2 V j d G l v b j E v Y 0 N v b X B v b m V u d F 9 D b 3 N 0 X 0 N h b G M v Q X V 0 b 1 J l b W 9 2 Z W R D b 2 x 1 b W 5 z M S 5 7 R U N D X 0 R p Z S w x M H 0 m c X V v d D s s J n F 1 b 3 Q 7 U 2 V j d G l v b j E v Y 0 N v b X B v b m V u d F 9 D b 3 N 0 X 0 N h b G M v Q X V 0 b 1 J l b W 9 2 Z W R D b 2 x 1 b W 5 z M S 5 7 T G 9 n a W N f R G l l X 2 N v c 3 Q s M T F 9 J n F 1 b 3 Q 7 L C Z x d W 9 0 O 1 N l Y 3 R p b 2 4 x L 2 N D b 2 1 w b 2 5 l b n R f Q 2 9 z d F 9 D Y W x j L 0 F 1 d G 9 S Z W 1 v d m V k Q 2 9 s d W 1 u c z E u e y N f R F J B T V 9 E a W U s M T J 9 J n F 1 b 3 Q 7 L C Z x d W 9 0 O 1 N l Y 3 R p b 2 4 x L 2 N D b 2 1 w b 2 5 l b n R f Q 2 9 z d F 9 D Y W x j L 0 F 1 d G 9 S Z W 1 v d m V k Q 2 9 s d W 1 u c z E u e y N f T G 9 n a W N f R G l l L D E z f S Z x d W 9 0 O y w m c X V v d D t T Z W N 0 a W 9 u M S 9 j Q 2 9 t c G 9 u Z W 5 0 X 0 N v c 3 R f Q 2 F s Y y 9 B d X R v U m V t b 3 Z l Z E N v b H V t b n M x L n s j V G 9 0 Y W x f R G l l L D E 0 f S Z x d W 9 0 O y w m c X V v d D t T Z W N 0 a W 9 u M S 9 j Q 2 9 t c G 9 u Z W 5 0 X 0 N v c 3 R f Q 2 F s Y y 9 B d X R v U m V t b 3 Z l Z E N v b H V t b n M x L n t Q Q V Q s M T V 9 J n F 1 b 3 Q 7 L C Z x d W 9 0 O 1 N l Y 3 R p b 2 4 x L 2 N D b 2 1 w b 2 5 l b n R f Q 2 9 z d F 9 D Y W x j L 0 F 1 d G 9 S Z W 1 v d m V k Q 2 9 s d W 1 u c z E u e 1 B h Y 2 t h Z 2 U g W C w x N n 0 m c X V v d D s s J n F 1 b 3 Q 7 U 2 V j d G l v b j E v Y 0 N v b X B v b m V u d F 9 D b 3 N 0 X 0 N h b G M v Q X V 0 b 1 J l b W 9 2 Z W R D b 2 x 1 b W 5 z M S 5 7 U G F j a 2 F n Z S B Z L D E 3 f S Z x d W 9 0 O y w m c X V v d D t T Z W N 0 a W 9 u M S 9 j Q 2 9 t c G 9 u Z W 5 0 X 0 N v c 3 R f Q 2 F s Y y 9 B d X R v U m V t b 3 Z l Z E N v b H V t b n M x L n t E S U 1 N X 1 R 5 c G U s M T h 9 J n F 1 b 3 Q 7 L C Z x d W 9 0 O 1 N l Y 3 R p b 2 4 x L 2 N D b 2 1 w b 2 5 l b n R f Q 2 9 z d F 9 D Y W x j L 0 F 1 d G 9 S Z W 1 v d m V k Q 2 9 s d W 1 u c z E u e 0 R f T 0 k t Q 2 9 t c C w x O X 0 m c X V v d D s s J n F 1 b 3 Q 7 U 2 V j d G l v b j E v Y 0 N v b X B v b m V u d F 9 D b 3 N 0 X 0 N h b G M v Q X V 0 b 1 J l b W 9 2 Z W R D b 2 x 1 b W 5 z M S 5 7 R F 9 F Q 0 N f Q 2 9 t c C w y M H 0 m c X V v d D s s J n F 1 b 3 Q 7 U 2 V j d G l v b j E v Y 0 N v b X B v b m V u d F 9 D b 3 N 0 X 0 N h b G M v Q X V 0 b 1 J l b W 9 2 Z W R D b 2 x 1 b W 5 z M S 5 7 R F 9 E Z W 5 z a X R 5 L D I x f S Z x d W 9 0 O y w m c X V v d D t T Z W N 0 a W 9 u M S 9 j Q 2 9 t c G 9 u Z W 5 0 X 0 N v c 3 R f Q 2 F s Y y 9 B d X R v U m V t b 3 Z l Z E N v b H V t b n M x L n t X Y W Z l c i B D b 3 N 0 L D I y f S Z x d W 9 0 O y w m c X V v d D t T Z W N 0 a W 9 u M S 9 j Q 2 9 t c G 9 u Z W 5 0 X 0 N v c 3 R f Q 2 F s Y y 9 B d X R v U m V t b 3 Z l Z E N v b H V t b n M x L n t 0 V 2 F m Z X J B Z G o u Q W R q J S w y M 3 0 m c X V v d D s s J n F 1 b 3 Q 7 U 2 V j d G l v b j E v Y 0 N v b X B v b m V u d F 9 D b 3 N 0 X 0 N h b G M v Q X V 0 b 1 J l b W 9 2 Z W R D b 2 x 1 b W 5 z M S 5 7 R G l l X 1 N p e m U s M j R 9 J n F 1 b 3 Q 7 L C Z x d W 9 0 O 1 N l Y 3 R p b 2 4 x L 2 N D b 2 1 w b 2 5 l b n R f Q 2 9 z d F 9 D Y W x j L 0 F 1 d G 9 S Z W 1 v d m V k Q 2 9 s d W 1 u c z E u e 1 B h Y 2 t h Z 2 U g J C 9 t b V 4 y L D I 1 f S Z x d W 9 0 O y w m c X V v d D t T Z W N 0 a W 9 u M S 9 j Q 2 9 t c G 9 u Z W 5 0 X 0 N v c 3 R f Q 2 F s Y y 9 B d X R v U m V t b 3 Z l Z E N v b H V t b n M x L n t B c 3 N 5 I G N v c 3 Q g c C B E U k F N I G R p Z S w y N n 0 m c X V v d D s s J n F 1 b 3 Q 7 U 2 V j d G l v b j E v Y 0 N v b X B v b m V u d F 9 D b 3 N 0 X 0 N h b G M v Q X V 0 b 1 J l b W 9 2 Z W R D b 2 x 1 b W 5 z M S 5 7 V G V z d C B j b 3 N 0 I H A g R F J B T S B k a W U s M j d 9 J n F 1 b 3 Q 7 L C Z x d W 9 0 O 1 N l Y 3 R p b 2 4 x L 2 N D b 2 1 w b 2 5 l b n R f Q 2 9 z d F 9 D Y W x j L 0 F 1 d G 9 S Z W 1 v d m V k Q 2 9 s d W 1 u c z E u e 0 Z p b m F s I H R l c 3 Q g e W l l b G Q g c C B k a W U s M j h 9 J n F 1 b 3 Q 7 L C Z x d W 9 0 O 1 N l Y 3 R p b 2 4 x L 2 N D b 2 1 w b 2 5 l b n R f Q 2 9 z d F 9 D Y W x j L 0 F 1 d G 9 S Z W 1 v d m V k Q 2 9 s d W 1 u c z E u e 0 F k a l 9 X Y W Z l c l 9 D b 3 N 0 L D I 5 f S Z x d W 9 0 O y w m c X V v d D t T Z W N 0 a W 9 u M S 9 j Q 2 9 t c G 9 u Z W 5 0 X 0 N v c 3 R f Q 2 F s Y y 9 B d X R v U m V t b 3 Z l Z E N v b H V t b n M x L n t N Y X h f R G l l X 1 d h Z m V y L D M w f S Z x d W 9 0 O y w m c X V v d D t T Z W N 0 a W 9 u M S 9 j Q 2 9 t c G 9 u Z W 5 0 X 0 N v c 3 R f Q 2 F s Y y 9 B d X R v U m V t b 3 Z l Z E N v b H V t b n M x L n t E a W V f W W l l b G Q s M z F 9 J n F 1 b 3 Q 7 L C Z x d W 9 0 O 1 N l Y 3 R p b 2 4 x L 2 N D b 2 1 w b 2 5 l b n R f Q 2 9 z d F 9 D Y W x j L 0 F 1 d G 9 S Z W 1 v d m V k Q 2 9 s d W 1 u c z E u e 1 l p Z W x k Z W R f R G l l L 1 d h Z m V y L D M y f S Z x d W 9 0 O y w m c X V v d D t T Z W N 0 a W 9 u M S 9 j Q 2 9 t c G 9 u Z W 5 0 X 0 N v c 3 R f Q 2 F s Y y 9 B d X R v U m V t b 3 Z l Z E N v b H V t b n M x L n t E a W V f Q 2 9 z d C w z M 3 0 m c X V v d D s s J n F 1 b 3 Q 7 U 2 V j d G l v b j E v Y 0 N v b X B v b m V u d F 9 D b 3 N 0 X 0 N h b G M v Q X V 0 b 1 J l b W 9 2 Z W R D b 2 x 1 b W 5 z M S 5 7 Q W d y Z W d h d G V f U 2 l f Q 2 9 z d C w z N H 0 m c X V v d D s s J n F 1 b 3 Q 7 U 2 V j d G l v b j E v Y 0 N v b X B v b m V u d F 9 D b 3 N 0 X 0 N h b G M v Q X V 0 b 1 J l b W 9 2 Z W R D b 2 x 1 b W 5 z M S 5 7 U E F U X 0 N v c 3 Q s M z V 9 J n F 1 b 3 Q 7 L C Z x d W 9 0 O 1 N l Y 3 R p b 2 4 x L 2 N D b 2 1 w b 2 5 l b n R f Q 2 9 z d F 9 D Y W x j L 0 F 1 d G 9 S Z W 1 v d m V k Q 2 9 s d W 1 u c z E u e 1 R l c 3 R f W W l l b G Q s M z Z 9 J n F 1 b 3 Q 7 L C Z x d W 9 0 O 1 N l Y 3 R p b 2 4 x L 2 N D b 2 1 w b 2 5 l b n R f Q 2 9 z d F 9 D Y W x j L 0 F 1 d G 9 S Z W 1 v d m V k Q 2 9 s d W 1 u c z E u e 1 l p Z W x k X 2 x v c 3 N f Y 2 9 z d C w z N 3 0 m c X V v d D s s J n F 1 b 3 Q 7 U 2 V j d G l v b j E v Y 0 N v b X B v b m V u d F 9 D b 3 N 0 X 0 N h b G M v Q X V 0 b 1 J l b W 9 2 Z W R D b 2 x 1 b W 5 z M S 5 7 R m l u Y W x f Q 2 9 t c F 9 D b 3 N 0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0 N v b X B v b m V u d F 9 D b 3 N 0 X 0 N h b G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d D X 0 F k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d h Z m V y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R G l l J T I w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E R p Z V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F k a i U y M F d h Z m V y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T W F 4 J T I w R G l l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Z W Q l M j B E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B B V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Z X N 0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G a W 5 h b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U 0 M j J l M D A t M j E y Y y 0 0 Z j g x L T k z N m E t N j Q y M T B h Y j M x O D E y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F d h Z m V y Q 2 9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W R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U 5 Y T g 1 M j k t N j A 1 O S 0 0 N j A 2 L W E 2 Y z U t N m I 2 M G I 1 N j g 0 O T c z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B Z G o v Q X V 0 b 1 J l b W 9 2 Z W R D b 2 x 1 b W 5 z M S 5 7 W W V h c i w w f S Z x d W 9 0 O y w m c X V v d D t T Z W N 0 a W 9 u M S 9 0 V 2 F m Z X J B Z G o v Q X V 0 b 1 J l b W 9 2 Z W R D b 2 x 1 b W 5 z M S 5 7 Q 2 9 z d C B B Z G o s M X 0 m c X V v d D s s J n F 1 b 3 Q 7 U 2 V j d G l v b j E v d F d h Z m V y Q W R q L 0 F 1 d G 9 S Z W 1 v d m V k Q 2 9 s d W 1 u c z E u e 0 F k a i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d F d h Z m V y Q W R q L 0 F 1 d G 9 S Z W 1 v d m V k Q 2 9 s d W 1 u c z E u e 1 l l Y X I s M H 0 m c X V v d D s s J n F 1 b 3 Q 7 U 2 V j d G l v b j E v d F d h Z m V y Q W R q L 0 F 1 d G 9 S Z W 1 v d m V k Q 2 9 s d W 1 u c z E u e 0 N v c 3 Q g Q W R q L D F 9 J n F 1 b 3 Q 7 L C Z x d W 9 0 O 1 N l Y 3 R p b 2 4 x L 3 R X Y W Z l c k F k a i 9 B d X R v U m V t b 3 Z l Z E N v b H V t b n M x L n t B Z G o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V 2 F m Z X J B Z G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W R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W Q 5 Y T V l M C 1 h Y z k 0 L T R k N 2 M t O D d k Y i 1 m M D N m Y 2 Y 3 M D U x M W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0 L T A 1 L T M w V D I w O j M z O j I 0 L j Q 5 M j E z O T F a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E R p Z V N p e m U v Q X V 0 b 1 J l b W 9 2 Z W R D b 2 x 1 b W 5 z M S 5 7 W W V h c i w w f S Z x d W 9 0 O y w m c X V v d D t T Z W N 0 a W 9 u M S 9 0 R G l l U 2 l 6 Z S 9 B d X R v U m V t b 3 Z l Z E N v b H V t b n M x L n t Q c m 9 j Z X N z L D F 9 J n F 1 b 3 Q 7 L C Z x d W 9 0 O 1 N l Y 3 R p b 2 4 x L 3 R E a W V T a X p l L 0 F 1 d G 9 S Z W 1 v d m V k Q 2 9 s d W 1 u c z E u e 1 R l Y 2 g s M n 0 m c X V v d D s s J n F 1 b 3 Q 7 U 2 V j d G l v b j E v d E R p Z V N p e m U v Q X V 0 b 1 J l b W 9 2 Z W R D b 2 x 1 b W 5 z M S 5 7 R G V u c 2 l 0 e S w z f S Z x d W 9 0 O y w m c X V v d D t T Z W N 0 a W 9 u M S 9 0 R G l l U 2 l 6 Z S 9 B d X R v U m V t b 3 Z l Z E N v b H V t b n M x L n t E a W V f U 2 l 6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E R p Z V N p e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Q 1 Z T U 5 Z T E t N T E 2 N C 0 0 N z E 3 L W I x Z j M t M D M 5 Y T J i Y 2 N k N G V j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F j a 2 F n a W 5 n L 0 F 1 d G 9 S Z W 1 v d m V k Q 2 9 s d W 1 u c z E u e 1 N 0 Y W N r a W 5 n I H R 5 c G U s M H 0 m c X V v d D s s J n F 1 b 3 Q 7 U 2 V j d G l v b j E v d F B h Y 2 t h Z 2 l u Z y 9 B d X R v U m V t b 3 Z l Z E N v b H V t b n M x L n t Q Y W N r Y W d l I C Q v b W 1 e M i w x f S Z x d W 9 0 O y w m c X V v d D t T Z W N 0 a W 9 u M S 9 0 U G F j a 2 F n a W 5 n L 0 F 1 d G 9 S Z W 1 v d m V k Q 2 9 s d W 1 u c z E u e 0 F z c 3 k g Y 2 9 z d C B w I E R S Q U 0 g Z G l l L D J 9 J n F 1 b 3 Q 7 L C Z x d W 9 0 O 1 N l Y 3 R p b 2 4 x L 3 R Q Y W N r Y W d p b m c v Q X V 0 b 1 J l b W 9 2 Z W R D b 2 x 1 b W 5 z M S 5 7 V G V z d C B j b 3 N 0 I H A g R F J B T S B k a W U s M 3 0 m c X V v d D s s J n F 1 b 3 Q 7 U 2 V j d G l v b j E v d F B h Y 2 t h Z 2 l u Z y 9 B d X R v U m V t b 3 Z l Z E N v b H V t b n M x L n t G a W 5 h b C B 0 Z X N 0 I H l p Z W x k I H A g Z G l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Q Y W N r Y W d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h Y 2 t h Z 2 l u Z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l X m q h e f S R Y d s f q v D / 3 c u A A A A A A I A A A A A A A N m A A D A A A A A E A A A A H b 5 5 p z / P 0 9 s V d f D t / R G F f g A A A A A B I A A A K A A A A A Q A A A A 1 S s F t d y 6 Y e w X v d F s j O j 0 J l A A A A A c q Z N I h m Q 4 X u C J P q S T N Y G F t C E 7 7 o t v N f k d J g 7 x L O k R 3 9 y 6 G Z L X v d s S h a g D 0 I r 5 j V R E / R b c t j 7 W + c u 1 e b H j Z z 6 Q Q F 9 6 3 x M U n L d Z j h w a w u X r Y x Q A A A D P M s g s c s Z X H q y S C 3 a l z B 2 2 t c G l 9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387f87-b0ff-44b4-97f9-e6373551aa8b">
      <UserInfo>
        <DisplayName>Kau, Derchang</DisplayName>
        <AccountId>33</AccountId>
        <AccountType/>
      </UserInfo>
      <UserInfo>
        <DisplayName>Damle, Prashant S</DisplayName>
        <AccountId>34</AccountId>
        <AccountType/>
      </UserInfo>
      <UserInfo>
        <DisplayName>Varerkar, Namita M</DisplayName>
        <AccountId>7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DDE73-2EEE-47BD-8A4C-77EC95BB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4cd48-1f5b-4644-9b80-5b808cb8ac63"/>
    <ds:schemaRef ds:uri="9c387f87-b0ff-44b4-97f9-e6373551a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A1113-E80E-4552-AD06-10F33716510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CBC510-348B-4A9E-A268-A33D18218BF4}">
  <ds:schemaRefs>
    <ds:schemaRef ds:uri="http://purl.org/dc/terms/"/>
    <ds:schemaRef ds:uri="af14cd48-1f5b-4644-9b80-5b808cb8ac63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387f87-b0ff-44b4-97f9-e6373551aa8b"/>
  </ds:schemaRefs>
</ds:datastoreItem>
</file>

<file path=customXml/itemProps4.xml><?xml version="1.0" encoding="utf-8"?>
<ds:datastoreItem xmlns:ds="http://schemas.openxmlformats.org/officeDocument/2006/customXml" ds:itemID="{A6E4E7BE-DF56-4EC1-929F-27FBAF828C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Summary</vt:lpstr>
      <vt:lpstr>Cost Detail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Soto, Percy A</dc:creator>
  <cp:keywords/>
  <dc:description/>
  <cp:lastModifiedBy>Kau, Derchang</cp:lastModifiedBy>
  <cp:revision/>
  <dcterms:created xsi:type="dcterms:W3CDTF">2024-05-30T20:29:24Z</dcterms:created>
  <dcterms:modified xsi:type="dcterms:W3CDTF">2024-06-05T21:52:45Z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0x010100093821328D58654DBBC0E35A0560BF6D</vt:lpwstr>
  </property>
</Properties>
</file>