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icron Download\SSM\"/>
    </mc:Choice>
  </mc:AlternateContent>
  <bookViews>
    <workbookView xWindow="1860" yWindow="0" windowWidth="7480" windowHeight="4130" activeTab="1"/>
  </bookViews>
  <sheets>
    <sheet name="S26-37-ssm" sheetId="1" r:id="rId1"/>
    <sheet name="energy latency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P7" i="2"/>
  <c r="Q6" i="2"/>
  <c r="P6" i="2"/>
  <c r="Q3" i="2"/>
  <c r="P3" i="2"/>
  <c r="O7" i="2"/>
  <c r="N7" i="2"/>
  <c r="O3" i="2"/>
  <c r="O6" i="2" s="1"/>
  <c r="N3" i="2"/>
  <c r="N6" i="2" s="1"/>
  <c r="M7" i="2" l="1"/>
  <c r="L7" i="2"/>
  <c r="K7" i="2"/>
  <c r="J7" i="2"/>
  <c r="I7" i="2"/>
  <c r="H7" i="2"/>
  <c r="G7" i="2"/>
  <c r="F7" i="2"/>
  <c r="E7" i="2"/>
  <c r="D7" i="2"/>
  <c r="M3" i="2"/>
  <c r="M6" i="2" s="1"/>
  <c r="L3" i="2"/>
  <c r="L6" i="2" s="1"/>
  <c r="K3" i="2"/>
  <c r="K6" i="2" s="1"/>
  <c r="J3" i="2"/>
  <c r="J6" i="2" s="1"/>
  <c r="I3" i="2"/>
  <c r="I6" i="2" s="1"/>
  <c r="H3" i="2"/>
  <c r="H6" i="2" s="1"/>
  <c r="G3" i="2"/>
  <c r="G6" i="2" s="1"/>
  <c r="F3" i="2"/>
  <c r="F6" i="2" s="1"/>
  <c r="E3" i="2"/>
  <c r="E6" i="2" s="1"/>
  <c r="D3" i="2"/>
  <c r="D6" i="2" s="1"/>
  <c r="I24" i="1"/>
  <c r="I3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H24" i="1"/>
  <c r="I23" i="1"/>
  <c r="I22" i="1"/>
  <c r="I21" i="1"/>
  <c r="J20" i="1"/>
  <c r="I20" i="1"/>
  <c r="J19" i="1"/>
  <c r="I19" i="1"/>
  <c r="J18" i="1"/>
  <c r="I18" i="1"/>
  <c r="J17" i="1"/>
  <c r="J44" i="1" s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J42" i="1" s="1"/>
  <c r="I42" i="1"/>
  <c r="E3" i="1"/>
  <c r="J45" i="1" l="1"/>
  <c r="J43" i="1"/>
  <c r="E41" i="1" l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4" i="1"/>
  <c r="E24" i="1" s="1"/>
  <c r="L60" i="1"/>
  <c r="L62" i="1" s="1"/>
  <c r="F24" i="1"/>
  <c r="E42" i="1" l="1"/>
  <c r="G44" i="1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0" i="1"/>
  <c r="C44" i="1"/>
  <c r="C43" i="1"/>
  <c r="C42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44" i="1" l="1"/>
  <c r="G43" i="1"/>
  <c r="F42" i="1"/>
  <c r="G45" i="1"/>
  <c r="C45" i="1"/>
  <c r="F43" i="1" l="1"/>
  <c r="F45" i="1"/>
</calcChain>
</file>

<file path=xl/comments1.xml><?xml version="1.0" encoding="utf-8"?>
<comments xmlns="http://schemas.openxmlformats.org/spreadsheetml/2006/main">
  <authors>
    <author>Author</author>
  </authors>
  <commentList>
    <comment ref="F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2X on two polarity square pulse
3X on 50ns
~0.5 due to 50uA/118uA PA reduction</t>
        </r>
      </text>
    </comment>
  </commentList>
</comments>
</file>

<file path=xl/sharedStrings.xml><?xml version="1.0" encoding="utf-8"?>
<sst xmlns="http://schemas.openxmlformats.org/spreadsheetml/2006/main" count="144" uniqueCount="98">
  <si>
    <t>S26</t>
  </si>
  <si>
    <t>Circuit</t>
  </si>
  <si>
    <t>Voltage</t>
  </si>
  <si>
    <t>3DXP</t>
  </si>
  <si>
    <t>SSM No PreRead</t>
  </si>
  <si>
    <t>SSM w/ preread</t>
  </si>
  <si>
    <t>gwl gnder</t>
  </si>
  <si>
    <t>Vnn</t>
  </si>
  <si>
    <t>gbl gnder</t>
  </si>
  <si>
    <t>Vcc</t>
  </si>
  <si>
    <t>blsel buffering</t>
  </si>
  <si>
    <t>Vpp</t>
  </si>
  <si>
    <t>wlsel buffering</t>
  </si>
  <si>
    <t>Vnp</t>
  </si>
  <si>
    <t>mask logic</t>
  </si>
  <si>
    <t>tko logic</t>
  </si>
  <si>
    <t>misc bl and wl logic</t>
  </si>
  <si>
    <t xml:space="preserve">wl bypass sw </t>
  </si>
  <si>
    <t>bl ramp</t>
  </si>
  <si>
    <t>wl ramp</t>
  </si>
  <si>
    <t>charging BL path</t>
  </si>
  <si>
    <t>charging WL path</t>
  </si>
  <si>
    <t>blmux HV&amp;LS</t>
  </si>
  <si>
    <t>Vs_swPostive_wrt</t>
  </si>
  <si>
    <t>iref HV&amp;LS</t>
  </si>
  <si>
    <t>Vs_swNegative_wrt</t>
  </si>
  <si>
    <t>ssr pulse</t>
  </si>
  <si>
    <t>Vs_ssr</t>
  </si>
  <si>
    <t>essr pulse</t>
  </si>
  <si>
    <t>Vs_essr</t>
  </si>
  <si>
    <t>set sel</t>
  </si>
  <si>
    <t>Vs_setsel</t>
  </si>
  <si>
    <t>rst sel</t>
  </si>
  <si>
    <t>Vs_rstsel</t>
  </si>
  <si>
    <t>p1 pulse</t>
  </si>
  <si>
    <t>Vs_p1</t>
  </si>
  <si>
    <t>growth pulse</t>
  </si>
  <si>
    <t>Vs_growth</t>
  </si>
  <si>
    <t>p4 pulse</t>
  </si>
  <si>
    <t>Vs_p4</t>
  </si>
  <si>
    <t>reset pulse</t>
  </si>
  <si>
    <t>Vs_rstpulse</t>
  </si>
  <si>
    <t>axn switch</t>
  </si>
  <si>
    <t>hnreg switch</t>
  </si>
  <si>
    <t>sa</t>
  </si>
  <si>
    <t>Vmix-Vhh</t>
  </si>
  <si>
    <t>xpcl</t>
  </si>
  <si>
    <t>xcontrol_logic_drvr</t>
  </si>
  <si>
    <t>xgbl_decode_drvrs</t>
  </si>
  <si>
    <t>xlbl_decode_drvrs</t>
  </si>
  <si>
    <t>xwl_decoder_drvrs</t>
  </si>
  <si>
    <t>xgwl_decode_drvrs</t>
  </si>
  <si>
    <t>VCC IO</t>
  </si>
  <si>
    <t>VHH ACLKGEN</t>
  </si>
  <si>
    <t>Vhh</t>
  </si>
  <si>
    <t>VCC PL</t>
  </si>
  <si>
    <t>VCC</t>
  </si>
  <si>
    <t>VCC analog</t>
  </si>
  <si>
    <t>VHH analog</t>
  </si>
  <si>
    <t>VPP analog</t>
  </si>
  <si>
    <t>VNN analog</t>
  </si>
  <si>
    <t>Grand total</t>
  </si>
  <si>
    <t>pJ/b</t>
  </si>
  <si>
    <t>BW</t>
  </si>
  <si>
    <t>MB/s</t>
  </si>
  <si>
    <t>Array Energy</t>
  </si>
  <si>
    <t>Periphery Energy</t>
  </si>
  <si>
    <t>S37</t>
  </si>
  <si>
    <t>pa</t>
  </si>
  <si>
    <t>pre-read</t>
  </si>
  <si>
    <t>no prerea</t>
  </si>
  <si>
    <t>snap detect</t>
  </si>
  <si>
    <t>sel/ramp/snap detect</t>
  </si>
  <si>
    <t>ramp</t>
  </si>
  <si>
    <t>Vpp /C-cell</t>
  </si>
  <si>
    <t>pulse</t>
  </si>
  <si>
    <t>termination</t>
  </si>
  <si>
    <t>overhead</t>
  </si>
  <si>
    <t>no preread</t>
  </si>
  <si>
    <t>preread</t>
  </si>
  <si>
    <t>with preread</t>
  </si>
  <si>
    <t>No PR Multiplier</t>
  </si>
  <si>
    <t>S15</t>
  </si>
  <si>
    <t>S26 SSM</t>
  </si>
  <si>
    <t>Read</t>
  </si>
  <si>
    <t xml:space="preserve">Write </t>
  </si>
  <si>
    <t xml:space="preserve">Concurrency </t>
  </si>
  <si>
    <t>B</t>
  </si>
  <si>
    <t>Latency</t>
  </si>
  <si>
    <t>ns</t>
  </si>
  <si>
    <t xml:space="preserve">Energy </t>
  </si>
  <si>
    <t>Latency limited BW</t>
  </si>
  <si>
    <t>Expected BW</t>
  </si>
  <si>
    <t>S37 SSM</t>
  </si>
  <si>
    <t>S37 POR</t>
  </si>
  <si>
    <t>S37 goal</t>
  </si>
  <si>
    <t>14nm Q4 PF goal</t>
  </si>
  <si>
    <t>Power limited BW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</si>
</sst>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2" borderId="8" xfId="0" applyNumberForma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2" fontId="0" fillId="2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right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/>
    </xf>
    <xf numFmtId="0" fontId="0" fillId="0" borderId="0" xfId="0" applyFill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7" xfId="0" applyNumberFormat="1" applyFill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2"/>
  <sheetViews>
    <sheetView topLeftCell="B1" workbookViewId="0">
      <pane ySplit="2" topLeftCell="A22" activePane="bottomLeft" state="frozen"/>
      <selection pane="bottomLeft" activeCell="G42" sqref="G42"/>
    </sheetView>
  </sheetViews>
  <sheetFormatPr defaultRowHeight="14.5" x14ac:dyDescent="0.35"/>
  <cols>
    <col min="1" max="1" width="17.08984375" bestFit="1" customWidth="1"/>
    <col min="2" max="2" width="17.1796875" customWidth="1"/>
    <col min="3" max="3" width="16.81640625" customWidth="1"/>
    <col min="4" max="4" width="16.81640625" style="35" customWidth="1"/>
    <col min="5" max="7" width="16.81640625" customWidth="1"/>
    <col min="8" max="8" width="16.81640625" style="35" customWidth="1"/>
    <col min="9" max="10" width="16.81640625" customWidth="1"/>
    <col min="11" max="11" width="19" bestFit="1" customWidth="1"/>
  </cols>
  <sheetData>
    <row r="1" spans="1:10" ht="15" thickBot="1" x14ac:dyDescent="0.4">
      <c r="C1" s="25" t="s">
        <v>0</v>
      </c>
      <c r="D1" s="36"/>
      <c r="E1" s="36"/>
      <c r="F1" s="37"/>
      <c r="G1" s="25" t="s">
        <v>67</v>
      </c>
      <c r="H1" s="26"/>
      <c r="I1" s="27"/>
    </row>
    <row r="2" spans="1:10" ht="15" thickBot="1" x14ac:dyDescent="0.4">
      <c r="A2" s="1" t="s">
        <v>1</v>
      </c>
      <c r="B2" s="2" t="s">
        <v>2</v>
      </c>
      <c r="C2" s="3" t="s">
        <v>3</v>
      </c>
      <c r="D2" s="40" t="s">
        <v>81</v>
      </c>
      <c r="E2" s="41" t="s">
        <v>4</v>
      </c>
      <c r="F2" s="41" t="s">
        <v>5</v>
      </c>
      <c r="G2" s="3" t="s">
        <v>3</v>
      </c>
      <c r="H2" s="40" t="s">
        <v>81</v>
      </c>
      <c r="I2" s="41" t="s">
        <v>4</v>
      </c>
      <c r="J2" s="41" t="s">
        <v>5</v>
      </c>
    </row>
    <row r="3" spans="1:10" x14ac:dyDescent="0.35">
      <c r="A3" s="4" t="s">
        <v>6</v>
      </c>
      <c r="B3" s="5" t="s">
        <v>7</v>
      </c>
      <c r="C3" s="6">
        <v>1.8738127500000001</v>
      </c>
      <c r="D3" s="31">
        <v>1</v>
      </c>
      <c r="E3" s="10">
        <f>C3*D3</f>
        <v>1.8738127500000001</v>
      </c>
      <c r="F3" s="10">
        <f>C3</f>
        <v>1.8738127500000001</v>
      </c>
      <c r="G3" s="6">
        <v>0.87370580806859188</v>
      </c>
      <c r="H3" s="31">
        <v>1</v>
      </c>
      <c r="I3" s="10">
        <f>G3*H3</f>
        <v>0.87370580806859188</v>
      </c>
      <c r="J3" s="10">
        <f>G3</f>
        <v>0.87370580806859188</v>
      </c>
    </row>
    <row r="4" spans="1:10" x14ac:dyDescent="0.35">
      <c r="A4" s="8" t="s">
        <v>8</v>
      </c>
      <c r="B4" s="9" t="s">
        <v>9</v>
      </c>
      <c r="C4" s="10">
        <v>0.298663031843375</v>
      </c>
      <c r="D4" s="31">
        <v>1</v>
      </c>
      <c r="E4" s="10">
        <f>C4*D4</f>
        <v>0.298663031843375</v>
      </c>
      <c r="F4" s="10">
        <f>C4</f>
        <v>0.298663031843375</v>
      </c>
      <c r="G4" s="10">
        <v>0.20697220335626554</v>
      </c>
      <c r="H4" s="31">
        <v>1</v>
      </c>
      <c r="I4" s="10">
        <f>G4*H4</f>
        <v>0.20697220335626554</v>
      </c>
      <c r="J4" s="10">
        <f>G4</f>
        <v>0.20697220335626554</v>
      </c>
    </row>
    <row r="5" spans="1:10" x14ac:dyDescent="0.35">
      <c r="A5" s="8" t="s">
        <v>10</v>
      </c>
      <c r="B5" s="9" t="s">
        <v>11</v>
      </c>
      <c r="C5" s="10">
        <v>2.4441033750000001</v>
      </c>
      <c r="D5" s="31">
        <v>1</v>
      </c>
      <c r="E5" s="10">
        <f>C5*D5</f>
        <v>2.4441033750000001</v>
      </c>
      <c r="F5" s="10">
        <f>C5</f>
        <v>2.4441033750000001</v>
      </c>
      <c r="G5" s="10">
        <v>1.5539076600459873</v>
      </c>
      <c r="H5" s="31">
        <v>1</v>
      </c>
      <c r="I5" s="10">
        <f>G5*H5</f>
        <v>1.5539076600459873</v>
      </c>
      <c r="J5" s="10">
        <f>G5</f>
        <v>1.5539076600459873</v>
      </c>
    </row>
    <row r="6" spans="1:10" x14ac:dyDescent="0.35">
      <c r="A6" s="8" t="s">
        <v>12</v>
      </c>
      <c r="B6" s="9" t="s">
        <v>13</v>
      </c>
      <c r="C6" s="10">
        <v>4.2218406925499998</v>
      </c>
      <c r="D6" s="31">
        <v>1</v>
      </c>
      <c r="E6" s="10">
        <f>C6*D6</f>
        <v>4.2218406925499998</v>
      </c>
      <c r="F6" s="10">
        <f>C6</f>
        <v>4.2218406925499998</v>
      </c>
      <c r="G6" s="10">
        <v>4.5554597418670184</v>
      </c>
      <c r="H6" s="31">
        <v>1</v>
      </c>
      <c r="I6" s="10">
        <f>G6*H6</f>
        <v>4.5554597418670184</v>
      </c>
      <c r="J6" s="10">
        <f>G6</f>
        <v>4.5554597418670184</v>
      </c>
    </row>
    <row r="7" spans="1:10" x14ac:dyDescent="0.35">
      <c r="A7" s="8" t="s">
        <v>14</v>
      </c>
      <c r="B7" s="9" t="s">
        <v>9</v>
      </c>
      <c r="C7" s="10">
        <v>1.3206936434999998</v>
      </c>
      <c r="D7" s="31">
        <v>1</v>
      </c>
      <c r="E7" s="10">
        <f>C7*D7</f>
        <v>1.3206936434999998</v>
      </c>
      <c r="F7" s="10">
        <f>C7</f>
        <v>1.3206936434999998</v>
      </c>
      <c r="G7" s="10">
        <v>0.94277912526270014</v>
      </c>
      <c r="H7" s="31">
        <v>1</v>
      </c>
      <c r="I7" s="10">
        <f>G7*H7</f>
        <v>0.94277912526270014</v>
      </c>
      <c r="J7" s="10">
        <f>G7</f>
        <v>0.94277912526270014</v>
      </c>
    </row>
    <row r="8" spans="1:10" x14ac:dyDescent="0.35">
      <c r="A8" s="8" t="s">
        <v>15</v>
      </c>
      <c r="B8" s="9" t="s">
        <v>9</v>
      </c>
      <c r="C8" s="10">
        <v>0.30657157499999999</v>
      </c>
      <c r="D8" s="31">
        <v>1</v>
      </c>
      <c r="E8" s="10">
        <f>C8*D8</f>
        <v>0.30657157499999999</v>
      </c>
      <c r="F8" s="10">
        <f>C8</f>
        <v>0.30657157499999999</v>
      </c>
      <c r="G8" s="10">
        <v>0.20102351637499999</v>
      </c>
      <c r="H8" s="31">
        <v>1</v>
      </c>
      <c r="I8" s="10">
        <f>G8*H8</f>
        <v>0.20102351637499999</v>
      </c>
      <c r="J8" s="10">
        <f>G8</f>
        <v>0.20102351637499999</v>
      </c>
    </row>
    <row r="9" spans="1:10" x14ac:dyDescent="0.35">
      <c r="A9" s="8" t="s">
        <v>16</v>
      </c>
      <c r="B9" s="9" t="s">
        <v>9</v>
      </c>
      <c r="C9" s="10">
        <v>1.3956820000000001</v>
      </c>
      <c r="D9" s="31">
        <v>1</v>
      </c>
      <c r="E9" s="10">
        <f>C9*D9</f>
        <v>1.3956820000000001</v>
      </c>
      <c r="F9" s="10">
        <f>C9</f>
        <v>1.3956820000000001</v>
      </c>
      <c r="G9" s="10">
        <v>1.0902795249866668</v>
      </c>
      <c r="H9" s="31">
        <v>1</v>
      </c>
      <c r="I9" s="10">
        <f>G9*H9</f>
        <v>1.0902795249866668</v>
      </c>
      <c r="J9" s="10">
        <f>G9</f>
        <v>1.0902795249866668</v>
      </c>
    </row>
    <row r="10" spans="1:10" x14ac:dyDescent="0.35">
      <c r="A10" s="8" t="s">
        <v>17</v>
      </c>
      <c r="B10" s="9" t="s">
        <v>13</v>
      </c>
      <c r="C10" s="10">
        <v>1.1613852999999998</v>
      </c>
      <c r="D10" s="31">
        <v>2</v>
      </c>
      <c r="E10" s="10">
        <f>C10*D10</f>
        <v>2.3227705999999997</v>
      </c>
      <c r="F10" s="10">
        <f>C10</f>
        <v>1.1613852999999998</v>
      </c>
      <c r="G10" s="10">
        <v>1.2737947790014303</v>
      </c>
      <c r="H10" s="31">
        <v>2</v>
      </c>
      <c r="I10" s="10">
        <f>G10*H10</f>
        <v>2.5475895580028607</v>
      </c>
      <c r="J10" s="10">
        <f>G10</f>
        <v>1.2737947790014303</v>
      </c>
    </row>
    <row r="11" spans="1:10" x14ac:dyDescent="0.35">
      <c r="A11" s="8" t="s">
        <v>18</v>
      </c>
      <c r="B11" s="9" t="s">
        <v>11</v>
      </c>
      <c r="C11" s="10">
        <v>1.06</v>
      </c>
      <c r="D11" s="31">
        <v>1.2</v>
      </c>
      <c r="E11" s="10">
        <f>C11*D11</f>
        <v>1.272</v>
      </c>
      <c r="F11" s="10">
        <f>C11</f>
        <v>1.06</v>
      </c>
      <c r="G11" s="10">
        <v>0.86025599999999991</v>
      </c>
      <c r="H11" s="31">
        <v>1.2</v>
      </c>
      <c r="I11" s="10">
        <f>G11*H11</f>
        <v>1.0323071999999998</v>
      </c>
      <c r="J11" s="10">
        <f>G11</f>
        <v>0.86025599999999991</v>
      </c>
    </row>
    <row r="12" spans="1:10" x14ac:dyDescent="0.35">
      <c r="A12" s="8" t="s">
        <v>19</v>
      </c>
      <c r="B12" s="9" t="s">
        <v>13</v>
      </c>
      <c r="C12" s="10">
        <v>1.33</v>
      </c>
      <c r="D12" s="31">
        <v>1.2</v>
      </c>
      <c r="E12" s="10">
        <f>C12*D12</f>
        <v>1.5960000000000001</v>
      </c>
      <c r="F12" s="10">
        <f>C12</f>
        <v>1.33</v>
      </c>
      <c r="G12" s="10">
        <v>1.3850563404255318</v>
      </c>
      <c r="H12" s="31">
        <v>1.2</v>
      </c>
      <c r="I12" s="10">
        <f>G12*H12</f>
        <v>1.6620676085106381</v>
      </c>
      <c r="J12" s="10">
        <f>G12</f>
        <v>1.3850563404255318</v>
      </c>
    </row>
    <row r="13" spans="1:10" x14ac:dyDescent="0.35">
      <c r="A13" s="8" t="s">
        <v>20</v>
      </c>
      <c r="B13" s="9" t="s">
        <v>11</v>
      </c>
      <c r="C13" s="10">
        <v>1.272</v>
      </c>
      <c r="D13" s="31">
        <v>1.2</v>
      </c>
      <c r="E13" s="10">
        <f>C13*D13</f>
        <v>1.5264</v>
      </c>
      <c r="F13" s="10">
        <f>C13</f>
        <v>1.272</v>
      </c>
      <c r="G13" s="10">
        <v>0.73633503601281591</v>
      </c>
      <c r="H13" s="31">
        <v>1.2</v>
      </c>
      <c r="I13" s="10">
        <f>G13*H13</f>
        <v>0.88360204321537905</v>
      </c>
      <c r="J13" s="10">
        <f>G13</f>
        <v>0.73633503601281591</v>
      </c>
    </row>
    <row r="14" spans="1:10" x14ac:dyDescent="0.35">
      <c r="A14" s="8" t="s">
        <v>21</v>
      </c>
      <c r="B14" s="9" t="s">
        <v>13</v>
      </c>
      <c r="C14" s="10">
        <v>1.9799999999999998</v>
      </c>
      <c r="D14" s="31">
        <v>1.2</v>
      </c>
      <c r="E14" s="10">
        <f>C14*D14</f>
        <v>2.3759999999999994</v>
      </c>
      <c r="F14" s="10">
        <f>C14</f>
        <v>1.9799999999999998</v>
      </c>
      <c r="G14" s="10">
        <v>1.4838338346763238</v>
      </c>
      <c r="H14" s="31">
        <v>1.2</v>
      </c>
      <c r="I14" s="10">
        <f>G14*H14</f>
        <v>1.7806006016115885</v>
      </c>
      <c r="J14" s="10">
        <f>G14</f>
        <v>1.4838338346763238</v>
      </c>
    </row>
    <row r="15" spans="1:10" x14ac:dyDescent="0.35">
      <c r="A15" s="8" t="s">
        <v>22</v>
      </c>
      <c r="B15" s="9" t="s">
        <v>23</v>
      </c>
      <c r="C15" s="10">
        <v>6.7597000000000014</v>
      </c>
      <c r="D15" s="31">
        <v>1.1000000000000001</v>
      </c>
      <c r="E15" s="10">
        <f>C15*D15</f>
        <v>7.4356700000000018</v>
      </c>
      <c r="F15" s="10">
        <f>C15</f>
        <v>6.7597000000000014</v>
      </c>
      <c r="G15" s="10">
        <v>5.4204130600016702</v>
      </c>
      <c r="H15" s="31">
        <v>1.1000000000000001</v>
      </c>
      <c r="I15" s="10">
        <f>G15*H15</f>
        <v>5.9624543660018379</v>
      </c>
      <c r="J15" s="10">
        <f>G15</f>
        <v>5.4204130600016702</v>
      </c>
    </row>
    <row r="16" spans="1:10" x14ac:dyDescent="0.35">
      <c r="A16" s="8" t="s">
        <v>24</v>
      </c>
      <c r="B16" s="9" t="s">
        <v>25</v>
      </c>
      <c r="C16" s="10">
        <v>5.9996937499999987</v>
      </c>
      <c r="D16" s="31">
        <v>1.1000000000000001</v>
      </c>
      <c r="E16" s="10">
        <f>C16*D16</f>
        <v>6.5996631249999993</v>
      </c>
      <c r="F16" s="10">
        <f>C16</f>
        <v>5.9996937499999987</v>
      </c>
      <c r="G16" s="10">
        <v>3.5595492641679254</v>
      </c>
      <c r="H16" s="31">
        <v>1.1000000000000001</v>
      </c>
      <c r="I16" s="10">
        <f>G16*H16</f>
        <v>3.9155041905847181</v>
      </c>
      <c r="J16" s="10">
        <f>G16</f>
        <v>3.5595492641679254</v>
      </c>
    </row>
    <row r="17" spans="1:10" x14ac:dyDescent="0.35">
      <c r="A17" s="8" t="s">
        <v>26</v>
      </c>
      <c r="B17" s="9" t="s">
        <v>27</v>
      </c>
      <c r="C17" s="10">
        <v>4.5</v>
      </c>
      <c r="D17" s="31">
        <v>0</v>
      </c>
      <c r="E17" s="10">
        <f>C17*D17</f>
        <v>0</v>
      </c>
      <c r="F17" s="10">
        <f>C17</f>
        <v>4.5</v>
      </c>
      <c r="G17" s="10">
        <v>1.6315199999999999</v>
      </c>
      <c r="H17" s="31">
        <v>0</v>
      </c>
      <c r="I17" s="10">
        <f>G17*H17</f>
        <v>0</v>
      </c>
      <c r="J17" s="10">
        <f>G17</f>
        <v>1.6315199999999999</v>
      </c>
    </row>
    <row r="18" spans="1:10" x14ac:dyDescent="0.35">
      <c r="A18" s="8" t="s">
        <v>28</v>
      </c>
      <c r="B18" s="9" t="s">
        <v>29</v>
      </c>
      <c r="C18" s="10">
        <v>1.7850000000000001</v>
      </c>
      <c r="D18" s="31">
        <v>0</v>
      </c>
      <c r="E18" s="10">
        <f>C18*D18</f>
        <v>0</v>
      </c>
      <c r="F18" s="10">
        <f>C18</f>
        <v>1.7850000000000001</v>
      </c>
      <c r="G18" s="10">
        <v>0.85925325712896017</v>
      </c>
      <c r="H18" s="31">
        <v>0</v>
      </c>
      <c r="I18" s="10">
        <f>G18*H18</f>
        <v>0</v>
      </c>
      <c r="J18" s="10">
        <f>G18</f>
        <v>0.85925325712896017</v>
      </c>
    </row>
    <row r="19" spans="1:10" x14ac:dyDescent="0.35">
      <c r="A19" s="8" t="s">
        <v>30</v>
      </c>
      <c r="B19" s="9" t="s">
        <v>31</v>
      </c>
      <c r="C19" s="10">
        <v>0.375</v>
      </c>
      <c r="D19" s="31">
        <v>0</v>
      </c>
      <c r="E19" s="10">
        <f>C19*D19</f>
        <v>0</v>
      </c>
      <c r="F19" s="10">
        <f>C19</f>
        <v>0.375</v>
      </c>
      <c r="G19" s="10">
        <v>0.15295499999999998</v>
      </c>
      <c r="H19" s="31">
        <v>0</v>
      </c>
      <c r="I19" s="10">
        <f>G19*H19</f>
        <v>0</v>
      </c>
      <c r="J19" s="10">
        <f>G19</f>
        <v>0.15295499999999998</v>
      </c>
    </row>
    <row r="20" spans="1:10" x14ac:dyDescent="0.35">
      <c r="A20" s="8" t="s">
        <v>32</v>
      </c>
      <c r="B20" s="9" t="s">
        <v>33</v>
      </c>
      <c r="C20" s="10">
        <v>3.0750000000000011</v>
      </c>
      <c r="D20" s="32">
        <v>0.4</v>
      </c>
      <c r="E20" s="10">
        <f>C20*D20</f>
        <v>1.2300000000000004</v>
      </c>
      <c r="F20" s="10">
        <f>C20</f>
        <v>3.0750000000000011</v>
      </c>
      <c r="G20" s="10">
        <v>1.4763461328000007</v>
      </c>
      <c r="H20" s="32">
        <v>0.4</v>
      </c>
      <c r="I20" s="10">
        <f>G20*H20</f>
        <v>0.59053845312000031</v>
      </c>
      <c r="J20" s="10">
        <f>G20</f>
        <v>1.4763461328000007</v>
      </c>
    </row>
    <row r="21" spans="1:10" x14ac:dyDescent="0.35">
      <c r="A21" s="8" t="s">
        <v>34</v>
      </c>
      <c r="B21" s="9" t="s">
        <v>35</v>
      </c>
      <c r="C21" s="10">
        <v>11.100000000000001</v>
      </c>
      <c r="D21" s="30">
        <v>0</v>
      </c>
      <c r="E21" s="10">
        <f>C21*D21</f>
        <v>0</v>
      </c>
      <c r="F21" s="13">
        <v>0</v>
      </c>
      <c r="G21" s="10">
        <v>5.6593350000000004</v>
      </c>
      <c r="H21" s="30">
        <v>0</v>
      </c>
      <c r="I21" s="10">
        <f>G21*H21</f>
        <v>0</v>
      </c>
      <c r="J21" s="13">
        <v>0</v>
      </c>
    </row>
    <row r="22" spans="1:10" x14ac:dyDescent="0.35">
      <c r="A22" s="8" t="s">
        <v>36</v>
      </c>
      <c r="B22" s="14" t="s">
        <v>37</v>
      </c>
      <c r="C22" s="10">
        <v>4.5874999999999959</v>
      </c>
      <c r="D22" s="31">
        <v>0</v>
      </c>
      <c r="E22" s="10">
        <f>C22*D22</f>
        <v>0</v>
      </c>
      <c r="F22" s="11">
        <v>0</v>
      </c>
      <c r="G22" s="10">
        <v>2.2255886915999978</v>
      </c>
      <c r="H22" s="31">
        <v>0</v>
      </c>
      <c r="I22" s="10">
        <f>G22*H22</f>
        <v>0</v>
      </c>
      <c r="J22" s="11">
        <v>0</v>
      </c>
    </row>
    <row r="23" spans="1:10" x14ac:dyDescent="0.35">
      <c r="A23" s="8" t="s">
        <v>38</v>
      </c>
      <c r="B23" s="14" t="s">
        <v>39</v>
      </c>
      <c r="C23" s="10">
        <v>2.1000000000000023</v>
      </c>
      <c r="D23" s="31">
        <v>0</v>
      </c>
      <c r="E23" s="10">
        <f>C23*D23</f>
        <v>0</v>
      </c>
      <c r="F23" s="11">
        <v>0</v>
      </c>
      <c r="G23" s="10">
        <v>1.0706850000000012</v>
      </c>
      <c r="H23" s="31">
        <v>0</v>
      </c>
      <c r="I23" s="10">
        <f>G23*H23</f>
        <v>0</v>
      </c>
      <c r="J23" s="11">
        <v>0</v>
      </c>
    </row>
    <row r="24" spans="1:10" x14ac:dyDescent="0.35">
      <c r="A24" s="8" t="s">
        <v>40</v>
      </c>
      <c r="B24" s="14" t="s">
        <v>41</v>
      </c>
      <c r="C24" s="10">
        <v>4.82</v>
      </c>
      <c r="D24" s="32">
        <f>2*2*3*50/115</f>
        <v>5.2173913043478262</v>
      </c>
      <c r="E24" s="10">
        <f>C24*D24</f>
        <v>25.147826086956524</v>
      </c>
      <c r="F24" s="12">
        <f>C24*2*3*50/115</f>
        <v>12.57391304347826</v>
      </c>
      <c r="G24" s="10">
        <v>2.7421243970447997</v>
      </c>
      <c r="H24" s="32">
        <f>2*2*3*50/115</f>
        <v>5.2173913043478262</v>
      </c>
      <c r="I24" s="10">
        <f>G24*H24</f>
        <v>14.306735984581564</v>
      </c>
      <c r="J24" s="12">
        <f>G24*2*3*50/115</f>
        <v>7.1533679922907822</v>
      </c>
    </row>
    <row r="25" spans="1:10" x14ac:dyDescent="0.35">
      <c r="A25" s="8" t="s">
        <v>42</v>
      </c>
      <c r="B25" s="9" t="s">
        <v>23</v>
      </c>
      <c r="C25" s="10">
        <v>1.5571874999999999</v>
      </c>
      <c r="D25" s="31">
        <v>2</v>
      </c>
      <c r="E25" s="10">
        <f>C25*D25</f>
        <v>3.1143749999999999</v>
      </c>
      <c r="F25" s="10">
        <f>C25</f>
        <v>1.5571874999999999</v>
      </c>
      <c r="G25" s="10">
        <v>1.2519059064872546</v>
      </c>
      <c r="H25" s="31">
        <v>2</v>
      </c>
      <c r="I25" s="10">
        <f>G25*H25</f>
        <v>2.5038118129745093</v>
      </c>
      <c r="J25" s="10">
        <f>G25</f>
        <v>1.2519059064872546</v>
      </c>
    </row>
    <row r="26" spans="1:10" x14ac:dyDescent="0.35">
      <c r="A26" s="8" t="s">
        <v>43</v>
      </c>
      <c r="B26" s="9" t="s">
        <v>25</v>
      </c>
      <c r="C26" s="10">
        <v>2.92920325</v>
      </c>
      <c r="D26" s="31">
        <v>2</v>
      </c>
      <c r="E26" s="10">
        <f>C26*D26</f>
        <v>5.8584065000000001</v>
      </c>
      <c r="F26" s="10">
        <f>C26</f>
        <v>2.92920325</v>
      </c>
      <c r="G26" s="10">
        <v>1.889760910805411</v>
      </c>
      <c r="H26" s="31">
        <v>2</v>
      </c>
      <c r="I26" s="10">
        <f>G26*H26</f>
        <v>3.779521821610822</v>
      </c>
      <c r="J26" s="10">
        <f>G26</f>
        <v>1.889760910805411</v>
      </c>
    </row>
    <row r="27" spans="1:10" x14ac:dyDescent="0.35">
      <c r="A27" s="8" t="s">
        <v>44</v>
      </c>
      <c r="B27" s="9" t="s">
        <v>45</v>
      </c>
      <c r="C27" s="10">
        <v>2.585</v>
      </c>
      <c r="D27" s="31">
        <v>0</v>
      </c>
      <c r="E27" s="10">
        <f>C27*D27</f>
        <v>0</v>
      </c>
      <c r="F27" s="10">
        <f>C27</f>
        <v>2.585</v>
      </c>
      <c r="G27" s="10">
        <v>1.2578018682770506</v>
      </c>
      <c r="H27" s="31">
        <v>0</v>
      </c>
      <c r="I27" s="10">
        <f>G27*H27</f>
        <v>0</v>
      </c>
      <c r="J27" s="10">
        <f>G27</f>
        <v>1.2578018682770506</v>
      </c>
    </row>
    <row r="28" spans="1:10" x14ac:dyDescent="0.35">
      <c r="A28" s="15" t="s">
        <v>46</v>
      </c>
      <c r="B28" s="14" t="s">
        <v>9</v>
      </c>
      <c r="C28" s="10">
        <v>5.9899594675000003</v>
      </c>
      <c r="D28" s="31">
        <v>0.8</v>
      </c>
      <c r="E28" s="10">
        <f>C28*D28</f>
        <v>4.7919675740000001</v>
      </c>
      <c r="F28" s="10">
        <f>C28</f>
        <v>5.9899594675000003</v>
      </c>
      <c r="G28" s="10">
        <v>5.6581615874762017</v>
      </c>
      <c r="H28" s="31">
        <v>0.8</v>
      </c>
      <c r="I28" s="10">
        <f>G28*H28</f>
        <v>4.5265292699809612</v>
      </c>
      <c r="J28" s="10">
        <f>G28</f>
        <v>5.6581615874762017</v>
      </c>
    </row>
    <row r="29" spans="1:10" x14ac:dyDescent="0.35">
      <c r="A29" s="15" t="s">
        <v>47</v>
      </c>
      <c r="B29" s="14" t="s">
        <v>9</v>
      </c>
      <c r="C29" s="10">
        <v>7.9654604999999998</v>
      </c>
      <c r="D29" s="31">
        <v>0.8</v>
      </c>
      <c r="E29" s="10">
        <f>C29*D29</f>
        <v>6.3723684</v>
      </c>
      <c r="F29" s="10">
        <f>C29</f>
        <v>7.9654604999999998</v>
      </c>
      <c r="G29" s="10">
        <v>8.1998441542600027</v>
      </c>
      <c r="H29" s="31">
        <v>0.8</v>
      </c>
      <c r="I29" s="10">
        <f>G29*H29</f>
        <v>6.5598753234080025</v>
      </c>
      <c r="J29" s="10">
        <f>G29</f>
        <v>8.1998441542600027</v>
      </c>
    </row>
    <row r="30" spans="1:10" x14ac:dyDescent="0.35">
      <c r="A30" s="15" t="s">
        <v>48</v>
      </c>
      <c r="B30" s="14" t="s">
        <v>11</v>
      </c>
      <c r="C30" s="10">
        <v>1.9175766779250001</v>
      </c>
      <c r="D30" s="31">
        <v>1</v>
      </c>
      <c r="E30" s="10">
        <f>C30*D30</f>
        <v>1.9175766779250001</v>
      </c>
      <c r="F30" s="10">
        <f>C30</f>
        <v>1.9175766779250001</v>
      </c>
      <c r="G30" s="10">
        <v>1.6923115975159522</v>
      </c>
      <c r="H30" s="31">
        <v>1</v>
      </c>
      <c r="I30" s="10">
        <f>G30*H30</f>
        <v>1.6923115975159522</v>
      </c>
      <c r="J30" s="10">
        <f>G30</f>
        <v>1.6923115975159522</v>
      </c>
    </row>
    <row r="31" spans="1:10" x14ac:dyDescent="0.35">
      <c r="A31" s="15" t="s">
        <v>49</v>
      </c>
      <c r="B31" s="14" t="s">
        <v>11</v>
      </c>
      <c r="C31" s="10">
        <v>1.309826317075</v>
      </c>
      <c r="D31" s="31">
        <v>1</v>
      </c>
      <c r="E31" s="10">
        <f>C31*D31</f>
        <v>1.309826317075</v>
      </c>
      <c r="F31" s="10">
        <f>C31</f>
        <v>1.309826317075</v>
      </c>
      <c r="G31" s="10">
        <v>1.2582554564552937</v>
      </c>
      <c r="H31" s="31">
        <v>1</v>
      </c>
      <c r="I31" s="10">
        <f>G31*H31</f>
        <v>1.2582554564552937</v>
      </c>
      <c r="J31" s="10">
        <f>G31</f>
        <v>1.2582554564552937</v>
      </c>
    </row>
    <row r="32" spans="1:10" x14ac:dyDescent="0.35">
      <c r="A32" s="15" t="s">
        <v>50</v>
      </c>
      <c r="B32" s="14" t="s">
        <v>13</v>
      </c>
      <c r="C32" s="10">
        <v>4.2052569999999996</v>
      </c>
      <c r="D32" s="31">
        <v>1</v>
      </c>
      <c r="E32" s="10">
        <f>C32*D32</f>
        <v>4.2052569999999996</v>
      </c>
      <c r="F32" s="10">
        <f>C32</f>
        <v>4.2052569999999996</v>
      </c>
      <c r="G32" s="10">
        <v>6.2016799343757532</v>
      </c>
      <c r="H32" s="31">
        <v>1</v>
      </c>
      <c r="I32" s="10">
        <f>G32*H32</f>
        <v>6.2016799343757532</v>
      </c>
      <c r="J32" s="10">
        <f>G32</f>
        <v>6.2016799343757532</v>
      </c>
    </row>
    <row r="33" spans="1:10" x14ac:dyDescent="0.35">
      <c r="A33" s="15" t="s">
        <v>51</v>
      </c>
      <c r="B33" s="14" t="s">
        <v>13</v>
      </c>
      <c r="C33" s="10">
        <v>1.3436714999999999</v>
      </c>
      <c r="D33" s="31">
        <v>1</v>
      </c>
      <c r="E33" s="10">
        <f>C33*D33</f>
        <v>1.3436714999999999</v>
      </c>
      <c r="F33" s="10">
        <f>C33</f>
        <v>1.3436714999999999</v>
      </c>
      <c r="G33" s="10">
        <v>1.9158233756671268</v>
      </c>
      <c r="H33" s="31">
        <v>1</v>
      </c>
      <c r="I33" s="10">
        <f>G33*H33</f>
        <v>1.9158233756671268</v>
      </c>
      <c r="J33" s="10">
        <f>G33</f>
        <v>1.9158233756671268</v>
      </c>
    </row>
    <row r="34" spans="1:10" x14ac:dyDescent="0.35">
      <c r="A34" s="8" t="s">
        <v>52</v>
      </c>
      <c r="B34" s="9" t="s">
        <v>9</v>
      </c>
      <c r="C34" s="10">
        <v>10.3878822</v>
      </c>
      <c r="D34" s="31">
        <v>0.8</v>
      </c>
      <c r="E34" s="10">
        <f>C34*D34</f>
        <v>8.3103057600000003</v>
      </c>
      <c r="F34" s="10">
        <f>C34</f>
        <v>10.3878822</v>
      </c>
      <c r="G34" s="10">
        <v>6.0416615400680005</v>
      </c>
      <c r="H34" s="31">
        <v>0.8</v>
      </c>
      <c r="I34" s="10">
        <f>G34*H34</f>
        <v>4.8333292320544006</v>
      </c>
      <c r="J34" s="10">
        <f>G34</f>
        <v>6.0416615400680005</v>
      </c>
    </row>
    <row r="35" spans="1:10" x14ac:dyDescent="0.35">
      <c r="A35" s="8" t="s">
        <v>53</v>
      </c>
      <c r="B35" s="9" t="s">
        <v>54</v>
      </c>
      <c r="C35" s="10">
        <v>0.12735937499999997</v>
      </c>
      <c r="D35" s="31">
        <v>0.8</v>
      </c>
      <c r="E35" s="10">
        <f>C35*D35</f>
        <v>0.10188749999999998</v>
      </c>
      <c r="F35" s="10">
        <f>C35</f>
        <v>0.12735937499999997</v>
      </c>
      <c r="G35" s="10">
        <v>0.12593294999999996</v>
      </c>
      <c r="H35" s="31">
        <v>0.8</v>
      </c>
      <c r="I35" s="10">
        <f>G35*H35</f>
        <v>0.10074635999999998</v>
      </c>
      <c r="J35" s="10">
        <f>G35</f>
        <v>0.12593294999999996</v>
      </c>
    </row>
    <row r="36" spans="1:10" x14ac:dyDescent="0.35">
      <c r="A36" s="8" t="s">
        <v>55</v>
      </c>
      <c r="B36" s="9" t="s">
        <v>9</v>
      </c>
      <c r="C36" s="10">
        <v>4.875</v>
      </c>
      <c r="D36" s="31">
        <v>0.8</v>
      </c>
      <c r="E36" s="10">
        <f>C36*D36</f>
        <v>3.9000000000000004</v>
      </c>
      <c r="F36" s="10">
        <f>C36</f>
        <v>4.875</v>
      </c>
      <c r="G36" s="10">
        <v>2.430285</v>
      </c>
      <c r="H36" s="31">
        <v>0.8</v>
      </c>
      <c r="I36" s="10">
        <f>G36*H36</f>
        <v>1.9442280000000001</v>
      </c>
      <c r="J36" s="10">
        <f>G36</f>
        <v>2.430285</v>
      </c>
    </row>
    <row r="37" spans="1:10" x14ac:dyDescent="0.35">
      <c r="A37" s="8" t="s">
        <v>56</v>
      </c>
      <c r="B37" s="9" t="s">
        <v>9</v>
      </c>
      <c r="C37" s="10">
        <v>3.7593749999999995</v>
      </c>
      <c r="D37" s="31">
        <v>1</v>
      </c>
      <c r="E37" s="10">
        <f>C37*D37</f>
        <v>3.7593749999999995</v>
      </c>
      <c r="F37" s="10">
        <f>C37</f>
        <v>3.7593749999999995</v>
      </c>
      <c r="G37" s="10">
        <v>3.123539375</v>
      </c>
      <c r="H37" s="31">
        <v>1</v>
      </c>
      <c r="I37" s="10">
        <f>G37*H37</f>
        <v>3.123539375</v>
      </c>
      <c r="J37" s="10">
        <f>G37</f>
        <v>3.123539375</v>
      </c>
    </row>
    <row r="38" spans="1:10" x14ac:dyDescent="0.35">
      <c r="A38" s="8" t="s">
        <v>57</v>
      </c>
      <c r="B38" s="9" t="s">
        <v>9</v>
      </c>
      <c r="C38" s="10">
        <v>0.81060937499999997</v>
      </c>
      <c r="D38" s="31">
        <v>1</v>
      </c>
      <c r="E38" s="10">
        <f>C38*D38</f>
        <v>0.81060937499999997</v>
      </c>
      <c r="F38" s="10">
        <f>C38</f>
        <v>0.81060937499999997</v>
      </c>
      <c r="G38" s="10">
        <v>0.67350830937500006</v>
      </c>
      <c r="H38" s="31">
        <v>1</v>
      </c>
      <c r="I38" s="10">
        <f>G38*H38</f>
        <v>0.67350830937500006</v>
      </c>
      <c r="J38" s="10">
        <f>G38</f>
        <v>0.67350830937500006</v>
      </c>
    </row>
    <row r="39" spans="1:10" x14ac:dyDescent="0.35">
      <c r="A39" s="8" t="s">
        <v>58</v>
      </c>
      <c r="B39" s="9" t="s">
        <v>54</v>
      </c>
      <c r="C39" s="10">
        <v>0.13554492187499997</v>
      </c>
      <c r="D39" s="31">
        <v>1</v>
      </c>
      <c r="E39" s="10">
        <f>C39*D39</f>
        <v>0.13554492187499997</v>
      </c>
      <c r="F39" s="10">
        <f>C39</f>
        <v>0.13554492187499997</v>
      </c>
      <c r="G39" s="10">
        <v>0.13402681874999997</v>
      </c>
      <c r="H39" s="31">
        <v>1</v>
      </c>
      <c r="I39" s="10">
        <f>G39*H39</f>
        <v>0.13402681874999997</v>
      </c>
      <c r="J39" s="10">
        <f>G39</f>
        <v>0.13402681874999997</v>
      </c>
    </row>
    <row r="40" spans="1:10" x14ac:dyDescent="0.35">
      <c r="A40" s="8" t="s">
        <v>59</v>
      </c>
      <c r="B40" s="9" t="s">
        <v>11</v>
      </c>
      <c r="C40" s="10">
        <v>0.98055175781250004</v>
      </c>
      <c r="D40" s="31">
        <v>1</v>
      </c>
      <c r="E40" s="10">
        <f>C40*D40</f>
        <v>0.98055175781250004</v>
      </c>
      <c r="F40" s="10">
        <f>C40</f>
        <v>0.98055175781250004</v>
      </c>
      <c r="G40" s="10">
        <v>0.65313920762087241</v>
      </c>
      <c r="H40" s="31">
        <v>1</v>
      </c>
      <c r="I40" s="10">
        <f>G40*H40</f>
        <v>0.65313920762087241</v>
      </c>
      <c r="J40" s="10">
        <f>G40</f>
        <v>0.65313920762087241</v>
      </c>
    </row>
    <row r="41" spans="1:10" ht="15" thickBot="1" x14ac:dyDescent="0.4">
      <c r="A41" s="16" t="s">
        <v>60</v>
      </c>
      <c r="B41" s="17" t="s">
        <v>7</v>
      </c>
      <c r="C41" s="7">
        <v>1.6013505859375001</v>
      </c>
      <c r="D41" s="31">
        <v>1</v>
      </c>
      <c r="E41" s="10">
        <f>C41*D41</f>
        <v>1.6013505859375001</v>
      </c>
      <c r="F41" s="10">
        <f>C41</f>
        <v>1.6013505859375001</v>
      </c>
      <c r="G41" s="7">
        <v>0.78059729980053172</v>
      </c>
      <c r="H41" s="31">
        <v>1</v>
      </c>
      <c r="I41" s="10">
        <f>G41*H41</f>
        <v>0.78059729980053172</v>
      </c>
      <c r="J41" s="10">
        <f>G41</f>
        <v>0.78059729980053172</v>
      </c>
    </row>
    <row r="42" spans="1:10" x14ac:dyDescent="0.35">
      <c r="A42" s="18" t="s">
        <v>61</v>
      </c>
      <c r="B42" s="5" t="s">
        <v>62</v>
      </c>
      <c r="C42" s="6">
        <f>SUM(C3:C41)</f>
        <v>116.24746154601836</v>
      </c>
      <c r="D42" s="38"/>
      <c r="E42" s="39">
        <f>SUM(E3:E41)</f>
        <v>109.88077074947491</v>
      </c>
      <c r="F42" s="39">
        <f>SUM(F3:F41)</f>
        <v>106.21387458949663</v>
      </c>
      <c r="G42" s="6">
        <f>SUM(G3:G41)</f>
        <v>83.249408664756132</v>
      </c>
      <c r="H42" s="38"/>
      <c r="I42" s="39">
        <f>SUM(I3:I41)</f>
        <v>82.786450780180033</v>
      </c>
      <c r="J42" s="39">
        <f>SUM(J3:J41)</f>
        <v>78.705043568402132</v>
      </c>
    </row>
    <row r="43" spans="1:10" x14ac:dyDescent="0.35">
      <c r="A43" s="19" t="s">
        <v>63</v>
      </c>
      <c r="B43" s="9" t="s">
        <v>64</v>
      </c>
      <c r="C43" s="20">
        <f>800</f>
        <v>800</v>
      </c>
      <c r="D43" s="33"/>
      <c r="E43" s="21"/>
      <c r="F43" s="21">
        <f>$C42/F42*$C43</f>
        <v>875.57270268352636</v>
      </c>
      <c r="G43" s="21">
        <f>$C42/G42*$C43</f>
        <v>1117.100658472132</v>
      </c>
      <c r="H43" s="33"/>
      <c r="I43" s="21"/>
      <c r="J43" s="21">
        <f>$C42/J42*$C43</f>
        <v>1181.6011404147264</v>
      </c>
    </row>
    <row r="44" spans="1:10" x14ac:dyDescent="0.35">
      <c r="A44" s="19" t="s">
        <v>65</v>
      </c>
      <c r="B44" s="9" t="s">
        <v>62</v>
      </c>
      <c r="C44" s="10">
        <f>C17+C18+C19+C20+C21+C22+C23+C24</f>
        <v>32.342500000000001</v>
      </c>
      <c r="D44" s="31"/>
      <c r="E44" s="10"/>
      <c r="F44" s="10">
        <f>(F17+F18+F19+F20+F21+F22+F23+F24)*2</f>
        <v>44.617826086956526</v>
      </c>
      <c r="G44" s="10">
        <f>G17+G18+G19+G20+G21+G22+G23+G24</f>
        <v>15.81780747857376</v>
      </c>
      <c r="H44" s="31"/>
      <c r="I44" s="10"/>
      <c r="J44" s="10">
        <f>(J17+J18+J19+J20+J21+J22+J23+J24)*2</f>
        <v>22.546884764439486</v>
      </c>
    </row>
    <row r="45" spans="1:10" ht="15" thickBot="1" x14ac:dyDescent="0.4">
      <c r="A45" s="22" t="s">
        <v>66</v>
      </c>
      <c r="B45" s="23" t="s">
        <v>62</v>
      </c>
      <c r="C45" s="24">
        <f t="shared" ref="C45:I45" si="0">C42-C44</f>
        <v>83.904961546018356</v>
      </c>
      <c r="D45" s="34"/>
      <c r="E45" s="24"/>
      <c r="F45" s="24">
        <f t="shared" si="0"/>
        <v>61.5960485025401</v>
      </c>
      <c r="G45" s="24">
        <f t="shared" si="0"/>
        <v>67.431601186182377</v>
      </c>
      <c r="H45" s="34"/>
      <c r="I45" s="24"/>
      <c r="J45" s="24">
        <f t="shared" ref="J45" si="1">J42-J44</f>
        <v>56.15815880396265</v>
      </c>
    </row>
    <row r="48" spans="1:10" x14ac:dyDescent="0.35">
      <c r="G48" t="s">
        <v>70</v>
      </c>
    </row>
    <row r="49" spans="11:12" x14ac:dyDescent="0.35">
      <c r="K49" t="s">
        <v>68</v>
      </c>
      <c r="L49">
        <v>50</v>
      </c>
    </row>
    <row r="50" spans="11:12" x14ac:dyDescent="0.35">
      <c r="K50" t="s">
        <v>72</v>
      </c>
    </row>
    <row r="51" spans="11:12" x14ac:dyDescent="0.35">
      <c r="K51" t="s">
        <v>69</v>
      </c>
      <c r="L51">
        <v>70</v>
      </c>
    </row>
    <row r="54" spans="11:12" x14ac:dyDescent="0.35">
      <c r="K54" s="28" t="s">
        <v>73</v>
      </c>
      <c r="L54" s="28">
        <v>30</v>
      </c>
    </row>
    <row r="55" spans="11:12" x14ac:dyDescent="0.35">
      <c r="K55" s="28" t="s">
        <v>71</v>
      </c>
      <c r="L55" s="28">
        <v>15</v>
      </c>
    </row>
    <row r="56" spans="11:12" x14ac:dyDescent="0.35">
      <c r="K56" s="28" t="s">
        <v>74</v>
      </c>
      <c r="L56" s="28">
        <v>25</v>
      </c>
    </row>
    <row r="57" spans="11:12" x14ac:dyDescent="0.35">
      <c r="K57" s="28" t="s">
        <v>75</v>
      </c>
      <c r="L57" s="28">
        <v>50</v>
      </c>
    </row>
    <row r="58" spans="11:12" x14ac:dyDescent="0.35">
      <c r="K58" s="28" t="s">
        <v>76</v>
      </c>
      <c r="L58" s="28">
        <v>40</v>
      </c>
    </row>
    <row r="59" spans="11:12" x14ac:dyDescent="0.35">
      <c r="K59" s="28" t="s">
        <v>77</v>
      </c>
      <c r="L59" s="28">
        <v>15</v>
      </c>
    </row>
    <row r="60" spans="11:12" x14ac:dyDescent="0.35">
      <c r="K60" s="29" t="s">
        <v>78</v>
      </c>
      <c r="L60" s="28">
        <f>SUM(L54:L59)</f>
        <v>175</v>
      </c>
    </row>
    <row r="61" spans="11:12" x14ac:dyDescent="0.35">
      <c r="K61" s="28" t="s">
        <v>79</v>
      </c>
      <c r="L61" s="28">
        <v>70</v>
      </c>
    </row>
    <row r="62" spans="11:12" x14ac:dyDescent="0.35">
      <c r="K62" s="29" t="s">
        <v>80</v>
      </c>
      <c r="L62" s="28">
        <f>L61+L60</f>
        <v>245</v>
      </c>
    </row>
  </sheetData>
  <mergeCells count="2">
    <mergeCell ref="C1:F1"/>
    <mergeCell ref="G1:I1"/>
  </mergeCells>
  <dataValidations count="1">
    <dataValidation type="list" allowBlank="1" showInputMessage="1" showErrorMessage="1" sqref="B3:B41">
      <formula1>$B$5:$B$25</formula1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N2" sqref="N2"/>
    </sheetView>
  </sheetViews>
  <sheetFormatPr defaultRowHeight="14.5" x14ac:dyDescent="0.35"/>
  <cols>
    <col min="1" max="1" width="7" customWidth="1"/>
    <col min="2" max="2" width="16.7265625" bestFit="1" customWidth="1"/>
    <col min="3" max="3" width="5.26953125" bestFit="1" customWidth="1"/>
  </cols>
  <sheetData>
    <row r="1" spans="1:17" x14ac:dyDescent="0.35">
      <c r="B1" s="28"/>
      <c r="C1" s="28"/>
      <c r="D1" s="42" t="s">
        <v>82</v>
      </c>
      <c r="E1" s="42"/>
      <c r="F1" s="42" t="s">
        <v>0</v>
      </c>
      <c r="G1" s="42"/>
      <c r="H1" s="42" t="s">
        <v>83</v>
      </c>
      <c r="I1" s="42"/>
      <c r="J1" s="43" t="s">
        <v>94</v>
      </c>
      <c r="K1" s="44"/>
      <c r="L1" s="43" t="s">
        <v>93</v>
      </c>
      <c r="M1" s="44"/>
      <c r="N1" s="43" t="s">
        <v>95</v>
      </c>
      <c r="O1" s="44"/>
      <c r="P1" s="43" t="s">
        <v>96</v>
      </c>
      <c r="Q1" s="44"/>
    </row>
    <row r="2" spans="1:17" x14ac:dyDescent="0.35">
      <c r="B2" s="28"/>
      <c r="C2" s="28"/>
      <c r="D2" s="45" t="s">
        <v>84</v>
      </c>
      <c r="E2" s="45" t="s">
        <v>85</v>
      </c>
      <c r="F2" s="45" t="s">
        <v>84</v>
      </c>
      <c r="G2" s="45" t="s">
        <v>85</v>
      </c>
      <c r="H2" s="45" t="s">
        <v>84</v>
      </c>
      <c r="I2" s="45" t="s">
        <v>85</v>
      </c>
      <c r="J2" s="45" t="s">
        <v>84</v>
      </c>
      <c r="K2" s="45" t="s">
        <v>85</v>
      </c>
      <c r="L2" s="45" t="s">
        <v>84</v>
      </c>
      <c r="M2" s="45" t="s">
        <v>85</v>
      </c>
      <c r="N2" s="45" t="s">
        <v>84</v>
      </c>
      <c r="O2" s="45" t="s">
        <v>85</v>
      </c>
      <c r="P2" s="45" t="s">
        <v>84</v>
      </c>
      <c r="Q2" s="45" t="s">
        <v>85</v>
      </c>
    </row>
    <row r="3" spans="1:17" x14ac:dyDescent="0.35">
      <c r="B3" s="28" t="s">
        <v>86</v>
      </c>
      <c r="C3" s="28" t="s">
        <v>87</v>
      </c>
      <c r="D3" s="45">
        <f>16*16</f>
        <v>256</v>
      </c>
      <c r="E3" s="45">
        <f>16*16</f>
        <v>256</v>
      </c>
      <c r="F3" s="45">
        <f>16*32</f>
        <v>512</v>
      </c>
      <c r="G3" s="45">
        <f>16*32</f>
        <v>512</v>
      </c>
      <c r="H3" s="45">
        <f>16*32</f>
        <v>512</v>
      </c>
      <c r="I3" s="45">
        <f>16*32</f>
        <v>512</v>
      </c>
      <c r="J3" s="45">
        <f>16*64</f>
        <v>1024</v>
      </c>
      <c r="K3" s="45">
        <f>16*64</f>
        <v>1024</v>
      </c>
      <c r="L3" s="45">
        <f>16*64</f>
        <v>1024</v>
      </c>
      <c r="M3" s="45">
        <f>16*64</f>
        <v>1024</v>
      </c>
      <c r="N3" s="45">
        <f>16*64</f>
        <v>1024</v>
      </c>
      <c r="O3" s="45">
        <f>16*64</f>
        <v>1024</v>
      </c>
      <c r="P3" s="45">
        <f>16*64</f>
        <v>1024</v>
      </c>
      <c r="Q3" s="45">
        <f>16*64</f>
        <v>1024</v>
      </c>
    </row>
    <row r="4" spans="1:17" x14ac:dyDescent="0.35">
      <c r="B4" s="28" t="s">
        <v>88</v>
      </c>
      <c r="C4" s="28" t="s">
        <v>89</v>
      </c>
      <c r="D4" s="45">
        <v>105</v>
      </c>
      <c r="E4" s="45">
        <v>465</v>
      </c>
      <c r="F4" s="45">
        <v>105</v>
      </c>
      <c r="G4" s="45">
        <v>465</v>
      </c>
      <c r="H4" s="45">
        <v>105</v>
      </c>
      <c r="I4" s="45">
        <v>175</v>
      </c>
      <c r="J4" s="45">
        <v>80</v>
      </c>
      <c r="K4" s="45">
        <v>465</v>
      </c>
      <c r="L4" s="45">
        <v>80</v>
      </c>
      <c r="M4" s="45">
        <v>175</v>
      </c>
      <c r="N4" s="45">
        <v>80</v>
      </c>
      <c r="O4" s="45">
        <v>465</v>
      </c>
      <c r="P4" s="45">
        <v>80</v>
      </c>
      <c r="Q4" s="45">
        <v>465</v>
      </c>
    </row>
    <row r="5" spans="1:17" x14ac:dyDescent="0.35">
      <c r="B5" s="28" t="s">
        <v>90</v>
      </c>
      <c r="C5" s="28" t="s">
        <v>62</v>
      </c>
      <c r="D5" s="45">
        <v>69</v>
      </c>
      <c r="E5" s="45">
        <v>168</v>
      </c>
      <c r="F5" s="45">
        <v>52</v>
      </c>
      <c r="G5" s="45">
        <v>118</v>
      </c>
      <c r="H5" s="45">
        <v>52</v>
      </c>
      <c r="I5" s="45">
        <v>109</v>
      </c>
      <c r="J5" s="45">
        <v>35</v>
      </c>
      <c r="K5" s="45">
        <v>83</v>
      </c>
      <c r="L5" s="45">
        <v>35</v>
      </c>
      <c r="M5" s="45">
        <v>82</v>
      </c>
      <c r="N5" s="45">
        <v>26</v>
      </c>
      <c r="O5" s="45">
        <v>59</v>
      </c>
      <c r="P5" s="45">
        <v>13</v>
      </c>
      <c r="Q5" s="45">
        <v>45</v>
      </c>
    </row>
    <row r="6" spans="1:17" x14ac:dyDescent="0.35">
      <c r="A6">
        <v>0.66600000000000004</v>
      </c>
      <c r="B6" s="28" t="s">
        <v>91</v>
      </c>
      <c r="C6" s="28" t="s">
        <v>64</v>
      </c>
      <c r="D6" s="46">
        <f>D3/D4*1000</f>
        <v>2438.0952380952385</v>
      </c>
      <c r="E6" s="46">
        <f>E3/E4*1000</f>
        <v>550.53763440860212</v>
      </c>
      <c r="F6" s="46">
        <f>F3/F4*1000</f>
        <v>4876.1904761904771</v>
      </c>
      <c r="G6" s="46">
        <f>G3/G4*1000</f>
        <v>1101.0752688172042</v>
      </c>
      <c r="H6" s="46">
        <f>H3/H4*1000</f>
        <v>4876.1904761904771</v>
      </c>
      <c r="I6" s="46">
        <f>I3/I4*1000</f>
        <v>2925.7142857142858</v>
      </c>
      <c r="J6" s="46">
        <f>J3/J4*1000</f>
        <v>12800</v>
      </c>
      <c r="K6" s="46">
        <f>K3/K4*1000</f>
        <v>2202.1505376344085</v>
      </c>
      <c r="L6" s="46">
        <f>L3/L4*1000</f>
        <v>12800</v>
      </c>
      <c r="M6" s="46">
        <f>M3/M4*1000</f>
        <v>5851.4285714285716</v>
      </c>
      <c r="N6" s="46">
        <f>N3/N4*1000</f>
        <v>12800</v>
      </c>
      <c r="O6" s="46">
        <f>O3/O4*1000</f>
        <v>2202.1505376344085</v>
      </c>
      <c r="P6" s="46">
        <f>P3/P4*1000</f>
        <v>12800</v>
      </c>
      <c r="Q6" s="46">
        <f>Q3/Q4*1000</f>
        <v>2202.1505376344085</v>
      </c>
    </row>
    <row r="7" spans="1:17" x14ac:dyDescent="0.35">
      <c r="A7">
        <v>0.755</v>
      </c>
      <c r="B7" s="28" t="s">
        <v>97</v>
      </c>
      <c r="C7" s="28" t="s">
        <v>64</v>
      </c>
      <c r="D7" s="46">
        <f>$A$6/D5/0.000000000001/8/1000000</f>
        <v>1206.521739130435</v>
      </c>
      <c r="E7" s="46">
        <f>$A$7/E5/0.000000000001/8/1000000</f>
        <v>561.75595238095241</v>
      </c>
      <c r="F7" s="46">
        <f>$A$6/F5/0.000000000001/8/1000000</f>
        <v>1600.9615384615386</v>
      </c>
      <c r="G7" s="46">
        <f>$A$7/G5/0.000000000001/8/1000000</f>
        <v>799.78813559322032</v>
      </c>
      <c r="H7" s="46">
        <f>$A$6/H5/0.000000000001/8/1000000</f>
        <v>1600.9615384615386</v>
      </c>
      <c r="I7" s="46">
        <f>$A$7/I5/0.000000000001/8/1000000</f>
        <v>865.82568807339442</v>
      </c>
      <c r="J7" s="46">
        <f>$A$6/J5/0.000000000001/8/1000000</f>
        <v>2378.5714285714289</v>
      </c>
      <c r="K7" s="46">
        <f>$A$7/K5/0.000000000001/8/1000000</f>
        <v>1137.0481927710844</v>
      </c>
      <c r="L7" s="46">
        <f>$A$6/L5/0.000000000001/8/1000000</f>
        <v>2378.5714285714289</v>
      </c>
      <c r="M7" s="46">
        <f>$A$7/M5/0.000000000001/8/1000000</f>
        <v>1150.9146341463413</v>
      </c>
      <c r="N7" s="46">
        <f>$A$6/N5/0.000000000001/8/1000000</f>
        <v>3201.9230769230771</v>
      </c>
      <c r="O7" s="46">
        <f>$A$7/O5/0.000000000001/8/1000000</f>
        <v>1599.5762711864406</v>
      </c>
      <c r="P7" s="46">
        <f>$A$6/P5/0.000000000001/8/1000000</f>
        <v>6403.8461538461543</v>
      </c>
      <c r="Q7" s="46">
        <f>$A$7/Q5/0.000000000001/8/1000000</f>
        <v>2097.2222222222222</v>
      </c>
    </row>
    <row r="8" spans="1:17" x14ac:dyDescent="0.35">
      <c r="B8" s="28" t="s">
        <v>92</v>
      </c>
      <c r="C8" s="28" t="s">
        <v>64</v>
      </c>
      <c r="D8" s="45">
        <v>1600</v>
      </c>
      <c r="E8" s="45">
        <v>550</v>
      </c>
      <c r="F8" s="45">
        <v>1600</v>
      </c>
      <c r="G8" s="45">
        <v>800</v>
      </c>
      <c r="H8" s="45">
        <v>1600</v>
      </c>
      <c r="I8" s="45">
        <v>800</v>
      </c>
      <c r="J8" s="45">
        <v>6400</v>
      </c>
      <c r="K8" s="45">
        <v>2100</v>
      </c>
      <c r="L8" s="45">
        <v>6400</v>
      </c>
      <c r="M8" s="45">
        <v>2100</v>
      </c>
      <c r="N8" s="45">
        <v>6400</v>
      </c>
      <c r="O8" s="45">
        <v>2100</v>
      </c>
      <c r="P8" s="45">
        <v>6400</v>
      </c>
      <c r="Q8" s="45">
        <v>2100</v>
      </c>
    </row>
  </sheetData>
  <mergeCells count="7">
    <mergeCell ref="P1:Q1"/>
    <mergeCell ref="D1:E1"/>
    <mergeCell ref="F1:G1"/>
    <mergeCell ref="H1:I1"/>
    <mergeCell ref="J1:K1"/>
    <mergeCell ref="L1:M1"/>
    <mergeCell ref="N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S26-37-ssm</vt:lpstr>
      <vt:lpstr>energy latency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CTPClassification=CTP_IC:VisualMarkings=</cp:keywords>
  <cp:lastModifiedBy>Kau, Derchang</cp:lastModifiedBy>
  <dcterms:created xsi:type="dcterms:W3CDTF">2017-10-24T05:29:16Z</dcterms:created>
  <dcterms:modified xsi:type="dcterms:W3CDTF">2017-10-25T05:28:12Z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1e86b629-9a1f-4c6b-ba0d-ca59a4e99f40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2017-10-25 05:28:11Z</vt:lpwstr>
  </property>
  <property fmtid="{D5CDD505-2E9C-101B-9397-08002B2CF9AE}" pid="5" name="CTPClassification">
    <vt:lpwstr>CTP_IC</vt:lpwstr>
  </property>
</Properties>
</file>