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Micron Download\SSM\"/>
    </mc:Choice>
  </mc:AlternateContent>
  <bookViews>
    <workbookView xWindow="1860" yWindow="0" windowWidth="18270" windowHeight="8850" firstSheet="2" activeTab="5"/>
  </bookViews>
  <sheets>
    <sheet name="rev 7 MTS (uncalibrated)" sheetId="4" r:id="rId1"/>
    <sheet name="scratch pad" sheetId="8" r:id="rId2"/>
    <sheet name="SXP_BE_Summary" sheetId="6" r:id="rId3"/>
    <sheet name="stepwise" sheetId="3" r:id="rId4"/>
    <sheet name="20nm, SD-only and SSM" sheetId="7" r:id="rId5"/>
    <sheet name="20nm Summary" sheetId="10" r:id="rId6"/>
    <sheet name="Sheet2" sheetId="11" r:id="rId7"/>
    <sheet name="14nm, SD-only, SSM" sheetId="9" r:id="rId8"/>
  </sheets>
  <externalReferences>
    <externalReference r:id="rId9"/>
    <externalReference r:id="rId10"/>
    <externalReference r:id="rId11"/>
    <externalReference r:id="rId12"/>
    <externalReference r:id="rId13"/>
  </externalReferences>
  <definedNames>
    <definedName name="__SF25">#REF!</definedName>
    <definedName name="_SF25">'[1]21nm Sizing'!$B$1</definedName>
    <definedName name="AIMs_Box_Rules">#REF!</definedName>
    <definedName name="BE_Enc">-INDEX(SIZSXP10TAB,MATCH(SXP_BE_Summary!$AD1,SZCOLSXP10,0),3)+INDEX(SIZSXP10TAB,MATCH(SXP_BE_Summary!$AE1,SZCOLSXP10,0),3)</definedName>
    <definedName name="BE_Spc">-(INDEX(SIZSXP10TAB,MATCH(SXP_BE_Summary!$AD1,SZCOLSXP10,0),3)+INDEX(SIZSXP10TAB,MATCH(SXP_BE_Summary!$AE1,SZCOLSXP10,0),3))</definedName>
    <definedName name="Box_in_Box_Mark_Rules">#REF!</definedName>
    <definedName name="CallArray">IF(ISNUMBER(Array_value),Array_value,"X")</definedName>
    <definedName name="CallArray_chr">IF(ISNUMBER(Array_value_chr),Array_value_chr,"X")</definedName>
    <definedName name="CallDevtone">VLOOKUP(MaskLvlGen,patterning_table,20,FALSE)</definedName>
    <definedName name="CallPeriphery">IF(ISNUMBER(Periphery_value),Periphery_value,"X")</definedName>
    <definedName name="CallPeriphery_chr">IF(ISNUMBER(Periphery_value_chr),Periphery_value_chr,"X")</definedName>
    <definedName name="CallPitch">IF(ISNUMBER(Pitch_value),Pitch_value,"X")</definedName>
    <definedName name="CallPitch_chr">IF(ISNUMBER(Pitch_value_chr),Pitch_value_chr,"X")</definedName>
    <definedName name="CallReg">INDIRECT("Cur_"&amp;layer1_mask) INDIRECT("Tar_"&amp;layer2_mask)</definedName>
    <definedName name="CallRetFLD">VLOOKUP(MaskLvlGen,patterning_table,7,FALSE)</definedName>
    <definedName name="CallWave">VLOOKUP(MaskLvlGen,patterning_table,38,FALSE)</definedName>
    <definedName name="layer1_mask">VLOOKUP(layer1_attri,sizing_table_100s,2,FALSE)</definedName>
    <definedName name="layer2_mask">VLOOKUP(layer2_attri,sizing_table_100s,2,FALSE)</definedName>
    <definedName name="MSB1_10_3">INDIRECT((INDEX(SZ10TAB,MATCH(#REF!,SZCOL10,0),4))&amp;#REF!&amp;"_1")/INDEX(SZ10TAB,MATCH(#REF!,SZCOL10,0),3)/2*INDEX(SZ10TAB,MATCH(#REF!,SZCOL10,0),9)</definedName>
    <definedName name="MSB1_12_3">INDIRECT((INDEX(SZ12TAB_3,MATCH(#REF!,SZCOL12_3,0),4))&amp;#REF!&amp;"_1")/INDEX(SZ12TAB_3,MATCH(#REF!,SZCOL12_3,0),3)/2*INDEX(SZ12TAB_3,MATCH(#REF!,SZCOL12_3,0),9)</definedName>
    <definedName name="MSB1_15_3">INDIRECT((INDEX(SZ15TAB_3,MATCH(#REF!,SZCOL15_3,0),4))&amp;#REF!&amp;"_1")/INDEX(SZ15TAB_3,MATCH(#REF!,SZCOL15_3,0),3)/2*INDEX(SZ15TAB_3,MATCH(#REF!,SZCOL15_3,0),9)</definedName>
    <definedName name="MSB1_70_3">INDIRECT((INDEX(SZ70TAB_3,MATCH(#REF!,SZCOL70_3,0),4))&amp;#REF!&amp;"_1")/INDEX(SZ10TAB,MATCH(#REF!,SZCOL70_3,0),3)/2*INDEX(SZ70TAB_3,MATCH(#REF!,SZCOL70_3,0),9)</definedName>
    <definedName name="MSB2_10_3">INDIRECT((INDEX(SZ10TAB,MATCH(#REF!,SZCOL10,0),4))&amp;#REF!&amp;"_2")/INDEX(SZ10TAB,MATCH(#REF!,SZCOL10,0),3)/2*INDEX(SZ10TAB,MATCH(#REF!,SZCOL10,0),9)</definedName>
    <definedName name="MSB2_12_3">INDIRECT((INDEX(SZ12TAB_3,MATCH(#REF!,SZCOL12_3,0),4))&amp;#REF!&amp;"_2")/INDEX(SZ12TAB_3,MATCH(#REF!,SZCOL12_3,0),3)/2*INDEX(SZ12TAB_3,MATCH(#REF!,SZCOL12_3,0),9)</definedName>
    <definedName name="MSB2_15_3">INDIRECT((INDEX(SZ15TAB_3,MATCH(#REF!,SZCOL15_3,0),4))&amp;#REF!&amp;"_2")/INDEX(SZ15TAB_3,MATCH(#REF!,SZCOL15_3,0),3)/2*INDEX(SZ15TAB_3,MATCH(#REF!,SZCOL15_3,0),9)</definedName>
    <definedName name="MSB2_70_3">INDIRECT((INDEX(SZ70TAB_3,MATCH(#REF!,SZCOL70_3,0),4))&amp;#REF!&amp;"_2")/INDEX(SZ10TAB,MATCH(#REF!,SZCOL70_3,0),3)/2*INDEX(SZ70TAB_3,MATCH(#REF!,SZCOL70_3,0),9)</definedName>
    <definedName name="NSSM_Rules">#REF!</definedName>
    <definedName name="NVSM_Rules">#REF!</definedName>
    <definedName name="OL_BE">INDEX(OLTAB,MATCH(INDEX(SIZSXP10TAB,MATCH(SXP_BE_Summary!$AD1,SZCOLSXP10,0),2),OL_ROW,0),MATCH(INDEX(SIZSXP10TAB,MATCH(SXP_BE_Summary!$AE1,SZCOLSXP10,0),2),OL_ROW,0))</definedName>
    <definedName name="OL_DR">INDEX(OLTAB,MATCH(INDEX(SIZSXP10TAB,MATCH([2]SXP10_Design_Rules!$O1,SZCOLSXP10,0),2),OL_ROW,0),MATCH(INDEX(SIZSXP10TAB,MATCH([2]SXP10_Design_Rules!$P1,SZCOLSXP10,0),2),OL_ROW,0))</definedName>
    <definedName name="OL_ROW">[2]SXP_Overlay!$B$2:$B$57</definedName>
    <definedName name="OLM_Sanity_Rules">#REF!</definedName>
    <definedName name="OLTAB">[2]SXP_Overlay!$B$2:$AV$57</definedName>
    <definedName name="Overlay_Mark_General_Rules">#REF!</definedName>
    <definedName name="patterning_table_100s">'[3]100s_patterning table '!$D$8:$AO$56</definedName>
    <definedName name="patterning_table_old">'[3]110s_patterning_table'!$D$7:$AO$66</definedName>
    <definedName name="SF">[2]SXP10_Design_Rules!$E$51</definedName>
    <definedName name="SFnm">SXP_BE_Summary!$D$2</definedName>
    <definedName name="size1_gen_100">VLOOKUP(layer1_attri,sizing_table_100s,7,FALSE)*VLOOKUP(rule_type&amp;"_1",sizing_polarity_table,2,FALSE)</definedName>
    <definedName name="size1_Si_100s">VLOOKUP(layer1_attri,sizing_table_100s,15,FALSE)*VLOOKUP(rule_type&amp;"_1",sizing_polarity_table,2,FALSE)</definedName>
    <definedName name="size1_SXP10">INDIRECT([2]SXP10_Design_Rules!$Q1&amp;"_1")*INDEX(SIZSXP10TAB,MATCH([2]SXP10_Design_Rules!$O1,SZCOLSXP10,0),3)</definedName>
    <definedName name="size2_gen_100">VLOOKUP(layer2_attri,sizing_table_100s,7,FALSE)*VLOOKUP(rule_type&amp;"_2",sizing_polarity_table,2,FALSE)</definedName>
    <definedName name="size2_Si_100s">VLOOKUP(layer2_attri,sizing_table_100s,15,FALSE)*VLOOKUP(rule_type&amp;"_2",sizing_polarity_table,2,FALSE)</definedName>
    <definedName name="size2_SXP10">INDIRECT([2]SXP10_Design_Rules!$Q1&amp;"_2")*INDEX(SIZSXP10TAB,MATCH([2]SXP10_Design_Rules!$P1,SZCOLSXP10,0),3)</definedName>
    <definedName name="SIZSXP10TAB">[2]SXP10_Sizing!$B$5:$D$152</definedName>
    <definedName name="SLM_Mark_General_Rules">#REF!</definedName>
    <definedName name="SLM_Sanity_Rules">#REF!</definedName>
    <definedName name="SMASH_Rules">#REF!</definedName>
    <definedName name="sz_ply">'[4]Layer Sizing'!$I$5</definedName>
    <definedName name="sz_poly">'[5]Layer Sizing'!$E$5</definedName>
    <definedName name="sz_spacer">'[4]Layer Sizing'!$E$8</definedName>
    <definedName name="sz_spcr">'[4]Layer Sizing'!$I$8</definedName>
    <definedName name="sz_via">'[4]Layer Sizing'!$E$9</definedName>
    <definedName name="SZCOLSXP10">[2]SXP10_Sizing!$B$5:$B$152</definedName>
    <definedName name="TV1_Rules">[2]SXP10_Design_Rules!#REF!</definedName>
  </definedNames>
  <calcPr calcId="152511"/>
</workbook>
</file>

<file path=xl/calcChain.xml><?xml version="1.0" encoding="utf-8"?>
<calcChain xmlns="http://schemas.openxmlformats.org/spreadsheetml/2006/main">
  <c r="S27" i="9" l="1"/>
  <c r="Q27" i="9"/>
  <c r="L27" i="9"/>
  <c r="J27" i="9"/>
  <c r="E27" i="9"/>
  <c r="C27" i="9"/>
  <c r="E26" i="9"/>
  <c r="C26" i="9"/>
  <c r="R24" i="9"/>
  <c r="R25" i="9" s="1"/>
  <c r="P24" i="9"/>
  <c r="P25" i="9" s="1"/>
  <c r="K24" i="9"/>
  <c r="I24" i="9"/>
  <c r="D24" i="9"/>
  <c r="D25" i="9" s="1"/>
  <c r="B24" i="9"/>
  <c r="B25" i="9" s="1"/>
  <c r="R7" i="9"/>
  <c r="R27" i="9" s="1"/>
  <c r="R29" i="9" s="1"/>
  <c r="P7" i="9"/>
  <c r="K7" i="9"/>
  <c r="K27" i="9" s="1"/>
  <c r="K29" i="9" s="1"/>
  <c r="I7" i="9"/>
  <c r="I27" i="9" s="1"/>
  <c r="I29" i="9" s="1"/>
  <c r="D6" i="9"/>
  <c r="D7" i="9" s="1"/>
  <c r="D27" i="9" s="1"/>
  <c r="D29" i="9" s="1"/>
  <c r="B6" i="9"/>
  <c r="B7" i="9" s="1"/>
  <c r="B27" i="9" s="1"/>
  <c r="B29" i="9" s="1"/>
  <c r="S27" i="7"/>
  <c r="R24" i="7"/>
  <c r="Q27" i="7"/>
  <c r="P24" i="7"/>
  <c r="L27" i="7"/>
  <c r="C27" i="7"/>
  <c r="J27" i="7"/>
  <c r="K24" i="7"/>
  <c r="I24" i="7"/>
  <c r="I25" i="7" s="1"/>
  <c r="E26" i="7"/>
  <c r="E27" i="7"/>
  <c r="D24" i="7"/>
  <c r="B24" i="7"/>
  <c r="C26" i="7"/>
  <c r="R7" i="7"/>
  <c r="P7" i="7"/>
  <c r="P27" i="7" s="1"/>
  <c r="P29" i="7" s="1"/>
  <c r="K7" i="7"/>
  <c r="K27" i="7" s="1"/>
  <c r="I7" i="7"/>
  <c r="Q23" i="8"/>
  <c r="D6" i="8"/>
  <c r="B6" i="8"/>
  <c r="B7" i="8" s="1"/>
  <c r="H9" i="8"/>
  <c r="K11" i="8"/>
  <c r="J39" i="8"/>
  <c r="J40" i="8" s="1"/>
  <c r="O38" i="8"/>
  <c r="O39" i="8" s="1"/>
  <c r="O40" i="8" s="1"/>
  <c r="M38" i="8"/>
  <c r="M39" i="8" s="1"/>
  <c r="M40" i="8" s="1"/>
  <c r="L38" i="8"/>
  <c r="L39" i="8" s="1"/>
  <c r="L40" i="8" s="1"/>
  <c r="K38" i="8"/>
  <c r="K39" i="8" s="1"/>
  <c r="K40" i="8" s="1"/>
  <c r="J38" i="8"/>
  <c r="Q36" i="8"/>
  <c r="N36" i="8"/>
  <c r="N38" i="8" s="1"/>
  <c r="N39" i="8" s="1"/>
  <c r="N40" i="8" s="1"/>
  <c r="T32" i="8"/>
  <c r="T34" i="8" s="1"/>
  <c r="M24" i="8"/>
  <c r="M25" i="8" s="1"/>
  <c r="M26" i="8" s="1"/>
  <c r="G30" i="8" s="1"/>
  <c r="G31" i="8" s="1"/>
  <c r="L24" i="8"/>
  <c r="L25" i="8" s="1"/>
  <c r="L26" i="8" s="1"/>
  <c r="K24" i="8"/>
  <c r="K25" i="8" s="1"/>
  <c r="K26" i="8" s="1"/>
  <c r="J24" i="8"/>
  <c r="J25" i="8" s="1"/>
  <c r="J26" i="8" s="1"/>
  <c r="W28" i="8" s="1"/>
  <c r="O24" i="8"/>
  <c r="O25" i="8" s="1"/>
  <c r="O26" i="8" s="1"/>
  <c r="J15" i="8"/>
  <c r="Q10" i="8"/>
  <c r="Q11" i="8" s="1"/>
  <c r="Q12" i="8" s="1"/>
  <c r="Q13" i="8" s="1"/>
  <c r="D6" i="7"/>
  <c r="D7" i="7" s="1"/>
  <c r="D27" i="7" s="1"/>
  <c r="D29" i="7" s="1"/>
  <c r="B6" i="7"/>
  <c r="B7" i="7" s="1"/>
  <c r="B27" i="7" s="1"/>
  <c r="F10" i="4"/>
  <c r="G10" i="4"/>
  <c r="H10" i="4"/>
  <c r="I10" i="4"/>
  <c r="J10" i="4"/>
  <c r="K10" i="4"/>
  <c r="L10" i="4"/>
  <c r="M10" i="4"/>
  <c r="N10" i="4"/>
  <c r="K25" i="9" l="1"/>
  <c r="B26" i="9"/>
  <c r="B28" i="9" s="1"/>
  <c r="P27" i="9"/>
  <c r="P29" i="9" s="1"/>
  <c r="D26" i="9"/>
  <c r="D28" i="9" s="1"/>
  <c r="I25" i="9"/>
  <c r="K25" i="7"/>
  <c r="P25" i="7"/>
  <c r="D26" i="7"/>
  <c r="D28" i="7" s="1"/>
  <c r="R25" i="7"/>
  <c r="I27" i="7"/>
  <c r="B25" i="7"/>
  <c r="R27" i="7"/>
  <c r="B26" i="7"/>
  <c r="B28" i="7" s="1"/>
  <c r="D25" i="7"/>
  <c r="I29" i="7"/>
  <c r="R29" i="7"/>
  <c r="K29" i="7"/>
  <c r="B29" i="7"/>
  <c r="W36" i="8"/>
  <c r="P24" i="8"/>
  <c r="P25" i="8" s="1"/>
  <c r="P26" i="8" s="1"/>
  <c r="P27" i="8" s="1"/>
  <c r="R10" i="8"/>
  <c r="R11" i="8" s="1"/>
  <c r="R12" i="8" s="1"/>
  <c r="R13" i="8" s="1"/>
  <c r="K10" i="8"/>
  <c r="K12" i="8" s="1"/>
  <c r="S10" i="8"/>
  <c r="S11" i="8" s="1"/>
  <c r="S12" i="8" s="1"/>
  <c r="S13" i="8" s="1"/>
  <c r="W13" i="8" s="1"/>
  <c r="Q24" i="8"/>
  <c r="Q25" i="8" s="1"/>
  <c r="Q26" i="8" s="1"/>
  <c r="Q27" i="8" s="1"/>
  <c r="P38" i="8"/>
  <c r="P39" i="8" s="1"/>
  <c r="P40" i="8" s="1"/>
  <c r="P41" i="8" s="1"/>
  <c r="O10" i="8"/>
  <c r="O11" i="8" s="1"/>
  <c r="O12" i="8" s="1"/>
  <c r="O13" i="8" s="1"/>
  <c r="L10" i="8"/>
  <c r="L11" i="8" s="1"/>
  <c r="L12" i="8" s="1"/>
  <c r="P10" i="8"/>
  <c r="P11" i="8" s="1"/>
  <c r="P12" i="8" s="1"/>
  <c r="P13" i="8" s="1"/>
  <c r="N24" i="8"/>
  <c r="N25" i="8" s="1"/>
  <c r="N26" i="8" s="1"/>
  <c r="N28" i="8" s="1"/>
  <c r="Q38" i="8"/>
  <c r="Q39" i="8" s="1"/>
  <c r="Q40" i="8" s="1"/>
  <c r="Q41" i="8" s="1"/>
  <c r="N10" i="8"/>
  <c r="N11" i="8" s="1"/>
  <c r="N12" i="8" s="1"/>
  <c r="M10" i="8"/>
  <c r="M11" i="8" s="1"/>
  <c r="M12" i="8" s="1"/>
  <c r="AA98" i="6"/>
  <c r="Y98" i="6"/>
  <c r="AA97" i="6"/>
  <c r="Y97" i="6"/>
  <c r="AA96" i="6"/>
  <c r="Y96" i="6"/>
  <c r="AA95" i="6"/>
  <c r="Y95" i="6"/>
  <c r="AA94" i="6"/>
  <c r="Y94" i="6"/>
  <c r="AA93" i="6"/>
  <c r="Y93" i="6"/>
  <c r="AA92" i="6"/>
  <c r="Y92" i="6"/>
  <c r="AA91" i="6"/>
  <c r="Y91" i="6"/>
  <c r="AA90" i="6"/>
  <c r="Y90" i="6"/>
  <c r="AA89" i="6"/>
  <c r="Y89" i="6"/>
  <c r="AA88" i="6"/>
  <c r="Y88" i="6"/>
  <c r="AA87" i="6"/>
  <c r="Y87" i="6"/>
  <c r="AA86" i="6"/>
  <c r="Y86" i="6"/>
  <c r="AA85" i="6"/>
  <c r="Y85" i="6"/>
  <c r="AA84" i="6"/>
  <c r="Y84" i="6"/>
  <c r="AA83" i="6"/>
  <c r="Y83" i="6"/>
  <c r="AA82" i="6"/>
  <c r="Y82" i="6"/>
  <c r="AA81" i="6"/>
  <c r="Y81" i="6"/>
  <c r="AA80" i="6"/>
  <c r="Y80" i="6"/>
  <c r="AA79" i="6"/>
  <c r="Y79" i="6"/>
  <c r="AA78" i="6"/>
  <c r="Y78" i="6"/>
  <c r="AA77" i="6"/>
  <c r="Y77" i="6"/>
  <c r="AA76" i="6"/>
  <c r="Y76" i="6"/>
  <c r="AA75" i="6"/>
  <c r="Y75" i="6"/>
  <c r="AA74" i="6"/>
  <c r="Y74" i="6"/>
  <c r="AA73" i="6"/>
  <c r="Y73" i="6"/>
  <c r="AA72" i="6"/>
  <c r="Y72" i="6"/>
  <c r="AA71" i="6"/>
  <c r="Y71" i="6"/>
  <c r="AA70" i="6"/>
  <c r="Y70" i="6"/>
  <c r="AA69" i="6"/>
  <c r="Y69" i="6"/>
  <c r="AA68" i="6"/>
  <c r="Y68" i="6"/>
  <c r="AA67" i="6"/>
  <c r="Y67" i="6"/>
  <c r="AA66" i="6"/>
  <c r="Y66" i="6"/>
  <c r="AA65" i="6"/>
  <c r="Y65" i="6"/>
  <c r="AA64" i="6"/>
  <c r="Y64" i="6"/>
  <c r="AA63" i="6"/>
  <c r="Y63" i="6"/>
  <c r="AA62" i="6"/>
  <c r="Y62" i="6"/>
  <c r="AA61" i="6"/>
  <c r="Y61" i="6"/>
  <c r="AA60" i="6"/>
  <c r="Y60" i="6"/>
  <c r="AA59" i="6"/>
  <c r="Y59" i="6"/>
  <c r="AA58" i="6"/>
  <c r="Y58" i="6"/>
  <c r="AA57" i="6"/>
  <c r="Y57" i="6"/>
  <c r="AA56" i="6"/>
  <c r="Y56" i="6"/>
  <c r="AA55" i="6"/>
  <c r="Y55" i="6"/>
  <c r="AA54" i="6"/>
  <c r="Y54" i="6"/>
  <c r="AA53" i="6"/>
  <c r="Y53" i="6"/>
  <c r="AA52" i="6"/>
  <c r="Y52" i="6"/>
  <c r="AA51" i="6"/>
  <c r="Y51" i="6"/>
  <c r="AA50" i="6"/>
  <c r="Y50" i="6"/>
  <c r="AA49" i="6"/>
  <c r="Y49" i="6"/>
  <c r="AA48" i="6"/>
  <c r="Y48" i="6"/>
  <c r="AA47" i="6"/>
  <c r="Y47" i="6"/>
  <c r="AA46" i="6"/>
  <c r="Y46" i="6"/>
  <c r="AA45" i="6"/>
  <c r="Y45" i="6"/>
  <c r="AA44" i="6"/>
  <c r="Y44" i="6"/>
  <c r="AA43" i="6"/>
  <c r="Y43" i="6"/>
  <c r="AA42" i="6"/>
  <c r="Y42" i="6"/>
  <c r="AA41" i="6"/>
  <c r="Y41" i="6"/>
  <c r="AA40" i="6"/>
  <c r="Y40" i="6"/>
  <c r="AA39" i="6"/>
  <c r="Y39" i="6"/>
  <c r="AA38" i="6"/>
  <c r="Y38" i="6"/>
  <c r="AA37" i="6"/>
  <c r="Y37" i="6"/>
  <c r="AA36" i="6"/>
  <c r="Y36" i="6"/>
  <c r="AA35" i="6"/>
  <c r="Y35" i="6"/>
  <c r="AA34" i="6"/>
  <c r="Y34" i="6"/>
  <c r="AA33" i="6"/>
  <c r="Y33" i="6"/>
  <c r="AA32" i="6"/>
  <c r="Y32" i="6"/>
  <c r="AA31" i="6"/>
  <c r="Y31" i="6"/>
  <c r="AA30" i="6"/>
  <c r="Y30" i="6"/>
  <c r="AA29" i="6"/>
  <c r="Y29" i="6"/>
  <c r="AA28" i="6"/>
  <c r="Y28" i="6"/>
  <c r="AA27" i="6"/>
  <c r="Y27" i="6"/>
  <c r="AA26" i="6"/>
  <c r="Y26" i="6"/>
  <c r="AA25" i="6"/>
  <c r="Y25" i="6"/>
  <c r="W24" i="6"/>
  <c r="V24" i="6"/>
  <c r="P24" i="6"/>
  <c r="O24" i="6"/>
  <c r="M24" i="6"/>
  <c r="L24" i="6"/>
  <c r="W23" i="6"/>
  <c r="M23" i="6"/>
  <c r="L23" i="6"/>
  <c r="W22" i="6"/>
  <c r="V22" i="6"/>
  <c r="P22" i="6"/>
  <c r="O22" i="6"/>
  <c r="O23" i="6" s="1"/>
  <c r="M22" i="6"/>
  <c r="L22" i="6"/>
  <c r="W21" i="6"/>
  <c r="V21" i="6"/>
  <c r="P21" i="6"/>
  <c r="O21" i="6"/>
  <c r="M21" i="6"/>
  <c r="L21" i="6"/>
  <c r="P20" i="6"/>
  <c r="O20" i="6"/>
  <c r="M20" i="6"/>
  <c r="L20" i="6"/>
  <c r="W19" i="6"/>
  <c r="P19" i="6"/>
  <c r="O19" i="6"/>
  <c r="M19" i="6"/>
  <c r="L19" i="6"/>
  <c r="W18" i="6"/>
  <c r="V18" i="6"/>
  <c r="P18" i="6"/>
  <c r="S18" i="6" s="1"/>
  <c r="T18" i="6" s="1"/>
  <c r="O18" i="6"/>
  <c r="M18" i="6"/>
  <c r="L18" i="6"/>
  <c r="P17" i="6"/>
  <c r="O17" i="6"/>
  <c r="M17" i="6"/>
  <c r="L17" i="6"/>
  <c r="W16" i="6"/>
  <c r="V16" i="6"/>
  <c r="P16" i="6"/>
  <c r="O16" i="6"/>
  <c r="M16" i="6"/>
  <c r="L16" i="6"/>
  <c r="W15" i="6"/>
  <c r="V15" i="6"/>
  <c r="P15" i="6"/>
  <c r="O15" i="6"/>
  <c r="W17" i="6" s="1"/>
  <c r="M15" i="6"/>
  <c r="L15" i="6"/>
  <c r="W14" i="6"/>
  <c r="V14" i="6"/>
  <c r="P14" i="6"/>
  <c r="O14" i="6"/>
  <c r="M14" i="6"/>
  <c r="L14" i="6"/>
  <c r="W13" i="6"/>
  <c r="V13" i="6"/>
  <c r="P13" i="6"/>
  <c r="O13" i="6"/>
  <c r="F13" i="6"/>
  <c r="M13" i="6" s="1"/>
  <c r="W12" i="6"/>
  <c r="V12" i="6"/>
  <c r="P12" i="6"/>
  <c r="O12" i="6"/>
  <c r="M12" i="6"/>
  <c r="L12" i="6"/>
  <c r="W11" i="6"/>
  <c r="V11" i="6"/>
  <c r="P11" i="6"/>
  <c r="O11" i="6"/>
  <c r="F11" i="6"/>
  <c r="M11" i="6" s="1"/>
  <c r="W10" i="6"/>
  <c r="V10" i="6"/>
  <c r="P10" i="6"/>
  <c r="O10" i="6"/>
  <c r="M10" i="6"/>
  <c r="L10" i="6"/>
  <c r="W9" i="6"/>
  <c r="V9" i="6"/>
  <c r="P9" i="6"/>
  <c r="O9" i="6"/>
  <c r="F9" i="6"/>
  <c r="M9" i="6" s="1"/>
  <c r="W8" i="6"/>
  <c r="V8" i="6"/>
  <c r="P8" i="6"/>
  <c r="O8" i="6"/>
  <c r="M8" i="6"/>
  <c r="L8" i="6"/>
  <c r="H7" i="6"/>
  <c r="M7" i="6" s="1"/>
  <c r="P6" i="6"/>
  <c r="P7" i="6" s="1"/>
  <c r="O6" i="6"/>
  <c r="O7" i="6" s="1"/>
  <c r="M6" i="6"/>
  <c r="L6" i="6"/>
  <c r="D2" i="6"/>
  <c r="K20" i="6" s="1"/>
  <c r="J20" i="6" s="1"/>
  <c r="N20" i="6" s="1"/>
  <c r="S14" i="8" l="1"/>
  <c r="S36" i="8" s="1"/>
  <c r="S38" i="8" s="1"/>
  <c r="W17" i="8"/>
  <c r="Q28" i="8"/>
  <c r="P28" i="8"/>
  <c r="W16" i="8"/>
  <c r="M14" i="8"/>
  <c r="P14" i="8"/>
  <c r="Z14" i="6"/>
  <c r="AA14" i="6" s="1"/>
  <c r="AB14" i="6" s="1"/>
  <c r="Z16" i="6"/>
  <c r="AA16" i="6" s="1"/>
  <c r="AB16" i="6" s="1"/>
  <c r="X24" i="6"/>
  <c r="Y24" i="6" s="1"/>
  <c r="S8" i="6"/>
  <c r="T8" i="6" s="1"/>
  <c r="X9" i="6"/>
  <c r="Y9" i="6" s="1"/>
  <c r="X11" i="6"/>
  <c r="Y11" i="6" s="1"/>
  <c r="S14" i="6"/>
  <c r="T14" i="6" s="1"/>
  <c r="L7" i="6"/>
  <c r="Z9" i="6"/>
  <c r="AA9" i="6" s="1"/>
  <c r="AB9" i="6" s="1"/>
  <c r="L11" i="6"/>
  <c r="Z11" i="6"/>
  <c r="AA11" i="6" s="1"/>
  <c r="AB11" i="6" s="1"/>
  <c r="L13" i="6"/>
  <c r="Z13" i="6"/>
  <c r="AA13" i="6" s="1"/>
  <c r="AB13" i="6" s="1"/>
  <c r="Z15" i="6"/>
  <c r="AA15" i="6" s="1"/>
  <c r="AB15" i="6" s="1"/>
  <c r="X18" i="6"/>
  <c r="Y18" i="6" s="1"/>
  <c r="Z21" i="6"/>
  <c r="AA21" i="6" s="1"/>
  <c r="AB21" i="6" s="1"/>
  <c r="S24" i="6"/>
  <c r="Z10" i="6"/>
  <c r="AA10" i="6" s="1"/>
  <c r="AB10" i="6" s="1"/>
  <c r="Z12" i="6"/>
  <c r="AA12" i="6" s="1"/>
  <c r="S21" i="6"/>
  <c r="T21" i="6" s="1"/>
  <c r="S9" i="6"/>
  <c r="X10" i="6"/>
  <c r="Y10" i="6" s="1"/>
  <c r="S11" i="6"/>
  <c r="T11" i="6" s="1"/>
  <c r="X12" i="6"/>
  <c r="Y12" i="6" s="1"/>
  <c r="S13" i="6"/>
  <c r="T13" i="6" s="1"/>
  <c r="X14" i="6"/>
  <c r="Y14" i="6" s="1"/>
  <c r="Z17" i="6"/>
  <c r="AA17" i="6" s="1"/>
  <c r="AB17" i="6" s="1"/>
  <c r="X16" i="6"/>
  <c r="Y16" i="6" s="1"/>
  <c r="S17" i="6"/>
  <c r="T17" i="6" s="1"/>
  <c r="S19" i="6"/>
  <c r="T19" i="6" s="1"/>
  <c r="S20" i="6"/>
  <c r="T20" i="6" s="1"/>
  <c r="Z23" i="6"/>
  <c r="AA23" i="6" s="1"/>
  <c r="AB23" i="6" s="1"/>
  <c r="Z22" i="6"/>
  <c r="AA22" i="6" s="1"/>
  <c r="AB22" i="6" s="1"/>
  <c r="X8" i="6"/>
  <c r="Y8" i="6" s="1"/>
  <c r="AG8" i="6" s="1"/>
  <c r="S10" i="6"/>
  <c r="T10" i="6" s="1"/>
  <c r="S12" i="6"/>
  <c r="T12" i="6" s="1"/>
  <c r="X13" i="6"/>
  <c r="Y13" i="6" s="1"/>
  <c r="X15" i="6"/>
  <c r="Y15" i="6" s="1"/>
  <c r="S16" i="6"/>
  <c r="T16" i="6" s="1"/>
  <c r="Z24" i="6"/>
  <c r="AA24" i="6" s="1"/>
  <c r="AB24" i="6" s="1"/>
  <c r="K9" i="6"/>
  <c r="J9" i="6" s="1"/>
  <c r="V19" i="6"/>
  <c r="X19" i="6" s="1"/>
  <c r="Y19" i="6" s="1"/>
  <c r="K10" i="6"/>
  <c r="J10" i="6" s="1"/>
  <c r="N10" i="6" s="1"/>
  <c r="K12" i="6"/>
  <c r="J12" i="6" s="1"/>
  <c r="N12" i="6" s="1"/>
  <c r="K14" i="6"/>
  <c r="J14" i="6" s="1"/>
  <c r="N14" i="6" s="1"/>
  <c r="W20" i="6"/>
  <c r="Z20" i="6" s="1"/>
  <c r="AA20" i="6" s="1"/>
  <c r="AB20" i="6" s="1"/>
  <c r="K11" i="6"/>
  <c r="J11" i="6" s="1"/>
  <c r="N11" i="6" s="1"/>
  <c r="K13" i="6"/>
  <c r="J13" i="6" s="1"/>
  <c r="N13" i="6" s="1"/>
  <c r="K15" i="6"/>
  <c r="J15" i="6" s="1"/>
  <c r="N15" i="6" s="1"/>
  <c r="K7" i="6"/>
  <c r="J7" i="6" s="1"/>
  <c r="S7" i="6"/>
  <c r="T7" i="6" s="1"/>
  <c r="S23" i="6"/>
  <c r="P23" i="6"/>
  <c r="K23" i="6" s="1"/>
  <c r="J23" i="6" s="1"/>
  <c r="N23" i="6" s="1"/>
  <c r="K24" i="6"/>
  <c r="J24" i="6" s="1"/>
  <c r="N24" i="6" s="1"/>
  <c r="K6" i="6"/>
  <c r="J6" i="6" s="1"/>
  <c r="N6" i="6" s="1"/>
  <c r="T9" i="6"/>
  <c r="S15" i="6"/>
  <c r="T15" i="6" s="1"/>
  <c r="K21" i="6"/>
  <c r="J21" i="6" s="1"/>
  <c r="N21" i="6" s="1"/>
  <c r="K22" i="6"/>
  <c r="J22" i="6" s="1"/>
  <c r="N22" i="6" s="1"/>
  <c r="T24" i="6"/>
  <c r="S6" i="6"/>
  <c r="T6" i="6" s="1"/>
  <c r="L9" i="6"/>
  <c r="N9" i="6" s="1"/>
  <c r="K16" i="6"/>
  <c r="J16" i="6" s="1"/>
  <c r="N16" i="6" s="1"/>
  <c r="K17" i="6"/>
  <c r="J17" i="6" s="1"/>
  <c r="N17" i="6" s="1"/>
  <c r="X21" i="6"/>
  <c r="Y21" i="6" s="1"/>
  <c r="S22" i="6"/>
  <c r="T22" i="6" s="1"/>
  <c r="X22" i="6"/>
  <c r="Y22" i="6" s="1"/>
  <c r="K8" i="6"/>
  <c r="J8" i="6" s="1"/>
  <c r="N8" i="6" s="1"/>
  <c r="Z8" i="6"/>
  <c r="AA8" i="6" s="1"/>
  <c r="AB8" i="6" s="1"/>
  <c r="K18" i="6"/>
  <c r="J18" i="6" s="1"/>
  <c r="N18" i="6" s="1"/>
  <c r="Z18" i="6"/>
  <c r="AA18" i="6" s="1"/>
  <c r="AB18" i="6" s="1"/>
  <c r="K19" i="6"/>
  <c r="J19" i="6" s="1"/>
  <c r="N19" i="6" s="1"/>
  <c r="Z19" i="6"/>
  <c r="AA19" i="6" s="1"/>
  <c r="AB19" i="6" s="1"/>
  <c r="T40" i="8" l="1"/>
  <c r="T41" i="8" s="1"/>
  <c r="S37" i="8"/>
  <c r="N7" i="6"/>
  <c r="T23" i="6"/>
  <c r="E39" i="4" l="1"/>
  <c r="E40" i="4" s="1"/>
  <c r="H38" i="4"/>
  <c r="H39" i="4" s="1"/>
  <c r="H40" i="4" s="1"/>
  <c r="G38" i="4"/>
  <c r="G39" i="4" s="1"/>
  <c r="G40" i="4" s="1"/>
  <c r="F38" i="4"/>
  <c r="F39" i="4" s="1"/>
  <c r="F40" i="4" s="1"/>
  <c r="E38" i="4"/>
  <c r="L36" i="4"/>
  <c r="I36" i="4"/>
  <c r="I38" i="4" s="1"/>
  <c r="I39" i="4" s="1"/>
  <c r="I40" i="4" s="1"/>
  <c r="O32" i="4"/>
  <c r="O34" i="4" s="1"/>
  <c r="H24" i="4"/>
  <c r="H25" i="4" s="1"/>
  <c r="H26" i="4" s="1"/>
  <c r="G24" i="4"/>
  <c r="G25" i="4" s="1"/>
  <c r="G26" i="4" s="1"/>
  <c r="F24" i="4"/>
  <c r="F25" i="4" s="1"/>
  <c r="F26" i="4" s="1"/>
  <c r="E24" i="4"/>
  <c r="E25" i="4" s="1"/>
  <c r="E26" i="4" s="1"/>
  <c r="R28" i="4" s="1"/>
  <c r="L23" i="4"/>
  <c r="I23" i="4"/>
  <c r="J24" i="4" s="1"/>
  <c r="J25" i="4" s="1"/>
  <c r="J26" i="4" s="1"/>
  <c r="E15" i="4"/>
  <c r="F9" i="4"/>
  <c r="L11" i="4" l="1"/>
  <c r="L12" i="4" s="1"/>
  <c r="L13" i="4" s="1"/>
  <c r="N11" i="4"/>
  <c r="N12" i="4" s="1"/>
  <c r="N13" i="4" s="1"/>
  <c r="M11" i="4"/>
  <c r="M12" i="4" s="1"/>
  <c r="M13" i="4" s="1"/>
  <c r="K11" i="4"/>
  <c r="K12" i="4" s="1"/>
  <c r="K13" i="4" s="1"/>
  <c r="R36" i="4"/>
  <c r="I24" i="4"/>
  <c r="I25" i="4" s="1"/>
  <c r="I26" i="4" s="1"/>
  <c r="I28" i="4" s="1"/>
  <c r="G11" i="4"/>
  <c r="G12" i="4" s="1"/>
  <c r="R16" i="4" s="1"/>
  <c r="K24" i="4"/>
  <c r="K25" i="4" s="1"/>
  <c r="K26" i="4" s="1"/>
  <c r="K27" i="4" s="1"/>
  <c r="J38" i="4"/>
  <c r="J39" i="4" s="1"/>
  <c r="J40" i="4" s="1"/>
  <c r="I11" i="4"/>
  <c r="I12" i="4" s="1"/>
  <c r="F11" i="4"/>
  <c r="F12" i="4" s="1"/>
  <c r="J11" i="4"/>
  <c r="J12" i="4" s="1"/>
  <c r="J13" i="4" s="1"/>
  <c r="L24" i="4"/>
  <c r="L25" i="4" s="1"/>
  <c r="L26" i="4" s="1"/>
  <c r="L27" i="4" s="1"/>
  <c r="K38" i="4"/>
  <c r="K39" i="4" s="1"/>
  <c r="K40" i="4" s="1"/>
  <c r="K41" i="4" s="1"/>
  <c r="L38" i="4"/>
  <c r="L39" i="4" s="1"/>
  <c r="L40" i="4" s="1"/>
  <c r="L41" i="4" s="1"/>
  <c r="H11" i="4"/>
  <c r="H12" i="4" s="1"/>
  <c r="R13" i="4" l="1"/>
  <c r="R17" i="4"/>
  <c r="K14" i="4"/>
  <c r="N14" i="4"/>
  <c r="N36" i="4" s="1"/>
  <c r="H14" i="4"/>
  <c r="L28" i="4"/>
  <c r="K28" i="4"/>
  <c r="N38" i="4" l="1"/>
  <c r="N37" i="4"/>
  <c r="O40" i="4"/>
  <c r="O41" i="4" s="1"/>
</calcChain>
</file>

<file path=xl/sharedStrings.xml><?xml version="1.0" encoding="utf-8"?>
<sst xmlns="http://schemas.openxmlformats.org/spreadsheetml/2006/main" count="774" uniqueCount="307">
  <si>
    <t>#s are physical TEM</t>
  </si>
  <si>
    <t>PM nominal deposited recipe 31nm</t>
  </si>
  <si>
    <r>
      <t>SD</t>
    </r>
    <r>
      <rPr>
        <b/>
        <sz val="11"/>
        <color theme="1"/>
        <rFont val="Calibri"/>
        <family val="2"/>
      </rPr>
      <t>δ</t>
    </r>
    <r>
      <rPr>
        <b/>
        <sz val="11"/>
        <color theme="1"/>
        <rFont val="Calibri"/>
        <family val="2"/>
        <scheme val="minor"/>
      </rPr>
      <t xml:space="preserve"> nominal deposited recipe 16nm</t>
    </r>
  </si>
  <si>
    <t>D0 WL</t>
  </si>
  <si>
    <t>= D1 BL</t>
  </si>
  <si>
    <t>top TEC width</t>
  </si>
  <si>
    <t>nominal</t>
  </si>
  <si>
    <t>TEC</t>
  </si>
  <si>
    <t>WL1</t>
  </si>
  <si>
    <t>PM</t>
  </si>
  <si>
    <t>WL2</t>
  </si>
  <si>
    <t>MEC</t>
  </si>
  <si>
    <t>SD</t>
  </si>
  <si>
    <t>BE</t>
  </si>
  <si>
    <t>WL W</t>
  </si>
  <si>
    <t>anchors:</t>
  </si>
  <si>
    <t xml:space="preserve">PM width </t>
  </si>
  <si>
    <t>min &gt;= 14nm</t>
  </si>
  <si>
    <t>wordline</t>
  </si>
  <si>
    <t>W space</t>
  </si>
  <si>
    <t>min &gt;= 20nm</t>
  </si>
  <si>
    <t>angle</t>
  </si>
  <si>
    <t>sum WL thk</t>
  </si>
  <si>
    <t>CD growth</t>
  </si>
  <si>
    <t>film width, bottom of layer</t>
  </si>
  <si>
    <t>PL rem. (1.5nm / side)</t>
  </si>
  <si>
    <t>+3 nm step out</t>
  </si>
  <si>
    <t>WL W x-section area</t>
  </si>
  <si>
    <t>PM area (top)</t>
  </si>
  <si>
    <t>nm2</t>
  </si>
  <si>
    <t>D0 BL</t>
  </si>
  <si>
    <t>PM area (bot)</t>
  </si>
  <si>
    <t>top BL W width</t>
  </si>
  <si>
    <t>BL W</t>
  </si>
  <si>
    <t>BL WSiN</t>
  </si>
  <si>
    <t>from PFA analysis</t>
  </si>
  <si>
    <t xml:space="preserve">PM width specs </t>
  </si>
  <si>
    <t>+/- 0.6nm</t>
  </si>
  <si>
    <t>sum BL thk</t>
  </si>
  <si>
    <t>total thk through etch</t>
  </si>
  <si>
    <t>65 polish recess</t>
  </si>
  <si>
    <t xml:space="preserve">BL W x-section area </t>
  </si>
  <si>
    <t>+2 nm step out</t>
  </si>
  <si>
    <t>D1 WL</t>
  </si>
  <si>
    <t>D1 WL W</t>
  </si>
  <si>
    <t>WL 2 W x-section area</t>
  </si>
  <si>
    <t>top D1 WL W width</t>
  </si>
  <si>
    <t>sum D1 WL thk</t>
  </si>
  <si>
    <t>PL rem. (1nm / side)</t>
  </si>
  <si>
    <t>51 W width variation</t>
  </si>
  <si>
    <t>1 sigma</t>
  </si>
  <si>
    <t>55 W width variation</t>
  </si>
  <si>
    <t>not going to work with PM width spec</t>
  </si>
  <si>
    <t>From Design rule document - overlay driven, all sources</t>
  </si>
  <si>
    <t>+/- 1nm</t>
  </si>
  <si>
    <t>S15B(A)_PMI_PRS.xlsm</t>
  </si>
  <si>
    <t>http://edm.micron.com/cgi-bin/mtgetdoc.exe?itemID=09005aef8568457c</t>
  </si>
  <si>
    <t>WL PM width, BL PM width</t>
  </si>
  <si>
    <t>BL PM width</t>
  </si>
  <si>
    <t>min &gt;19.5nm</t>
  </si>
  <si>
    <t>+/- 1.0nm</t>
  </si>
  <si>
    <t>step</t>
  </si>
  <si>
    <t>metric</t>
  </si>
  <si>
    <t>MTS target</t>
  </si>
  <si>
    <t>variation target</t>
  </si>
  <si>
    <t>51 W sputter</t>
  </si>
  <si>
    <t>W thk</t>
  </si>
  <si>
    <t>W Rs</t>
  </si>
  <si>
    <t>35nm</t>
  </si>
  <si>
    <t>51 PV sputter</t>
  </si>
  <si>
    <t>BEC thk</t>
  </si>
  <si>
    <t>BEC Rs</t>
  </si>
  <si>
    <t>SD thk</t>
  </si>
  <si>
    <t>MEC thk</t>
  </si>
  <si>
    <t>MEC Rs</t>
  </si>
  <si>
    <t>51 PV sputter 2</t>
  </si>
  <si>
    <t>W lam thk</t>
  </si>
  <si>
    <t>PM thk</t>
  </si>
  <si>
    <t>PM comp</t>
  </si>
  <si>
    <t>TEC thk</t>
  </si>
  <si>
    <t>TEC Rs</t>
  </si>
  <si>
    <t>TEC width</t>
  </si>
  <si>
    <t>PM top width</t>
  </si>
  <si>
    <t>PM bottom width</t>
  </si>
  <si>
    <t>51 FP etch (ACI)</t>
  </si>
  <si>
    <t>target source</t>
  </si>
  <si>
    <t>DTS</t>
  </si>
  <si>
    <t>depth into MEC</t>
  </si>
  <si>
    <t>architectural model, wlam2 protection</t>
  </si>
  <si>
    <t>PM width minimum</t>
  </si>
  <si>
    <t>51 LP etch (ACI)</t>
  </si>
  <si>
    <t>51 FP liner nitride</t>
  </si>
  <si>
    <t>thk</t>
  </si>
  <si>
    <t>step coverage</t>
  </si>
  <si>
    <t>thk (PM adj)</t>
  </si>
  <si>
    <t>51 FP liner oxide</t>
  </si>
  <si>
    <t>adh to carbon</t>
  </si>
  <si>
    <t>1σ</t>
  </si>
  <si>
    <t>1-5nm</t>
  </si>
  <si>
    <t>MEC width</t>
  </si>
  <si>
    <t>SD width</t>
  </si>
  <si>
    <t>BEC width</t>
  </si>
  <si>
    <t>W width</t>
  </si>
  <si>
    <t>51 seal nitride</t>
  </si>
  <si>
    <t>SD comp</t>
  </si>
  <si>
    <t>DTS, design rule</t>
  </si>
  <si>
    <t>10nm</t>
  </si>
  <si>
    <t>DTS - window</t>
  </si>
  <si>
    <t>+/-1%</t>
  </si>
  <si>
    <t>DTS - Vt set</t>
  </si>
  <si>
    <t>15.3nm</t>
  </si>
  <si>
    <t>barrier capability</t>
  </si>
  <si>
    <t>WL fill</t>
  </si>
  <si>
    <t>65 Nit polish</t>
  </si>
  <si>
    <t>TEC remaining</t>
  </si>
  <si>
    <t>recess</t>
  </si>
  <si>
    <t>socket topo</t>
  </si>
  <si>
    <t>55 WSiN</t>
  </si>
  <si>
    <t xml:space="preserve">55 W </t>
  </si>
  <si>
    <t>Rs</t>
  </si>
  <si>
    <t>55 FP ACI</t>
  </si>
  <si>
    <t>55 LP ACI</t>
  </si>
  <si>
    <t>37nm (31nm)</t>
  </si>
  <si>
    <t>2nm</t>
  </si>
  <si>
    <t>15nm</t>
  </si>
  <si>
    <t>skews to probe rev 6</t>
  </si>
  <si>
    <t>12nm</t>
  </si>
  <si>
    <t>1nm</t>
  </si>
  <si>
    <t>LQ37</t>
  </si>
  <si>
    <t>3nm+/-1nm WLCSOD calibration required</t>
  </si>
  <si>
    <t>WL WSiN</t>
  </si>
  <si>
    <t>Drawn to Si (nm) multiplier</t>
  </si>
  <si>
    <t>Input variables are in blue</t>
  </si>
  <si>
    <t>Layer</t>
  </si>
  <si>
    <t>Metals</t>
  </si>
  <si>
    <t>Mask ID</t>
  </si>
  <si>
    <t>Final Height (Post CMP), nm</t>
  </si>
  <si>
    <t>ILD removed at CMP, nm</t>
  </si>
  <si>
    <t>Final (Post CMP)</t>
  </si>
  <si>
    <t>Silicon Pitch, nm</t>
  </si>
  <si>
    <r>
      <t>Etch Angle (°</t>
    </r>
    <r>
      <rPr>
        <b/>
        <sz val="9"/>
        <rFont val="Arial"/>
        <family val="2"/>
      </rPr>
      <t>)</t>
    </r>
  </si>
  <si>
    <t>Before CMP</t>
  </si>
  <si>
    <t>Generator Sizing</t>
  </si>
  <si>
    <t>DRC</t>
  </si>
  <si>
    <t>Notes</t>
  </si>
  <si>
    <t>Layer1</t>
  </si>
  <si>
    <t>Layer2</t>
  </si>
  <si>
    <t>Bottom Trench width, nm</t>
  </si>
  <si>
    <t>Top Trench width, nm</t>
  </si>
  <si>
    <t>Top Feature Width, nm</t>
  </si>
  <si>
    <t>AR
(Trench Height/Bot.Trench width)</t>
  </si>
  <si>
    <t>AR
(Trench Height/Top Feature Width)</t>
  </si>
  <si>
    <t>Drawn Feature (du)</t>
  </si>
  <si>
    <t>Drawn Space (du)</t>
  </si>
  <si>
    <t>Pitch Double</t>
  </si>
  <si>
    <t>Generator Sizing (du)</t>
  </si>
  <si>
    <t>Post Generated Feature Size Si Scale (nm)</t>
  </si>
  <si>
    <t>Post Generated Feature Space Si Scale (nm)</t>
  </si>
  <si>
    <t>Layers involved</t>
  </si>
  <si>
    <t>Unrelated Bot Layer to Top Layer Space (du)</t>
  </si>
  <si>
    <t>Drawn Surround (du)</t>
  </si>
  <si>
    <t>nom Si 
Space, nm</t>
  </si>
  <si>
    <t>W.C. 
Space, nm</t>
  </si>
  <si>
    <t>nom Si overlap, nm</t>
  </si>
  <si>
    <t>W.C. Overlap, nm</t>
  </si>
  <si>
    <t>%Overlap</t>
  </si>
  <si>
    <t>Contact</t>
  </si>
  <si>
    <t>W</t>
  </si>
  <si>
    <t>N</t>
  </si>
  <si>
    <t>Bottom is at diffusion</t>
  </si>
  <si>
    <t>Bottom is at Poly</t>
  </si>
  <si>
    <t>Metal1</t>
  </si>
  <si>
    <t>Cu</t>
  </si>
  <si>
    <t>M1-CNT</t>
  </si>
  <si>
    <t>RCONT_T</t>
  </si>
  <si>
    <t>M1_B</t>
  </si>
  <si>
    <t>Via1</t>
  </si>
  <si>
    <t>M1-V1</t>
  </si>
  <si>
    <t>V1_B</t>
  </si>
  <si>
    <t>M1_T</t>
  </si>
  <si>
    <t>Metal2</t>
  </si>
  <si>
    <t>M2-V1</t>
  </si>
  <si>
    <t>V1_T</t>
  </si>
  <si>
    <t>M2_T</t>
  </si>
  <si>
    <t>Via2</t>
  </si>
  <si>
    <t>M2-V2</t>
  </si>
  <si>
    <t>V2_B</t>
  </si>
  <si>
    <t>Metal3</t>
  </si>
  <si>
    <t>M3-V2</t>
  </si>
  <si>
    <t>(2)</t>
  </si>
  <si>
    <t>V2_T</t>
  </si>
  <si>
    <t>M3_T</t>
  </si>
  <si>
    <t>Via3</t>
  </si>
  <si>
    <t>M3-V3</t>
  </si>
  <si>
    <t>V3_B</t>
  </si>
  <si>
    <t>Metal4</t>
  </si>
  <si>
    <t>M4-V3</t>
  </si>
  <si>
    <t>V3_T</t>
  </si>
  <si>
    <t>M4_T</t>
  </si>
  <si>
    <t>AV0</t>
  </si>
  <si>
    <t>AV0-M4</t>
  </si>
  <si>
    <t>AV0_B</t>
  </si>
  <si>
    <t>AM1</t>
  </si>
  <si>
    <t>Y</t>
  </si>
  <si>
    <t>AM1-AV0</t>
  </si>
  <si>
    <t>(1)</t>
  </si>
  <si>
    <t>AM1_B</t>
  </si>
  <si>
    <t>AV0_T</t>
  </si>
  <si>
    <t>AV1</t>
  </si>
  <si>
    <t>AV1-AV0</t>
  </si>
  <si>
    <t>AV1_B</t>
  </si>
  <si>
    <t>AM2</t>
  </si>
  <si>
    <t>AM2-AV1</t>
  </si>
  <si>
    <t>AM2_B</t>
  </si>
  <si>
    <t>AV1_T</t>
  </si>
  <si>
    <t>AM3</t>
  </si>
  <si>
    <t>AM3-AM2</t>
  </si>
  <si>
    <t>AM2_T</t>
  </si>
  <si>
    <t>AM3_B</t>
  </si>
  <si>
    <t>AV3</t>
  </si>
  <si>
    <t>AV3-AV0</t>
  </si>
  <si>
    <t>AV3_B</t>
  </si>
  <si>
    <t>AM4</t>
  </si>
  <si>
    <t>AM4-AV3</t>
  </si>
  <si>
    <t>AM4_B</t>
  </si>
  <si>
    <t>AV3_T</t>
  </si>
  <si>
    <t>TV1</t>
  </si>
  <si>
    <t>TV1-M4</t>
  </si>
  <si>
    <t>TV1_B</t>
  </si>
  <si>
    <t>TV1-AV3</t>
  </si>
  <si>
    <t>TV1_T</t>
  </si>
  <si>
    <t>TM1</t>
  </si>
  <si>
    <t>Al</t>
  </si>
  <si>
    <t>TM1-TV1</t>
  </si>
  <si>
    <t>TM1_B</t>
  </si>
  <si>
    <t>http://edcfab4.micron.com/fab4/RXP001/DSGN/SXP10%20Design%20Rules.xlsm</t>
  </si>
  <si>
    <t>SXP10 Design Rules</t>
  </si>
  <si>
    <t>DLC init</t>
  </si>
  <si>
    <t>DLC end</t>
  </si>
  <si>
    <t>HM end</t>
  </si>
  <si>
    <t>Thickness</t>
  </si>
  <si>
    <t>20 nm 3DXP</t>
  </si>
  <si>
    <t>Comment</t>
  </si>
  <si>
    <t>1st Cut</t>
  </si>
  <si>
    <t>2nd Cut</t>
  </si>
  <si>
    <t>CD@bott</t>
  </si>
  <si>
    <t>HM LP</t>
  </si>
  <si>
    <t>HM FP</t>
  </si>
  <si>
    <t>DLC comsumed mainly in HM etch</t>
  </si>
  <si>
    <t>Sid</t>
  </si>
  <si>
    <t>Danny</t>
  </si>
  <si>
    <t>Jian Jiao on 1st cut</t>
  </si>
  <si>
    <t>20 nm SD only</t>
  </si>
  <si>
    <t>20 nm SSM</t>
  </si>
  <si>
    <t>Top Lamina</t>
  </si>
  <si>
    <t>Bottom Lamina</t>
  </si>
  <si>
    <t>AlOx-L1</t>
  </si>
  <si>
    <t>AlOx-L2</t>
  </si>
  <si>
    <t>2nd cut HM is RLSA nit (harder)</t>
  </si>
  <si>
    <t>1st cut: 450~500A HM consumed mainly by lamina
2nd cut: 1150A HM consumed by W (1/2) and "PM" (1/3)</t>
  </si>
  <si>
    <t>Stack Top CD</t>
  </si>
  <si>
    <t>800-850 comsumed maninly by WL W (silicon data?)</t>
  </si>
  <si>
    <t>Stack height</t>
  </si>
  <si>
    <t>Stack H inc HM</t>
  </si>
  <si>
    <t>H / S for FP</t>
  </si>
  <si>
    <t>H / S for LP</t>
  </si>
  <si>
    <t>Sp AR for FP</t>
  </si>
  <si>
    <t>Sp AR for LP</t>
  </si>
  <si>
    <t>14 nm 3DXP</t>
  </si>
  <si>
    <t>14 nm SD only</t>
  </si>
  <si>
    <t>14 nm SSM</t>
  </si>
  <si>
    <t>Height/ Space for FP</t>
  </si>
  <si>
    <t>Stack Height, inc. HM</t>
  </si>
  <si>
    <t>Height/ Space for LP</t>
  </si>
  <si>
    <t>Space AR for FP</t>
  </si>
  <si>
    <t>Space AR for LP</t>
  </si>
  <si>
    <t>212.5/25.5</t>
  </si>
  <si>
    <t>246/19.6</t>
  </si>
  <si>
    <t>142.6/19.6</t>
  </si>
  <si>
    <t>261/21.7</t>
  </si>
  <si>
    <t>182/18.4</t>
  </si>
  <si>
    <t>191.7/18.4</t>
  </si>
  <si>
    <t>20nm 3DXP</t>
  </si>
  <si>
    <t>20nm SSM</t>
  </si>
  <si>
    <t>Read</t>
  </si>
  <si>
    <t xml:space="preserve">Write </t>
  </si>
  <si>
    <t>ns</t>
  </si>
  <si>
    <t>pJ/b</t>
  </si>
  <si>
    <t>Latency limited BW</t>
  </si>
  <si>
    <t>MB/s</t>
  </si>
  <si>
    <t>Power limited BW</t>
  </si>
  <si>
    <t>Write Latency</t>
  </si>
  <si>
    <t xml:space="preserve">Write Energy </t>
  </si>
  <si>
    <t>BL</t>
  </si>
  <si>
    <t>READ</t>
  </si>
  <si>
    <t>3DXP</t>
  </si>
  <si>
    <t>SSM</t>
  </si>
  <si>
    <t>+</t>
  </si>
  <si>
    <t>-</t>
  </si>
  <si>
    <t>0</t>
  </si>
  <si>
    <t>Lower 
Deck</t>
  </si>
  <si>
    <t>Upper 
Deck</t>
  </si>
  <si>
    <t>SET</t>
  </si>
  <si>
    <t>+Vcc</t>
  </si>
  <si>
    <t>-Vcc</t>
  </si>
  <si>
    <t>RESET</t>
  </si>
  <si>
    <t>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</si>
</sst>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00000000000"/>
  </numFmts>
  <fonts count="23"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u/>
      <sz val="11"/>
      <color theme="10"/>
      <name val="Calibri"/>
      <family val="2"/>
    </font>
    <font>
      <sz val="10"/>
      <color rgb="FFFF0000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2"/>
      <color theme="4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10"/>
      <color theme="3"/>
      <name val="Arial"/>
      <family val="2"/>
    </font>
    <font>
      <sz val="10"/>
      <color theme="4"/>
      <name val="Arial"/>
      <family val="2"/>
    </font>
    <font>
      <b/>
      <sz val="10"/>
      <color theme="4"/>
      <name val="Arial"/>
      <family val="2"/>
    </font>
    <font>
      <b/>
      <sz val="16"/>
      <name val="Arial"/>
      <family val="2"/>
    </font>
    <font>
      <b/>
      <u/>
      <sz val="16"/>
      <color indexed="12"/>
      <name val="Arial"/>
      <family val="2"/>
    </font>
    <font>
      <b/>
      <sz val="10"/>
      <color indexed="10"/>
      <name val="Arial"/>
      <family val="2"/>
    </font>
    <font>
      <u/>
      <sz val="10"/>
      <color indexed="12"/>
      <name val="Arial"/>
      <family val="2"/>
    </font>
    <font>
      <sz val="9"/>
      <name val="Helv"/>
    </font>
    <font>
      <sz val="10"/>
      <name val="Geneva"/>
      <family val="2"/>
    </font>
    <font>
      <sz val="9"/>
      <color indexed="10"/>
      <name val="Arial"/>
      <family val="2"/>
    </font>
    <font>
      <sz val="14"/>
      <color theme="1"/>
      <name val="Calibri"/>
      <family val="2"/>
      <scheme val="minor"/>
    </font>
    <font>
      <sz val="14"/>
      <color theme="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double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double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double">
        <color indexed="64"/>
      </right>
      <top style="thin">
        <color indexed="64"/>
      </top>
      <bottom style="thick">
        <color indexed="64"/>
      </bottom>
      <diagonal/>
    </border>
  </borders>
  <cellStyleXfs count="13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9" fontId="7" fillId="0" borderId="0" applyFont="0" applyFill="0" applyBorder="0" applyAlignment="0" applyProtection="0"/>
    <xf numFmtId="2" fontId="14" fillId="0" borderId="0">
      <alignment horizontal="left" vertical="top"/>
    </xf>
    <xf numFmtId="2" fontId="15" fillId="0" borderId="0">
      <alignment horizontal="left" vertical="top"/>
    </xf>
    <xf numFmtId="0" fontId="16" fillId="0" borderId="1"/>
    <xf numFmtId="0" fontId="10" fillId="0" borderId="16"/>
    <xf numFmtId="0" fontId="17" fillId="0" borderId="0" applyNumberFormat="0" applyFill="0" applyBorder="0" applyAlignment="0" applyProtection="0"/>
    <xf numFmtId="0" fontId="6" fillId="0" borderId="0"/>
    <xf numFmtId="0" fontId="6" fillId="0" borderId="0"/>
    <xf numFmtId="0" fontId="18" fillId="0" borderId="0"/>
    <xf numFmtId="9" fontId="19" fillId="0" borderId="0" applyFont="0" applyFill="0" applyBorder="0" applyAlignment="0" applyProtection="0"/>
    <xf numFmtId="0" fontId="20" fillId="0" borderId="1">
      <alignment wrapText="1"/>
    </xf>
  </cellStyleXfs>
  <cellXfs count="171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2" xfId="0" quotePrefix="1" applyBorder="1"/>
    <xf numFmtId="0" fontId="0" fillId="0" borderId="2" xfId="0" applyBorder="1"/>
    <xf numFmtId="4" fontId="0" fillId="0" borderId="0" xfId="0" applyNumberFormat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/>
    <xf numFmtId="0" fontId="0" fillId="0" borderId="7" xfId="0" applyBorder="1"/>
    <xf numFmtId="0" fontId="0" fillId="0" borderId="8" xfId="0" applyBorder="1"/>
    <xf numFmtId="0" fontId="0" fillId="0" borderId="1" xfId="0" applyFill="1" applyBorder="1"/>
    <xf numFmtId="0" fontId="0" fillId="0" borderId="9" xfId="0" applyBorder="1"/>
    <xf numFmtId="0" fontId="0" fillId="0" borderId="10" xfId="0" applyBorder="1"/>
    <xf numFmtId="4" fontId="0" fillId="0" borderId="1" xfId="0" applyNumberFormat="1" applyBorder="1"/>
    <xf numFmtId="4" fontId="0" fillId="3" borderId="1" xfId="0" applyNumberFormat="1" applyFill="1" applyBorder="1"/>
    <xf numFmtId="0" fontId="0" fillId="0" borderId="1" xfId="0" quotePrefix="1" applyBorder="1"/>
    <xf numFmtId="4" fontId="0" fillId="0" borderId="0" xfId="0" quotePrefix="1" applyNumberFormat="1"/>
    <xf numFmtId="0" fontId="0" fillId="0" borderId="6" xfId="0" applyBorder="1"/>
    <xf numFmtId="0" fontId="0" fillId="0" borderId="0" xfId="0" quotePrefix="1"/>
    <xf numFmtId="0" fontId="0" fillId="0" borderId="1" xfId="0" applyBorder="1" applyAlignment="1">
      <alignment horizontal="center" wrapText="1"/>
    </xf>
    <xf numFmtId="0" fontId="0" fillId="0" borderId="12" xfId="0" applyBorder="1"/>
    <xf numFmtId="4" fontId="0" fillId="0" borderId="13" xfId="0" applyNumberFormat="1" applyBorder="1"/>
    <xf numFmtId="4" fontId="0" fillId="3" borderId="3" xfId="0" applyNumberFormat="1" applyFill="1" applyBorder="1"/>
    <xf numFmtId="0" fontId="3" fillId="0" borderId="0" xfId="1" applyAlignment="1" applyProtection="1"/>
    <xf numFmtId="0" fontId="5" fillId="0" borderId="0" xfId="0" applyFont="1"/>
    <xf numFmtId="0" fontId="4" fillId="0" borderId="0" xfId="0" quotePrefix="1" applyFont="1"/>
    <xf numFmtId="0" fontId="4" fillId="0" borderId="0" xfId="0" applyFont="1"/>
    <xf numFmtId="0" fontId="6" fillId="0" borderId="0" xfId="0" applyFont="1"/>
    <xf numFmtId="0" fontId="6" fillId="0" borderId="0" xfId="0" quotePrefix="1" applyFont="1"/>
    <xf numFmtId="0" fontId="5" fillId="4" borderId="14" xfId="0" applyFont="1" applyFill="1" applyBorder="1" applyAlignment="1">
      <alignment vertical="center" wrapText="1"/>
    </xf>
    <xf numFmtId="0" fontId="5" fillId="4" borderId="15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8" fillId="0" borderId="0" xfId="0" applyFont="1"/>
    <xf numFmtId="164" fontId="0" fillId="0" borderId="0" xfId="0" applyNumberFormat="1"/>
    <xf numFmtId="1" fontId="0" fillId="0" borderId="0" xfId="0" applyNumberFormat="1"/>
    <xf numFmtId="0" fontId="9" fillId="5" borderId="1" xfId="0" applyFont="1" applyFill="1" applyBorder="1" applyAlignment="1">
      <alignment horizontal="centerContinuous" vertical="center"/>
    </xf>
    <xf numFmtId="20" fontId="9" fillId="5" borderId="1" xfId="0" applyNumberFormat="1" applyFont="1" applyFill="1" applyBorder="1" applyAlignment="1">
      <alignment horizontal="centerContinuous" vertical="center"/>
    </xf>
    <xf numFmtId="0" fontId="5" fillId="6" borderId="1" xfId="0" applyFont="1" applyFill="1" applyBorder="1" applyAlignment="1">
      <alignment horizontal="centerContinuous" vertical="center"/>
    </xf>
    <xf numFmtId="0" fontId="0" fillId="6" borderId="1" xfId="0" applyFill="1" applyBorder="1" applyAlignment="1">
      <alignment horizontal="centerContinuous" vertical="center"/>
    </xf>
    <xf numFmtId="0" fontId="9" fillId="5" borderId="1" xfId="0" applyFont="1" applyFill="1" applyBorder="1" applyAlignment="1">
      <alignment horizontal="center" vertical="center" textRotation="90" wrapText="1"/>
    </xf>
    <xf numFmtId="0" fontId="9" fillId="5" borderId="1" xfId="0" applyFont="1" applyFill="1" applyBorder="1" applyAlignment="1">
      <alignment vertical="center" textRotation="90" wrapText="1"/>
    </xf>
    <xf numFmtId="0" fontId="9" fillId="5" borderId="1" xfId="0" applyFont="1" applyFill="1" applyBorder="1" applyAlignment="1">
      <alignment vertical="center"/>
    </xf>
    <xf numFmtId="0" fontId="9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1" fontId="6" fillId="0" borderId="1" xfId="0" applyNumberFormat="1" applyFont="1" applyFill="1" applyBorder="1" applyAlignment="1">
      <alignment horizontal="center" vertical="center"/>
    </xf>
    <xf numFmtId="164" fontId="6" fillId="0" borderId="1" xfId="0" applyNumberFormat="1" applyFont="1" applyFill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13" fillId="0" borderId="1" xfId="0" applyNumberFormat="1" applyFont="1" applyFill="1" applyBorder="1" applyAlignment="1">
      <alignment horizontal="center" vertical="center"/>
    </xf>
    <xf numFmtId="2" fontId="0" fillId="0" borderId="1" xfId="0" applyNumberFormat="1" applyFill="1" applyBorder="1" applyAlignment="1">
      <alignment horizontal="center" vertical="center"/>
    </xf>
    <xf numFmtId="1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164" fontId="0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" fontId="12" fillId="0" borderId="1" xfId="0" applyNumberFormat="1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9" fontId="0" fillId="0" borderId="1" xfId="2" applyFont="1" applyFill="1" applyBorder="1" applyAlignment="1">
      <alignment horizontal="center" vertical="center"/>
    </xf>
    <xf numFmtId="2" fontId="9" fillId="0" borderId="1" xfId="0" applyNumberFormat="1" applyFont="1" applyFill="1" applyBorder="1" applyAlignment="1">
      <alignment horizontal="center" vertical="center"/>
    </xf>
    <xf numFmtId="0" fontId="0" fillId="0" borderId="1" xfId="0" quotePrefix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1" xfId="0" applyBorder="1"/>
    <xf numFmtId="0" fontId="0" fillId="0" borderId="3" xfId="0" applyFill="1" applyBorder="1"/>
    <xf numFmtId="164" fontId="0" fillId="0" borderId="1" xfId="0" applyNumberFormat="1" applyBorder="1" applyAlignment="1">
      <alignment horizontal="center"/>
    </xf>
    <xf numFmtId="0" fontId="0" fillId="8" borderId="1" xfId="0" applyFill="1" applyBorder="1" applyAlignment="1">
      <alignment horizontal="center"/>
    </xf>
    <xf numFmtId="164" fontId="6" fillId="8" borderId="1" xfId="0" applyNumberFormat="1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164" fontId="0" fillId="8" borderId="1" xfId="0" applyNumberFormat="1" applyFill="1" applyBorder="1" applyAlignment="1">
      <alignment horizontal="center"/>
    </xf>
    <xf numFmtId="0" fontId="0" fillId="0" borderId="1" xfId="0" applyBorder="1" applyAlignment="1">
      <alignment wrapText="1"/>
    </xf>
    <xf numFmtId="0" fontId="0" fillId="9" borderId="1" xfId="0" applyFill="1" applyBorder="1"/>
    <xf numFmtId="4" fontId="0" fillId="9" borderId="1" xfId="0" applyNumberFormat="1" applyFill="1" applyBorder="1"/>
    <xf numFmtId="165" fontId="0" fillId="0" borderId="0" xfId="0" applyNumberFormat="1"/>
    <xf numFmtId="1" fontId="0" fillId="0" borderId="1" xfId="0" applyNumberFormat="1" applyBorder="1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0" borderId="0" xfId="0" applyFill="1" applyBorder="1"/>
    <xf numFmtId="0" fontId="0" fillId="0" borderId="17" xfId="0" applyFill="1" applyBorder="1"/>
    <xf numFmtId="0" fontId="0" fillId="0" borderId="18" xfId="0" applyBorder="1" applyAlignment="1">
      <alignment horizontal="center"/>
    </xf>
    <xf numFmtId="0" fontId="0" fillId="0" borderId="19" xfId="0" applyBorder="1"/>
    <xf numFmtId="0" fontId="0" fillId="0" borderId="20" xfId="0" applyFill="1" applyBorder="1"/>
    <xf numFmtId="0" fontId="0" fillId="0" borderId="21" xfId="0" applyBorder="1"/>
    <xf numFmtId="0" fontId="0" fillId="0" borderId="22" xfId="0" applyFill="1" applyBorder="1"/>
    <xf numFmtId="164" fontId="0" fillId="0" borderId="23" xfId="0" applyNumberFormat="1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/>
    <xf numFmtId="0" fontId="0" fillId="3" borderId="2" xfId="0" applyFill="1" applyBorder="1" applyAlignment="1">
      <alignment horizontal="center"/>
    </xf>
    <xf numFmtId="1" fontId="0" fillId="8" borderId="1" xfId="0" applyNumberFormat="1" applyFill="1" applyBorder="1" applyAlignment="1">
      <alignment horizontal="center"/>
    </xf>
    <xf numFmtId="0" fontId="0" fillId="0" borderId="1" xfId="0" applyBorder="1" applyAlignment="1"/>
    <xf numFmtId="0" fontId="0" fillId="0" borderId="11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3" xfId="0" applyBorder="1" applyAlignment="1">
      <alignment horizontal="center"/>
    </xf>
    <xf numFmtId="0" fontId="0" fillId="0" borderId="7" xfId="0" applyBorder="1" applyAlignment="1">
      <alignment horizontal="center"/>
    </xf>
    <xf numFmtId="0" fontId="9" fillId="5" borderId="1" xfId="0" applyFont="1" applyFill="1" applyBorder="1" applyAlignment="1">
      <alignment horizontal="center" vertical="center" textRotation="90" wrapText="1"/>
    </xf>
    <xf numFmtId="0" fontId="5" fillId="7" borderId="1" xfId="0" applyFont="1" applyFill="1" applyBorder="1" applyAlignment="1">
      <alignment horizontal="center" vertical="center" textRotation="90"/>
    </xf>
    <xf numFmtId="0" fontId="5" fillId="6" borderId="1" xfId="0" applyFont="1" applyFill="1" applyBorder="1" applyAlignment="1">
      <alignment horizontal="center" vertical="center" textRotation="90"/>
    </xf>
    <xf numFmtId="0" fontId="9" fillId="5" borderId="1" xfId="0" applyFont="1" applyFill="1" applyBorder="1" applyAlignment="1">
      <alignment vertical="center" wrapText="1"/>
    </xf>
    <xf numFmtId="0" fontId="0" fillId="0" borderId="1" xfId="0" applyBorder="1" applyAlignment="1">
      <alignment horizontal="center" vertical="center" textRotation="90" wrapText="1"/>
    </xf>
    <xf numFmtId="0" fontId="0" fillId="0" borderId="1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10" borderId="0" xfId="0" applyFill="1"/>
    <xf numFmtId="0" fontId="0" fillId="10" borderId="1" xfId="0" applyFill="1" applyBorder="1" applyAlignment="1">
      <alignment horizontal="center"/>
    </xf>
    <xf numFmtId="164" fontId="0" fillId="10" borderId="1" xfId="0" applyNumberFormat="1" applyFill="1" applyBorder="1" applyAlignment="1">
      <alignment horizontal="center"/>
    </xf>
    <xf numFmtId="164" fontId="0" fillId="10" borderId="23" xfId="0" applyNumberFormat="1" applyFill="1" applyBorder="1" applyAlignment="1">
      <alignment horizontal="center"/>
    </xf>
    <xf numFmtId="1" fontId="0" fillId="10" borderId="1" xfId="0" applyNumberFormat="1" applyFill="1" applyBorder="1" applyAlignment="1">
      <alignment horizontal="center"/>
    </xf>
    <xf numFmtId="0" fontId="0" fillId="10" borderId="7" xfId="0" applyFill="1" applyBorder="1" applyAlignment="1">
      <alignment horizontal="center"/>
    </xf>
    <xf numFmtId="1" fontId="0" fillId="10" borderId="7" xfId="0" applyNumberFormat="1" applyFill="1" applyBorder="1" applyAlignment="1">
      <alignment horizontal="center"/>
    </xf>
    <xf numFmtId="164" fontId="0" fillId="10" borderId="7" xfId="0" applyNumberFormat="1" applyFill="1" applyBorder="1" applyAlignment="1">
      <alignment horizontal="center"/>
    </xf>
    <xf numFmtId="0" fontId="0" fillId="10" borderId="17" xfId="0" applyFill="1" applyBorder="1" applyAlignment="1">
      <alignment horizontal="center"/>
    </xf>
    <xf numFmtId="0" fontId="0" fillId="10" borderId="18" xfId="0" applyFill="1" applyBorder="1" applyAlignment="1">
      <alignment horizontal="center"/>
    </xf>
    <xf numFmtId="0" fontId="0" fillId="10" borderId="19" xfId="0" applyFill="1" applyBorder="1" applyAlignment="1">
      <alignment horizontal="center"/>
    </xf>
    <xf numFmtId="164" fontId="0" fillId="10" borderId="21" xfId="0" applyNumberFormat="1" applyFill="1" applyBorder="1" applyAlignment="1">
      <alignment horizontal="center"/>
    </xf>
    <xf numFmtId="1" fontId="0" fillId="8" borderId="21" xfId="0" applyNumberFormat="1" applyFill="1" applyBorder="1" applyAlignment="1">
      <alignment horizontal="center"/>
    </xf>
    <xf numFmtId="164" fontId="0" fillId="8" borderId="21" xfId="0" applyNumberFormat="1" applyFill="1" applyBorder="1" applyAlignment="1">
      <alignment horizontal="center"/>
    </xf>
    <xf numFmtId="164" fontId="0" fillId="10" borderId="24" xfId="0" applyNumberFormat="1" applyFill="1" applyBorder="1" applyAlignment="1">
      <alignment horizontal="center"/>
    </xf>
    <xf numFmtId="0" fontId="0" fillId="10" borderId="8" xfId="0" applyFill="1" applyBorder="1" applyAlignment="1">
      <alignment horizontal="center"/>
    </xf>
    <xf numFmtId="0" fontId="0" fillId="10" borderId="25" xfId="0" applyFill="1" applyBorder="1" applyAlignment="1">
      <alignment horizontal="center"/>
    </xf>
    <xf numFmtId="0" fontId="0" fillId="10" borderId="26" xfId="0" applyFill="1" applyBorder="1" applyAlignment="1">
      <alignment horizontal="center"/>
    </xf>
    <xf numFmtId="0" fontId="0" fillId="10" borderId="27" xfId="0" applyFill="1" applyBorder="1" applyAlignment="1">
      <alignment horizontal="center"/>
    </xf>
    <xf numFmtId="0" fontId="0" fillId="10" borderId="28" xfId="0" applyFill="1" applyBorder="1" applyAlignment="1">
      <alignment horizontal="center"/>
    </xf>
    <xf numFmtId="0" fontId="0" fillId="10" borderId="29" xfId="0" applyFill="1" applyBorder="1" applyAlignment="1">
      <alignment horizontal="center"/>
    </xf>
    <xf numFmtId="164" fontId="0" fillId="10" borderId="30" xfId="0" applyNumberFormat="1" applyFill="1" applyBorder="1" applyAlignment="1">
      <alignment horizontal="center"/>
    </xf>
    <xf numFmtId="0" fontId="0" fillId="10" borderId="31" xfId="0" applyFill="1" applyBorder="1"/>
    <xf numFmtId="0" fontId="0" fillId="10" borderId="32" xfId="0" applyFill="1" applyBorder="1"/>
    <xf numFmtId="0" fontId="0" fillId="0" borderId="32" xfId="0" applyFill="1" applyBorder="1"/>
    <xf numFmtId="0" fontId="0" fillId="10" borderId="33" xfId="0" applyFill="1" applyBorder="1"/>
    <xf numFmtId="0" fontId="0" fillId="10" borderId="0" xfId="0" applyFill="1" applyBorder="1"/>
    <xf numFmtId="0" fontId="0" fillId="10" borderId="41" xfId="0" applyFill="1" applyBorder="1" applyAlignment="1">
      <alignment horizontal="center"/>
    </xf>
    <xf numFmtId="0" fontId="0" fillId="10" borderId="34" xfId="0" applyFill="1" applyBorder="1" applyAlignment="1">
      <alignment horizontal="center"/>
    </xf>
    <xf numFmtId="0" fontId="0" fillId="10" borderId="35" xfId="0" applyFill="1" applyBorder="1" applyAlignment="1">
      <alignment horizontal="center"/>
    </xf>
    <xf numFmtId="0" fontId="0" fillId="10" borderId="42" xfId="0" applyFill="1" applyBorder="1" applyAlignment="1">
      <alignment horizontal="center"/>
    </xf>
    <xf numFmtId="0" fontId="0" fillId="10" borderId="36" xfId="0" applyFill="1" applyBorder="1" applyAlignment="1">
      <alignment horizontal="center"/>
    </xf>
    <xf numFmtId="0" fontId="0" fillId="10" borderId="41" xfId="0" applyFill="1" applyBorder="1"/>
    <xf numFmtId="0" fontId="0" fillId="10" borderId="44" xfId="0" applyFill="1" applyBorder="1"/>
    <xf numFmtId="0" fontId="0" fillId="10" borderId="37" xfId="0" applyFill="1" applyBorder="1" applyAlignment="1">
      <alignment horizontal="center"/>
    </xf>
    <xf numFmtId="0" fontId="0" fillId="10" borderId="45" xfId="0" applyFill="1" applyBorder="1"/>
    <xf numFmtId="0" fontId="0" fillId="10" borderId="46" xfId="0" applyFill="1" applyBorder="1"/>
    <xf numFmtId="0" fontId="0" fillId="10" borderId="38" xfId="0" applyFill="1" applyBorder="1" applyAlignment="1">
      <alignment horizontal="center"/>
    </xf>
    <xf numFmtId="1" fontId="0" fillId="10" borderId="38" xfId="0" applyNumberFormat="1" applyFill="1" applyBorder="1" applyAlignment="1">
      <alignment horizontal="center"/>
    </xf>
    <xf numFmtId="0" fontId="0" fillId="10" borderId="47" xfId="0" applyFill="1" applyBorder="1"/>
    <xf numFmtId="0" fontId="0" fillId="10" borderId="48" xfId="0" applyFill="1" applyBorder="1"/>
    <xf numFmtId="1" fontId="0" fillId="10" borderId="43" xfId="0" applyNumberFormat="1" applyFill="1" applyBorder="1" applyAlignment="1">
      <alignment horizontal="center"/>
    </xf>
    <xf numFmtId="1" fontId="0" fillId="10" borderId="39" xfId="0" applyNumberFormat="1" applyFill="1" applyBorder="1" applyAlignment="1">
      <alignment horizontal="center"/>
    </xf>
    <xf numFmtId="1" fontId="0" fillId="10" borderId="40" xfId="0" applyNumberFormat="1" applyFill="1" applyBorder="1" applyAlignment="1">
      <alignment horizontal="center"/>
    </xf>
    <xf numFmtId="0" fontId="21" fillId="10" borderId="0" xfId="0" applyFont="1" applyFill="1" applyBorder="1" applyAlignment="1">
      <alignment horizontal="center"/>
    </xf>
    <xf numFmtId="0" fontId="21" fillId="10" borderId="41" xfId="0" applyFont="1" applyFill="1" applyBorder="1" applyAlignment="1">
      <alignment horizontal="center"/>
    </xf>
    <xf numFmtId="0" fontId="21" fillId="10" borderId="34" xfId="0" applyFont="1" applyFill="1" applyBorder="1" applyAlignment="1">
      <alignment horizontal="center"/>
    </xf>
    <xf numFmtId="0" fontId="21" fillId="10" borderId="35" xfId="0" applyFont="1" applyFill="1" applyBorder="1" applyAlignment="1">
      <alignment horizontal="center"/>
    </xf>
    <xf numFmtId="0" fontId="21" fillId="10" borderId="45" xfId="0" applyFont="1" applyFill="1" applyBorder="1" applyAlignment="1">
      <alignment horizontal="center"/>
    </xf>
    <xf numFmtId="0" fontId="21" fillId="10" borderId="1" xfId="0" applyFont="1" applyFill="1" applyBorder="1" applyAlignment="1">
      <alignment horizontal="center"/>
    </xf>
    <xf numFmtId="0" fontId="21" fillId="10" borderId="38" xfId="0" applyFont="1" applyFill="1" applyBorder="1" applyAlignment="1">
      <alignment horizontal="center"/>
    </xf>
    <xf numFmtId="0" fontId="21" fillId="10" borderId="42" xfId="0" applyFont="1" applyFill="1" applyBorder="1" applyAlignment="1">
      <alignment horizontal="center" wrapText="1"/>
    </xf>
    <xf numFmtId="0" fontId="21" fillId="10" borderId="27" xfId="0" applyFont="1" applyFill="1" applyBorder="1" applyAlignment="1">
      <alignment horizontal="center" wrapText="1"/>
    </xf>
    <xf numFmtId="0" fontId="21" fillId="10" borderId="36" xfId="0" applyFont="1" applyFill="1" applyBorder="1" applyAlignment="1">
      <alignment horizontal="center" wrapText="1"/>
    </xf>
    <xf numFmtId="0" fontId="21" fillId="10" borderId="49" xfId="0" applyFont="1" applyFill="1" applyBorder="1" applyAlignment="1">
      <alignment horizontal="center"/>
    </xf>
    <xf numFmtId="49" fontId="21" fillId="10" borderId="29" xfId="0" applyNumberFormat="1" applyFont="1" applyFill="1" applyBorder="1" applyAlignment="1">
      <alignment horizontal="center"/>
    </xf>
    <xf numFmtId="49" fontId="21" fillId="10" borderId="8" xfId="0" applyNumberFormat="1" applyFont="1" applyFill="1" applyBorder="1" applyAlignment="1">
      <alignment horizontal="center"/>
    </xf>
    <xf numFmtId="49" fontId="21" fillId="10" borderId="37" xfId="0" applyNumberFormat="1" applyFont="1" applyFill="1" applyBorder="1" applyAlignment="1">
      <alignment horizontal="center"/>
    </xf>
    <xf numFmtId="0" fontId="21" fillId="10" borderId="50" xfId="0" applyFont="1" applyFill="1" applyBorder="1" applyAlignment="1">
      <alignment horizontal="center"/>
    </xf>
    <xf numFmtId="49" fontId="21" fillId="10" borderId="7" xfId="0" applyNumberFormat="1" applyFont="1" applyFill="1" applyBorder="1" applyAlignment="1">
      <alignment horizontal="center"/>
    </xf>
    <xf numFmtId="49" fontId="21" fillId="10" borderId="1" xfId="0" applyNumberFormat="1" applyFont="1" applyFill="1" applyBorder="1" applyAlignment="1">
      <alignment horizontal="center"/>
    </xf>
    <xf numFmtId="49" fontId="21" fillId="10" borderId="38" xfId="0" applyNumberFormat="1" applyFont="1" applyFill="1" applyBorder="1" applyAlignment="1">
      <alignment horizontal="center"/>
    </xf>
    <xf numFmtId="0" fontId="21" fillId="10" borderId="51" xfId="0" applyFont="1" applyFill="1" applyBorder="1" applyAlignment="1">
      <alignment horizontal="center"/>
    </xf>
    <xf numFmtId="49" fontId="21" fillId="10" borderId="43" xfId="0" applyNumberFormat="1" applyFont="1" applyFill="1" applyBorder="1" applyAlignment="1">
      <alignment horizontal="center"/>
    </xf>
    <xf numFmtId="49" fontId="21" fillId="10" borderId="39" xfId="0" applyNumberFormat="1" applyFont="1" applyFill="1" applyBorder="1" applyAlignment="1">
      <alignment horizontal="center"/>
    </xf>
    <xf numFmtId="49" fontId="21" fillId="10" borderId="40" xfId="0" applyNumberFormat="1" applyFont="1" applyFill="1" applyBorder="1" applyAlignment="1">
      <alignment horizontal="center"/>
    </xf>
    <xf numFmtId="0" fontId="21" fillId="10" borderId="1" xfId="0" applyFont="1" applyFill="1" applyBorder="1" applyAlignment="1">
      <alignment horizontal="center"/>
    </xf>
    <xf numFmtId="0" fontId="21" fillId="10" borderId="2" xfId="0" applyFont="1" applyFill="1" applyBorder="1" applyAlignment="1">
      <alignment horizontal="center"/>
    </xf>
    <xf numFmtId="0" fontId="22" fillId="0" borderId="0" xfId="0" applyFont="1" applyAlignment="1">
      <alignment horizontal="center"/>
    </xf>
  </cellXfs>
  <cellStyles count="13">
    <cellStyle name="Cleansheet Entry 1" xfId="3"/>
    <cellStyle name="Cleansheet Heading 1" xfId="4"/>
    <cellStyle name="Cleensheet Spreadsheet 1" xfId="5"/>
    <cellStyle name="Current Sheet Header 1" xfId="6"/>
    <cellStyle name="Hyperlink" xfId="1" builtinId="8"/>
    <cellStyle name="Hyperlink 2" xfId="7"/>
    <cellStyle name="Normal" xfId="0" builtinId="0"/>
    <cellStyle name="Normal 2" xfId="8"/>
    <cellStyle name="Normal 2 2" xfId="9"/>
    <cellStyle name="Normal 3" xfId="10"/>
    <cellStyle name="Percent" xfId="2" builtinId="5"/>
    <cellStyle name="Percent 2" xfId="11"/>
    <cellStyle name="SpreadSheet 1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440621</xdr:colOff>
      <xdr:row>13</xdr:row>
      <xdr:rowOff>135486</xdr:rowOff>
    </xdr:from>
    <xdr:to>
      <xdr:col>14</xdr:col>
      <xdr:colOff>35498</xdr:colOff>
      <xdr:row>18</xdr:row>
      <xdr:rowOff>133954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>
          <a:off x="5625213" y="256319"/>
          <a:ext cx="808093" cy="5081277"/>
        </a:xfrm>
        <a:prstGeom prst="rect">
          <a:avLst/>
        </a:prstGeom>
      </xdr:spPr>
    </xdr:pic>
    <xdr:clientData/>
  </xdr:twoCellAnchor>
  <xdr:twoCellAnchor editAs="oneCell">
    <xdr:from>
      <xdr:col>4</xdr:col>
      <xdr:colOff>266700</xdr:colOff>
      <xdr:row>28</xdr:row>
      <xdr:rowOff>38100</xdr:rowOff>
    </xdr:from>
    <xdr:to>
      <xdr:col>13</xdr:col>
      <xdr:colOff>34414</xdr:colOff>
      <xdr:row>33</xdr:row>
      <xdr:rowOff>126671</xdr:rowOff>
    </xdr:to>
    <xdr:pic>
      <xdr:nvPicPr>
        <xdr:cNvPr id="3" name="Picture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>
          <a:off x="4883059" y="2584541"/>
          <a:ext cx="898196" cy="5254114"/>
        </a:xfrm>
        <a:prstGeom prst="rect">
          <a:avLst/>
        </a:prstGeom>
      </xdr:spPr>
    </xdr:pic>
    <xdr:clientData/>
  </xdr:twoCellAnchor>
  <xdr:twoCellAnchor>
    <xdr:from>
      <xdr:col>28</xdr:col>
      <xdr:colOff>66675</xdr:colOff>
      <xdr:row>30</xdr:row>
      <xdr:rowOff>142875</xdr:rowOff>
    </xdr:from>
    <xdr:to>
      <xdr:col>28</xdr:col>
      <xdr:colOff>66675</xdr:colOff>
      <xdr:row>43</xdr:row>
      <xdr:rowOff>133351</xdr:rowOff>
    </xdr:to>
    <xdr:cxnSp macro="">
      <xdr:nvCxnSpPr>
        <xdr:cNvPr id="12" name="Straight Connector 11">
          <a:extLst>
            <a:ext uri="{FF2B5EF4-FFF2-40B4-BE49-F238E27FC236}">
              <a16:creationId xmlns="" xmlns:a16="http://schemas.microsoft.com/office/drawing/2014/main" id="{00000000-0008-0000-0000-00000C000000}"/>
            </a:ext>
          </a:extLst>
        </xdr:cNvPr>
        <xdr:cNvCxnSpPr/>
      </xdr:nvCxnSpPr>
      <xdr:spPr>
        <a:xfrm flipV="1">
          <a:off x="17411700" y="5191125"/>
          <a:ext cx="0" cy="2133601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440621</xdr:colOff>
      <xdr:row>13</xdr:row>
      <xdr:rowOff>135486</xdr:rowOff>
    </xdr:from>
    <xdr:to>
      <xdr:col>19</xdr:col>
      <xdr:colOff>35498</xdr:colOff>
      <xdr:row>18</xdr:row>
      <xdr:rowOff>133954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>
          <a:off x="5633151" y="188056"/>
          <a:ext cx="792218" cy="5081277"/>
        </a:xfrm>
        <a:prstGeom prst="rect">
          <a:avLst/>
        </a:prstGeom>
      </xdr:spPr>
    </xdr:pic>
    <xdr:clientData/>
  </xdr:twoCellAnchor>
  <xdr:twoCellAnchor editAs="oneCell">
    <xdr:from>
      <xdr:col>9</xdr:col>
      <xdr:colOff>266700</xdr:colOff>
      <xdr:row>28</xdr:row>
      <xdr:rowOff>38100</xdr:rowOff>
    </xdr:from>
    <xdr:to>
      <xdr:col>18</xdr:col>
      <xdr:colOff>34414</xdr:colOff>
      <xdr:row>33</xdr:row>
      <xdr:rowOff>126671</xdr:rowOff>
    </xdr:to>
    <xdr:pic>
      <xdr:nvPicPr>
        <xdr:cNvPr id="3" name="Picture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>
          <a:off x="4890996" y="2468654"/>
          <a:ext cx="882321" cy="5254114"/>
        </a:xfrm>
        <a:prstGeom prst="rect">
          <a:avLst/>
        </a:prstGeom>
      </xdr:spPr>
    </xdr:pic>
    <xdr:clientData/>
  </xdr:twoCellAnchor>
  <xdr:twoCellAnchor>
    <xdr:from>
      <xdr:col>33</xdr:col>
      <xdr:colOff>66675</xdr:colOff>
      <xdr:row>30</xdr:row>
      <xdr:rowOff>142875</xdr:rowOff>
    </xdr:from>
    <xdr:to>
      <xdr:col>33</xdr:col>
      <xdr:colOff>66675</xdr:colOff>
      <xdr:row>43</xdr:row>
      <xdr:rowOff>133351</xdr:rowOff>
    </xdr:to>
    <xdr:cxnSp macro="">
      <xdr:nvCxnSpPr>
        <xdr:cNvPr id="4" name="Straight Connector 3">
          <a:extLst>
            <a:ext uri="{FF2B5EF4-FFF2-40B4-BE49-F238E27FC236}">
              <a16:creationId xmlns="" xmlns:a16="http://schemas.microsoft.com/office/drawing/2014/main" id="{00000000-0008-0000-0000-00000C000000}"/>
            </a:ext>
          </a:extLst>
        </xdr:cNvPr>
        <xdr:cNvCxnSpPr/>
      </xdr:nvCxnSpPr>
      <xdr:spPr>
        <a:xfrm flipV="1">
          <a:off x="17478375" y="5076825"/>
          <a:ext cx="0" cy="2079626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edcfab4.micron.com/Users/khasnat/AppData/Local/Microsoft/Windows/Temporary%20Internet%20Files/Content.Outlook/WWAR1KVC/nand_100s_4LM_DR_L06A_Rev2.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hineman.BPDOM/Documents/SXP/design%20rule%20validation/Copy%20of%20SXP10%20Design%20Rules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edcfab4.micron.com/Users/xulifang/AppData/Local/Microsoft/Windows/Temporary%20Internet%20Files/Content.IE5/YW3JXSXW/nand_110s_4LM_DR_L16X_Rev1.6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edcfab4.micron.com/Users/khasnat/AppData/Local/Microsoft/Windows/Temporary%20Internet%20Files/Content.Outlook/WWAR1KVC/PCMS-80s-Rev0%205%20(4)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edcfab4.micron.com/Users/khasnat/AppData/Local/Microsoft/Windows/Temporary%20Internet%20Files/Content.Outlook/WWAR1KVC/PCMS-80s-Rev0%205%20(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vision notes"/>
      <sheetName val="100s Clean Sheet"/>
      <sheetName val="100s Sizing"/>
      <sheetName val="100s_spread_sheet"/>
      <sheetName val="21nm Metal Cap Spacing"/>
      <sheetName val="21nm_spread_sheet"/>
      <sheetName val="100s BE Summary"/>
      <sheetName val="100s Layer definition"/>
      <sheetName val="100s Generators_old"/>
      <sheetName val="L04X Strap Cells"/>
      <sheetName val="Current_Sheet"/>
      <sheetName val="Master_Sheet"/>
      <sheetName val="L06A Block Size"/>
      <sheetName val="L06A_patterning table "/>
      <sheetName val="Valid Device List"/>
      <sheetName val="21nm Sizing"/>
      <sheetName val="29nm Sizing"/>
      <sheetName val="35nm Sizing"/>
      <sheetName val="35nm generators"/>
      <sheetName val="50nm Sizing"/>
      <sheetName val="70nm Sizing"/>
      <sheetName val="90nm Sizing"/>
      <sheetName val="21nm patterning table"/>
      <sheetName val="21nm Generator Algos"/>
      <sheetName val="Mask Table"/>
      <sheetName val="100s Generators"/>
      <sheetName val="100s_masktable"/>
      <sheetName val="M0 Array min spacing matrix"/>
      <sheetName val="M1 Array min spacing matrix"/>
      <sheetName val="WL-WL spacing guidelines"/>
      <sheetName val="M1_M0 Voltage based Rules"/>
      <sheetName val="Reticle Field Rules"/>
      <sheetName val="Antenna Rules"/>
      <sheetName val="polyplug-polyslot-usage-table"/>
      <sheetName val="String Height Elements"/>
      <sheetName val="L06A Block Size_Old"/>
      <sheetName val="Drawn Layer"/>
      <sheetName val="DFAT"/>
      <sheetName val="METAL_CON_Summary"/>
      <sheetName val="SXP_BE_Summary"/>
      <sheetName val="SXP10_Design_Rules"/>
      <sheetName val="SXP_Overlay"/>
      <sheetName val="SXP10_Sizi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>
        <row r="1">
          <cell r="B1">
            <v>0.05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vision History"/>
      <sheetName val="SXP10_Design_Rules"/>
      <sheetName val="Metal Rule Diagrams"/>
      <sheetName val="Scribe frame_Design_Rules"/>
      <sheetName val="ESD Latchup_design rules"/>
      <sheetName val="Device List"/>
      <sheetName val="Mask Table"/>
      <sheetName val="Allowed Transistor Sizes"/>
      <sheetName val="Antenna Rules"/>
      <sheetName val="SXP10_Sizing"/>
      <sheetName val="SXP_BE_Summary"/>
      <sheetName val="Patterning Table"/>
      <sheetName val="BE Schematic"/>
      <sheetName val="Sz_Polarity"/>
      <sheetName val="Overlay_table"/>
      <sheetName val="SXP_Overlay"/>
      <sheetName val="SXP Layer Definition"/>
      <sheetName val="S15B Generator"/>
      <sheetName val="S15C_Generators"/>
    </sheetNames>
    <sheetDataSet>
      <sheetData sheetId="0"/>
      <sheetData sheetId="1">
        <row r="51">
          <cell r="E51">
            <v>0.05</v>
          </cell>
        </row>
        <row r="734">
          <cell r="F734">
            <v>1.4</v>
          </cell>
        </row>
        <row r="737">
          <cell r="F737">
            <v>2.5</v>
          </cell>
        </row>
        <row r="825">
          <cell r="F825">
            <v>1.6</v>
          </cell>
        </row>
        <row r="826">
          <cell r="F826">
            <v>1.6</v>
          </cell>
        </row>
        <row r="840">
          <cell r="F840">
            <v>0</v>
          </cell>
        </row>
        <row r="841">
          <cell r="F841">
            <v>1.6</v>
          </cell>
        </row>
        <row r="922">
          <cell r="F922">
            <v>2</v>
          </cell>
        </row>
        <row r="923">
          <cell r="F923">
            <v>3</v>
          </cell>
        </row>
        <row r="928">
          <cell r="F928">
            <v>0.2</v>
          </cell>
        </row>
        <row r="929">
          <cell r="F929">
            <v>1.8</v>
          </cell>
        </row>
        <row r="959">
          <cell r="F959">
            <v>1.6</v>
          </cell>
        </row>
        <row r="960">
          <cell r="F960">
            <v>1.6</v>
          </cell>
        </row>
        <row r="974">
          <cell r="F974">
            <v>0.2</v>
          </cell>
        </row>
        <row r="975">
          <cell r="F975">
            <v>1.8</v>
          </cell>
        </row>
        <row r="1063">
          <cell r="F1063">
            <v>2</v>
          </cell>
        </row>
        <row r="1064">
          <cell r="F1064">
            <v>3</v>
          </cell>
        </row>
        <row r="1069">
          <cell r="F1069">
            <v>0.2</v>
          </cell>
        </row>
        <row r="1070">
          <cell r="F1070">
            <v>1.8</v>
          </cell>
        </row>
        <row r="1107">
          <cell r="F1107">
            <v>1.6</v>
          </cell>
        </row>
        <row r="1108">
          <cell r="F1108">
            <v>1.6</v>
          </cell>
        </row>
        <row r="1123">
          <cell r="F1123">
            <v>0.2</v>
          </cell>
        </row>
        <row r="1124">
          <cell r="F1124">
            <v>1.8</v>
          </cell>
        </row>
        <row r="1218">
          <cell r="F1218">
            <v>2</v>
          </cell>
        </row>
        <row r="1219">
          <cell r="F1219">
            <v>3</v>
          </cell>
        </row>
        <row r="1224">
          <cell r="F1224">
            <v>0.2</v>
          </cell>
        </row>
        <row r="1225">
          <cell r="F1225">
            <v>1.8</v>
          </cell>
        </row>
        <row r="1258">
          <cell r="F1258">
            <v>1.6</v>
          </cell>
        </row>
        <row r="1259">
          <cell r="F1259">
            <v>1.6</v>
          </cell>
        </row>
        <row r="1274">
          <cell r="F1274">
            <v>0.2</v>
          </cell>
        </row>
        <row r="1275">
          <cell r="F1275">
            <v>1.8</v>
          </cell>
        </row>
        <row r="1367">
          <cell r="F1367">
            <v>3</v>
          </cell>
        </row>
        <row r="1368">
          <cell r="F1368">
            <v>3.8</v>
          </cell>
        </row>
        <row r="1374">
          <cell r="G1374" t="str">
            <v>X</v>
          </cell>
        </row>
        <row r="1375">
          <cell r="F1375">
            <v>2.9</v>
          </cell>
        </row>
        <row r="1418">
          <cell r="F1418">
            <v>2.6</v>
          </cell>
        </row>
        <row r="1419">
          <cell r="G1419" t="str">
            <v>X</v>
          </cell>
        </row>
        <row r="1428">
          <cell r="F1428">
            <v>0.3</v>
          </cell>
        </row>
        <row r="1429">
          <cell r="F1429">
            <v>4.3</v>
          </cell>
        </row>
        <row r="1512">
          <cell r="G1512">
            <v>0.42</v>
          </cell>
        </row>
        <row r="1513">
          <cell r="G1513">
            <v>0.4</v>
          </cell>
        </row>
        <row r="1605">
          <cell r="G1605">
            <v>0.82</v>
          </cell>
        </row>
        <row r="1607">
          <cell r="G1607">
            <v>5.74</v>
          </cell>
        </row>
        <row r="1608">
          <cell r="G1608">
            <v>0.2</v>
          </cell>
        </row>
        <row r="1610">
          <cell r="G1610">
            <v>0.19999999999999998</v>
          </cell>
        </row>
        <row r="1612">
          <cell r="G1612">
            <v>2.19</v>
          </cell>
        </row>
        <row r="1613">
          <cell r="G1613">
            <v>3</v>
          </cell>
        </row>
        <row r="1649">
          <cell r="G1649">
            <v>0.42</v>
          </cell>
        </row>
        <row r="1650">
          <cell r="G1650">
            <v>0.4</v>
          </cell>
        </row>
        <row r="1748">
          <cell r="G1748">
            <v>0.82</v>
          </cell>
        </row>
        <row r="1749">
          <cell r="G1749">
            <v>2.42</v>
          </cell>
        </row>
        <row r="1751">
          <cell r="G1751">
            <v>0.2</v>
          </cell>
        </row>
        <row r="1753">
          <cell r="G1753">
            <v>0.19999999999999998</v>
          </cell>
        </row>
        <row r="1799">
          <cell r="G1799">
            <v>0.42</v>
          </cell>
        </row>
        <row r="1800">
          <cell r="G1800">
            <v>0.4</v>
          </cell>
        </row>
        <row r="1891">
          <cell r="G1891">
            <v>0.42</v>
          </cell>
        </row>
        <row r="1892">
          <cell r="G1892">
            <v>0.4</v>
          </cell>
        </row>
        <row r="1984">
          <cell r="G1984">
            <v>0.82</v>
          </cell>
        </row>
        <row r="1986">
          <cell r="G1986">
            <v>5.74</v>
          </cell>
        </row>
        <row r="1987">
          <cell r="G1987">
            <v>0.2</v>
          </cell>
        </row>
        <row r="1989">
          <cell r="G1989">
            <v>0.19999999999999998</v>
          </cell>
        </row>
        <row r="1993">
          <cell r="G1993">
            <v>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>
        <row r="5">
          <cell r="B5" t="str">
            <v>AA</v>
          </cell>
          <cell r="C5">
            <v>22</v>
          </cell>
          <cell r="D5">
            <v>0</v>
          </cell>
        </row>
        <row r="6">
          <cell r="B6" t="str">
            <v>NRES</v>
          </cell>
          <cell r="C6">
            <v>22</v>
          </cell>
          <cell r="D6">
            <v>0</v>
          </cell>
        </row>
        <row r="7">
          <cell r="B7" t="str">
            <v>PRES</v>
          </cell>
          <cell r="C7">
            <v>22</v>
          </cell>
          <cell r="D7">
            <v>0</v>
          </cell>
        </row>
        <row r="8">
          <cell r="B8" t="str">
            <v>DNW</v>
          </cell>
          <cell r="C8">
            <v>15</v>
          </cell>
          <cell r="D8">
            <v>0</v>
          </cell>
        </row>
        <row r="9">
          <cell r="B9" t="str">
            <v>NWL</v>
          </cell>
          <cell r="C9">
            <v>10</v>
          </cell>
          <cell r="D9">
            <v>0</v>
          </cell>
        </row>
        <row r="10">
          <cell r="B10" t="str">
            <v>PWL</v>
          </cell>
          <cell r="C10">
            <v>12</v>
          </cell>
          <cell r="D10">
            <v>0</v>
          </cell>
        </row>
        <row r="11">
          <cell r="B11" t="str">
            <v>LVPWL</v>
          </cell>
          <cell r="C11">
            <v>11</v>
          </cell>
          <cell r="D11">
            <v>0</v>
          </cell>
        </row>
        <row r="12">
          <cell r="B12" t="str">
            <v>LVNWL</v>
          </cell>
          <cell r="C12">
            <v>13</v>
          </cell>
          <cell r="D12">
            <v>0</v>
          </cell>
        </row>
        <row r="13">
          <cell r="B13" t="str">
            <v>HVNVT</v>
          </cell>
          <cell r="C13">
            <v>14</v>
          </cell>
          <cell r="D13">
            <v>0</v>
          </cell>
        </row>
        <row r="14">
          <cell r="B14" t="str">
            <v>HVPVT</v>
          </cell>
          <cell r="C14">
            <v>16</v>
          </cell>
          <cell r="D14">
            <v>0</v>
          </cell>
        </row>
        <row r="15">
          <cell r="B15" t="str">
            <v>GTOX</v>
          </cell>
          <cell r="C15">
            <v>35</v>
          </cell>
          <cell r="D15">
            <v>0</v>
          </cell>
        </row>
        <row r="16">
          <cell r="B16" t="str">
            <v>NPOLY</v>
          </cell>
          <cell r="C16">
            <v>17</v>
          </cell>
          <cell r="D16">
            <v>0</v>
          </cell>
        </row>
        <row r="17">
          <cell r="B17" t="str">
            <v>POLY</v>
          </cell>
          <cell r="C17">
            <v>33</v>
          </cell>
          <cell r="D17">
            <v>0</v>
          </cell>
        </row>
        <row r="18">
          <cell r="B18" t="str">
            <v>LVNG</v>
          </cell>
          <cell r="C18">
            <v>33</v>
          </cell>
          <cell r="D18">
            <v>-0.2</v>
          </cell>
        </row>
        <row r="19">
          <cell r="B19" t="str">
            <v>LVPG</v>
          </cell>
          <cell r="C19">
            <v>33</v>
          </cell>
          <cell r="D19">
            <v>0.08</v>
          </cell>
        </row>
        <row r="20">
          <cell r="B20" t="str">
            <v>HVNG</v>
          </cell>
          <cell r="C20">
            <v>33</v>
          </cell>
          <cell r="D20">
            <v>0</v>
          </cell>
        </row>
        <row r="21">
          <cell r="B21" t="str">
            <v>HVPG</v>
          </cell>
          <cell r="C21">
            <v>33</v>
          </cell>
          <cell r="D21">
            <v>0</v>
          </cell>
        </row>
        <row r="22">
          <cell r="B22" t="str">
            <v>HVNLVTG</v>
          </cell>
          <cell r="C22">
            <v>33</v>
          </cell>
          <cell r="D22">
            <v>0</v>
          </cell>
        </row>
        <row r="23">
          <cell r="B23" t="str">
            <v>HVPLVTG</v>
          </cell>
          <cell r="C23">
            <v>33</v>
          </cell>
          <cell r="D23">
            <v>0</v>
          </cell>
        </row>
        <row r="24">
          <cell r="B24" t="str">
            <v>PRESN</v>
          </cell>
          <cell r="C24">
            <v>33</v>
          </cell>
          <cell r="D24">
            <v>-0.14000000000000001</v>
          </cell>
        </row>
        <row r="25">
          <cell r="B25" t="str">
            <v>PRESW</v>
          </cell>
          <cell r="C25">
            <v>33</v>
          </cell>
          <cell r="D25">
            <v>-0.3</v>
          </cell>
        </row>
        <row r="26">
          <cell r="B26" t="str">
            <v>LVNLDD</v>
          </cell>
          <cell r="C26">
            <v>39</v>
          </cell>
          <cell r="D26">
            <v>0</v>
          </cell>
        </row>
        <row r="27">
          <cell r="B27" t="str">
            <v>HVNLDD</v>
          </cell>
          <cell r="C27">
            <v>21</v>
          </cell>
          <cell r="D27">
            <v>0</v>
          </cell>
        </row>
        <row r="28">
          <cell r="B28" t="str">
            <v>HVPLDD</v>
          </cell>
          <cell r="C28">
            <v>38</v>
          </cell>
          <cell r="D28">
            <v>0</v>
          </cell>
        </row>
        <row r="29">
          <cell r="B29" t="str">
            <v>LVPLDD</v>
          </cell>
          <cell r="C29">
            <v>34</v>
          </cell>
          <cell r="D29">
            <v>0</v>
          </cell>
        </row>
        <row r="30">
          <cell r="B30" t="str">
            <v>SPACER</v>
          </cell>
          <cell r="C30">
            <v>30</v>
          </cell>
          <cell r="D30">
            <v>0</v>
          </cell>
        </row>
        <row r="31">
          <cell r="B31" t="str">
            <v>NSD</v>
          </cell>
          <cell r="C31">
            <v>36</v>
          </cell>
          <cell r="D31">
            <v>0</v>
          </cell>
        </row>
        <row r="32">
          <cell r="B32" t="str">
            <v>PSD</v>
          </cell>
          <cell r="C32">
            <v>37</v>
          </cell>
          <cell r="D32">
            <v>0</v>
          </cell>
        </row>
        <row r="33">
          <cell r="B33" t="str">
            <v>CONT</v>
          </cell>
          <cell r="C33">
            <v>60</v>
          </cell>
          <cell r="D33">
            <v>0</v>
          </cell>
        </row>
        <row r="34">
          <cell r="B34" t="str">
            <v>RCONT</v>
          </cell>
          <cell r="C34">
            <v>60</v>
          </cell>
          <cell r="D34">
            <v>0</v>
          </cell>
        </row>
        <row r="35">
          <cell r="B35" t="str">
            <v>CONT_T</v>
          </cell>
          <cell r="C35">
            <v>60</v>
          </cell>
          <cell r="D35">
            <v>0.1</v>
          </cell>
        </row>
        <row r="36">
          <cell r="B36" t="str">
            <v>CONT_G</v>
          </cell>
          <cell r="C36">
            <v>60</v>
          </cell>
          <cell r="D36">
            <v>-3.181818181818187E-2</v>
          </cell>
        </row>
        <row r="37">
          <cell r="B37" t="str">
            <v>CONT_B</v>
          </cell>
          <cell r="C37">
            <v>60</v>
          </cell>
          <cell r="D37">
            <v>-0.1</v>
          </cell>
        </row>
        <row r="38">
          <cell r="B38" t="str">
            <v>RCONT_T</v>
          </cell>
          <cell r="C38">
            <v>60</v>
          </cell>
          <cell r="D38">
            <v>0.1</v>
          </cell>
        </row>
        <row r="39">
          <cell r="B39" t="str">
            <v>RCONT_G</v>
          </cell>
          <cell r="C39">
            <v>60</v>
          </cell>
          <cell r="D39">
            <v>-3.181818181818187E-2</v>
          </cell>
        </row>
        <row r="40">
          <cell r="B40" t="str">
            <v>RCONT_B</v>
          </cell>
          <cell r="C40">
            <v>60</v>
          </cell>
          <cell r="D40">
            <v>-0.1</v>
          </cell>
        </row>
        <row r="41">
          <cell r="B41" t="str">
            <v>M1</v>
          </cell>
          <cell r="C41">
            <v>91</v>
          </cell>
          <cell r="D41">
            <v>0</v>
          </cell>
        </row>
        <row r="42">
          <cell r="B42" t="str">
            <v>M1_T</v>
          </cell>
          <cell r="C42">
            <v>91</v>
          </cell>
          <cell r="D42">
            <v>0.1</v>
          </cell>
        </row>
        <row r="43">
          <cell r="B43" t="str">
            <v>M1_B</v>
          </cell>
          <cell r="C43">
            <v>91</v>
          </cell>
          <cell r="D43">
            <v>-0.1</v>
          </cell>
        </row>
        <row r="44">
          <cell r="B44" t="str">
            <v>V1</v>
          </cell>
          <cell r="C44">
            <v>61</v>
          </cell>
          <cell r="D44">
            <v>0.08</v>
          </cell>
        </row>
        <row r="45">
          <cell r="B45" t="str">
            <v>V1_T</v>
          </cell>
          <cell r="C45">
            <v>61</v>
          </cell>
          <cell r="D45">
            <v>0.5</v>
          </cell>
        </row>
        <row r="46">
          <cell r="B46" t="str">
            <v>V1_B</v>
          </cell>
          <cell r="C46">
            <v>61</v>
          </cell>
          <cell r="D46">
            <v>0.2</v>
          </cell>
        </row>
        <row r="47">
          <cell r="B47" t="str">
            <v>M2</v>
          </cell>
          <cell r="C47">
            <v>92</v>
          </cell>
          <cell r="D47">
            <v>0</v>
          </cell>
        </row>
        <row r="48">
          <cell r="B48" t="str">
            <v>M2_T</v>
          </cell>
          <cell r="C48">
            <v>92</v>
          </cell>
          <cell r="D48">
            <v>0.1</v>
          </cell>
        </row>
        <row r="49">
          <cell r="B49" t="str">
            <v>M2_B</v>
          </cell>
          <cell r="C49">
            <v>92</v>
          </cell>
          <cell r="D49">
            <v>-0.1</v>
          </cell>
        </row>
        <row r="50">
          <cell r="B50" t="str">
            <v>V2</v>
          </cell>
          <cell r="C50">
            <v>62</v>
          </cell>
          <cell r="D50">
            <v>0.08</v>
          </cell>
        </row>
        <row r="51">
          <cell r="B51" t="str">
            <v>V2_T</v>
          </cell>
          <cell r="C51">
            <v>62</v>
          </cell>
          <cell r="D51">
            <v>0.5</v>
          </cell>
        </row>
        <row r="52">
          <cell r="B52" t="str">
            <v>V2_B</v>
          </cell>
          <cell r="C52">
            <v>62</v>
          </cell>
          <cell r="D52">
            <v>0.2</v>
          </cell>
        </row>
        <row r="53">
          <cell r="B53" t="str">
            <v>M3</v>
          </cell>
          <cell r="C53">
            <v>93</v>
          </cell>
          <cell r="D53">
            <v>0</v>
          </cell>
        </row>
        <row r="54">
          <cell r="B54" t="str">
            <v>M3_T</v>
          </cell>
          <cell r="C54">
            <v>93</v>
          </cell>
          <cell r="D54">
            <v>0.1</v>
          </cell>
        </row>
        <row r="55">
          <cell r="B55" t="str">
            <v>M3_B</v>
          </cell>
          <cell r="C55">
            <v>93</v>
          </cell>
          <cell r="D55">
            <v>-0.1</v>
          </cell>
        </row>
        <row r="56">
          <cell r="B56" t="str">
            <v>V3</v>
          </cell>
          <cell r="C56">
            <v>63</v>
          </cell>
          <cell r="D56">
            <v>0.08</v>
          </cell>
        </row>
        <row r="57">
          <cell r="B57" t="str">
            <v>V3_T</v>
          </cell>
          <cell r="C57">
            <v>63</v>
          </cell>
          <cell r="D57">
            <v>0.5</v>
          </cell>
        </row>
        <row r="58">
          <cell r="B58" t="str">
            <v>V3_B</v>
          </cell>
          <cell r="C58">
            <v>63</v>
          </cell>
          <cell r="D58">
            <v>0.2</v>
          </cell>
        </row>
        <row r="59">
          <cell r="B59" t="str">
            <v>M4</v>
          </cell>
          <cell r="C59">
            <v>94</v>
          </cell>
          <cell r="D59">
            <v>0</v>
          </cell>
        </row>
        <row r="60">
          <cell r="B60" t="str">
            <v>M4_T</v>
          </cell>
          <cell r="C60">
            <v>94</v>
          </cell>
          <cell r="D60">
            <v>0.1</v>
          </cell>
        </row>
        <row r="61">
          <cell r="B61" t="str">
            <v>M4_B</v>
          </cell>
          <cell r="C61">
            <v>94</v>
          </cell>
          <cell r="D61">
            <v>-0.1</v>
          </cell>
        </row>
        <row r="62">
          <cell r="B62" t="str">
            <v>AV0</v>
          </cell>
          <cell r="C62">
            <v>64</v>
          </cell>
          <cell r="D62">
            <v>0</v>
          </cell>
        </row>
        <row r="63">
          <cell r="B63" t="str">
            <v>AV0_T</v>
          </cell>
          <cell r="C63">
            <v>64</v>
          </cell>
          <cell r="D63">
            <v>-0.13</v>
          </cell>
        </row>
        <row r="64">
          <cell r="B64" t="str">
            <v>AV0_B</v>
          </cell>
          <cell r="C64">
            <v>64</v>
          </cell>
          <cell r="D64">
            <v>-0.27</v>
          </cell>
        </row>
        <row r="65">
          <cell r="B65" t="str">
            <v>AM1</v>
          </cell>
          <cell r="C65">
            <v>51</v>
          </cell>
          <cell r="D65">
            <v>0</v>
          </cell>
        </row>
        <row r="66">
          <cell r="B66" t="str">
            <v>AM1_T</v>
          </cell>
          <cell r="C66">
            <v>51</v>
          </cell>
          <cell r="D66">
            <v>-0.01</v>
          </cell>
        </row>
        <row r="67">
          <cell r="B67" t="str">
            <v>AM1_B</v>
          </cell>
          <cell r="C67">
            <v>51</v>
          </cell>
          <cell r="D67">
            <v>0</v>
          </cell>
        </row>
        <row r="68">
          <cell r="B68" t="str">
            <v>AM1C</v>
          </cell>
          <cell r="C68">
            <v>52</v>
          </cell>
          <cell r="D68">
            <v>0</v>
          </cell>
        </row>
        <row r="69">
          <cell r="B69" t="str">
            <v>AV1</v>
          </cell>
          <cell r="C69">
            <v>65</v>
          </cell>
          <cell r="D69">
            <v>0</v>
          </cell>
        </row>
        <row r="70">
          <cell r="B70" t="str">
            <v>AV1_T</v>
          </cell>
          <cell r="C70">
            <v>65</v>
          </cell>
          <cell r="D70">
            <v>-0.13</v>
          </cell>
        </row>
        <row r="71">
          <cell r="B71" t="str">
            <v>AV1_B</v>
          </cell>
          <cell r="C71">
            <v>65</v>
          </cell>
          <cell r="D71">
            <v>-0.27</v>
          </cell>
        </row>
        <row r="72">
          <cell r="B72" t="str">
            <v>AM2</v>
          </cell>
          <cell r="C72">
            <v>55</v>
          </cell>
          <cell r="D72">
            <v>0</v>
          </cell>
        </row>
        <row r="73">
          <cell r="B73" t="str">
            <v>AM2_T</v>
          </cell>
          <cell r="C73">
            <v>55</v>
          </cell>
          <cell r="D73">
            <v>-0.01</v>
          </cell>
        </row>
        <row r="74">
          <cell r="B74" t="str">
            <v>AM2_B</v>
          </cell>
          <cell r="C74">
            <v>55</v>
          </cell>
          <cell r="D74">
            <v>0</v>
          </cell>
        </row>
        <row r="75">
          <cell r="B75" t="str">
            <v>AM2C</v>
          </cell>
          <cell r="C75">
            <v>56</v>
          </cell>
          <cell r="D75">
            <v>0</v>
          </cell>
        </row>
        <row r="76">
          <cell r="B76" t="str">
            <v>AM3</v>
          </cell>
          <cell r="C76">
            <v>57</v>
          </cell>
          <cell r="D76">
            <v>0</v>
          </cell>
        </row>
        <row r="77">
          <cell r="B77" t="str">
            <v>AM3_T</v>
          </cell>
          <cell r="C77">
            <v>57</v>
          </cell>
          <cell r="D77">
            <v>-0.01</v>
          </cell>
        </row>
        <row r="78">
          <cell r="B78" t="str">
            <v>AM3_B</v>
          </cell>
          <cell r="C78">
            <v>57</v>
          </cell>
          <cell r="D78">
            <v>0</v>
          </cell>
        </row>
        <row r="79">
          <cell r="B79" t="str">
            <v>AM3C</v>
          </cell>
          <cell r="C79">
            <v>58</v>
          </cell>
          <cell r="D79">
            <v>0</v>
          </cell>
        </row>
        <row r="80">
          <cell r="B80" t="str">
            <v>AV3</v>
          </cell>
          <cell r="C80">
            <v>66</v>
          </cell>
          <cell r="D80">
            <v>0</v>
          </cell>
        </row>
        <row r="81">
          <cell r="B81" t="str">
            <v>AV3_T</v>
          </cell>
          <cell r="C81">
            <v>66</v>
          </cell>
          <cell r="D81">
            <v>-0.13</v>
          </cell>
        </row>
        <row r="82">
          <cell r="B82" t="str">
            <v>AV3_B</v>
          </cell>
          <cell r="C82">
            <v>66</v>
          </cell>
          <cell r="D82">
            <v>-0.27</v>
          </cell>
        </row>
        <row r="83">
          <cell r="B83" t="str">
            <v>AM4</v>
          </cell>
          <cell r="C83">
            <v>53</v>
          </cell>
          <cell r="D83">
            <v>0</v>
          </cell>
        </row>
        <row r="84">
          <cell r="B84" t="str">
            <v>AM4_T</v>
          </cell>
          <cell r="C84">
            <v>53</v>
          </cell>
          <cell r="D84">
            <v>-0.01</v>
          </cell>
        </row>
        <row r="85">
          <cell r="B85" t="str">
            <v>AM4_B</v>
          </cell>
          <cell r="C85">
            <v>53</v>
          </cell>
          <cell r="D85">
            <v>0</v>
          </cell>
        </row>
        <row r="86">
          <cell r="B86" t="str">
            <v>AM4C</v>
          </cell>
          <cell r="C86">
            <v>54</v>
          </cell>
          <cell r="D86">
            <v>0</v>
          </cell>
        </row>
        <row r="87">
          <cell r="B87" t="str">
            <v>TV1</v>
          </cell>
          <cell r="C87">
            <v>67</v>
          </cell>
          <cell r="D87">
            <v>0</v>
          </cell>
        </row>
        <row r="88">
          <cell r="B88" t="str">
            <v>TV1_T</v>
          </cell>
          <cell r="C88">
            <v>67</v>
          </cell>
          <cell r="D88">
            <v>0.4</v>
          </cell>
        </row>
        <row r="89">
          <cell r="B89" t="str">
            <v>TV1_B</v>
          </cell>
          <cell r="C89">
            <v>67</v>
          </cell>
          <cell r="D89">
            <v>0</v>
          </cell>
        </row>
        <row r="90">
          <cell r="B90" t="str">
            <v>TM1</v>
          </cell>
          <cell r="C90">
            <v>75</v>
          </cell>
          <cell r="D90">
            <v>0</v>
          </cell>
        </row>
        <row r="91">
          <cell r="B91" t="str">
            <v>TM1_T</v>
          </cell>
          <cell r="C91">
            <v>75</v>
          </cell>
          <cell r="D91">
            <v>0</v>
          </cell>
        </row>
        <row r="92">
          <cell r="B92" t="str">
            <v>TM1_B</v>
          </cell>
          <cell r="C92">
            <v>75</v>
          </cell>
          <cell r="D92">
            <v>0.1</v>
          </cell>
        </row>
        <row r="93">
          <cell r="B93" t="str">
            <v>PASS</v>
          </cell>
          <cell r="C93" t="str">
            <v>8X</v>
          </cell>
          <cell r="D93">
            <v>0</v>
          </cell>
        </row>
        <row r="94">
          <cell r="B94" t="str">
            <v>DUMMY</v>
          </cell>
          <cell r="C94">
            <v>0</v>
          </cell>
          <cell r="D94">
            <v>0</v>
          </cell>
        </row>
        <row r="95">
          <cell r="B95" t="str">
            <v>PASS82</v>
          </cell>
          <cell r="C95">
            <v>82</v>
          </cell>
          <cell r="D95">
            <v>-30</v>
          </cell>
        </row>
        <row r="96">
          <cell r="B96" t="str">
            <v>PASS83</v>
          </cell>
          <cell r="C96">
            <v>83</v>
          </cell>
          <cell r="D96">
            <v>-30</v>
          </cell>
        </row>
        <row r="97">
          <cell r="B97">
            <v>0</v>
          </cell>
          <cell r="C97">
            <v>0</v>
          </cell>
          <cell r="D97">
            <v>0</v>
          </cell>
        </row>
        <row r="100">
          <cell r="D100">
            <v>0</v>
          </cell>
        </row>
      </sheetData>
      <sheetData sheetId="10"/>
      <sheetData sheetId="11"/>
      <sheetData sheetId="12"/>
      <sheetData sheetId="13"/>
      <sheetData sheetId="14"/>
      <sheetData sheetId="15">
        <row r="2">
          <cell r="C2">
            <v>22</v>
          </cell>
          <cell r="D2">
            <v>15</v>
          </cell>
          <cell r="E2">
            <v>10</v>
          </cell>
          <cell r="F2">
            <v>12</v>
          </cell>
          <cell r="G2">
            <v>11</v>
          </cell>
          <cell r="H2">
            <v>14</v>
          </cell>
          <cell r="I2">
            <v>19</v>
          </cell>
          <cell r="J2">
            <v>35</v>
          </cell>
          <cell r="K2">
            <v>33</v>
          </cell>
          <cell r="L2">
            <v>39</v>
          </cell>
          <cell r="M2">
            <v>31</v>
          </cell>
          <cell r="N2">
            <v>38</v>
          </cell>
          <cell r="O2">
            <v>34</v>
          </cell>
          <cell r="P2">
            <v>36</v>
          </cell>
          <cell r="Q2">
            <v>37</v>
          </cell>
          <cell r="R2">
            <v>60</v>
          </cell>
          <cell r="S2">
            <v>91</v>
          </cell>
          <cell r="T2">
            <v>61</v>
          </cell>
          <cell r="U2">
            <v>92</v>
          </cell>
          <cell r="V2">
            <v>62</v>
          </cell>
          <cell r="W2">
            <v>93</v>
          </cell>
          <cell r="X2">
            <v>63</v>
          </cell>
          <cell r="Y2">
            <v>94</v>
          </cell>
          <cell r="Z2">
            <v>64</v>
          </cell>
          <cell r="AA2">
            <v>51</v>
          </cell>
          <cell r="AB2">
            <v>52</v>
          </cell>
          <cell r="AC2">
            <v>65</v>
          </cell>
          <cell r="AD2">
            <v>55</v>
          </cell>
          <cell r="AE2">
            <v>56</v>
          </cell>
          <cell r="AF2">
            <v>57</v>
          </cell>
          <cell r="AG2">
            <v>58</v>
          </cell>
          <cell r="AH2">
            <v>66</v>
          </cell>
          <cell r="AI2">
            <v>53</v>
          </cell>
          <cell r="AJ2">
            <v>54</v>
          </cell>
          <cell r="AK2">
            <v>67</v>
          </cell>
          <cell r="AL2">
            <v>75</v>
          </cell>
          <cell r="AM2" t="str">
            <v>8X</v>
          </cell>
        </row>
        <row r="3">
          <cell r="B3">
            <v>22</v>
          </cell>
          <cell r="C3">
            <v>10</v>
          </cell>
          <cell r="D3">
            <v>109.77249200050075</v>
          </cell>
          <cell r="E3">
            <v>43.011626335213137</v>
          </cell>
          <cell r="F3">
            <v>43.011626335213137</v>
          </cell>
          <cell r="G3">
            <v>42.204857540335333</v>
          </cell>
          <cell r="H3">
            <v>64.22616289332565</v>
          </cell>
          <cell r="I3">
            <v>64.22616289332565</v>
          </cell>
          <cell r="J3">
            <v>89.582364335844588</v>
          </cell>
          <cell r="K3">
            <v>16.881943016134134</v>
          </cell>
          <cell r="L3">
            <v>43.011626335213137</v>
          </cell>
          <cell r="M3">
            <v>89.582364335844588</v>
          </cell>
          <cell r="N3">
            <v>89.582364335844588</v>
          </cell>
          <cell r="O3">
            <v>43.011626335213137</v>
          </cell>
          <cell r="P3">
            <v>33.911649915626342</v>
          </cell>
          <cell r="Q3">
            <v>33.911649915626342</v>
          </cell>
          <cell r="R3">
            <v>25.099800796022265</v>
          </cell>
          <cell r="S3">
            <v>29.765752132274436</v>
          </cell>
          <cell r="T3">
            <v>33.793490497431598</v>
          </cell>
          <cell r="U3">
            <v>37.389838191679836</v>
          </cell>
          <cell r="V3">
            <v>40.669398815325515</v>
          </cell>
          <cell r="W3">
            <v>43.70354676682431</v>
          </cell>
          <cell r="X3">
            <v>46.540305112880382</v>
          </cell>
          <cell r="Y3">
            <v>49.213819197457134</v>
          </cell>
          <cell r="Z3">
            <v>62.323751491706595</v>
          </cell>
          <cell r="AA3">
            <v>63.120915709454032</v>
          </cell>
          <cell r="AB3">
            <v>75.352504935138029</v>
          </cell>
          <cell r="AC3">
            <v>65.454182448488353</v>
          </cell>
          <cell r="AD3">
            <v>66.213669283615445</v>
          </cell>
          <cell r="AE3">
            <v>77.961528974231896</v>
          </cell>
          <cell r="AF3">
            <v>66.964542856649132</v>
          </cell>
          <cell r="AG3">
            <v>78.600254452514335</v>
          </cell>
          <cell r="AH3">
            <v>67.381377249207361</v>
          </cell>
          <cell r="AI3">
            <v>68.119380502174266</v>
          </cell>
          <cell r="AJ3">
            <v>79.586431004286155</v>
          </cell>
          <cell r="AK3">
            <v>55.874860178795977</v>
          </cell>
          <cell r="AL3">
            <v>93.525397620111733</v>
          </cell>
          <cell r="AM3">
            <v>129.02325371807981</v>
          </cell>
        </row>
        <row r="4">
          <cell r="B4">
            <v>15</v>
          </cell>
          <cell r="C4">
            <v>109.77249200050075</v>
          </cell>
          <cell r="D4">
            <v>150</v>
          </cell>
          <cell r="E4">
            <v>117.6860229593982</v>
          </cell>
          <cell r="F4">
            <v>117.6860229593982</v>
          </cell>
          <cell r="G4">
            <v>117.39356881873896</v>
          </cell>
          <cell r="H4">
            <v>126.98425099200294</v>
          </cell>
          <cell r="I4">
            <v>126.98425099200294</v>
          </cell>
          <cell r="J4">
            <v>141.50971698084905</v>
          </cell>
          <cell r="K4">
            <v>110.83771921146699</v>
          </cell>
          <cell r="L4">
            <v>117.6860229593982</v>
          </cell>
          <cell r="M4">
            <v>141.50971698084905</v>
          </cell>
          <cell r="N4">
            <v>141.50971698084905</v>
          </cell>
          <cell r="O4">
            <v>117.6860229593982</v>
          </cell>
          <cell r="P4">
            <v>114.67344941179715</v>
          </cell>
          <cell r="Q4">
            <v>114.67344941179715</v>
          </cell>
          <cell r="R4">
            <v>112.38327277669039</v>
          </cell>
          <cell r="S4">
            <v>113.51651862174069</v>
          </cell>
          <cell r="T4">
            <v>114.63856244737195</v>
          </cell>
          <cell r="U4">
            <v>115.74973002128341</v>
          </cell>
          <cell r="V4">
            <v>116.8503316212667</v>
          </cell>
          <cell r="W4">
            <v>117.94066304714417</v>
          </cell>
          <cell r="X4">
            <v>119.02100654926423</v>
          </cell>
          <cell r="Y4">
            <v>120.09163168181203</v>
          </cell>
          <cell r="Z4">
            <v>126.03273384323614</v>
          </cell>
          <cell r="AA4">
            <v>126.42883373661248</v>
          </cell>
          <cell r="AB4">
            <v>132.95864018558552</v>
          </cell>
          <cell r="AC4">
            <v>127.60975668027896</v>
          </cell>
          <cell r="AD4">
            <v>128.00097655877474</v>
          </cell>
          <cell r="AE4">
            <v>134.45445325462447</v>
          </cell>
          <cell r="AF4">
            <v>128.39100435778201</v>
          </cell>
          <cell r="AG4">
            <v>134.82581355215328</v>
          </cell>
          <cell r="AH4">
            <v>128.60890326878618</v>
          </cell>
          <cell r="AI4">
            <v>128.99709299050116</v>
          </cell>
          <cell r="AJ4">
            <v>135.40310188470573</v>
          </cell>
          <cell r="AK4">
            <v>122.97154142320896</v>
          </cell>
          <cell r="AL4">
            <v>144.03818938045563</v>
          </cell>
          <cell r="AM4">
            <v>169.25424662323837</v>
          </cell>
        </row>
        <row r="5">
          <cell r="B5">
            <v>10</v>
          </cell>
          <cell r="C5">
            <v>43.011626335213137</v>
          </cell>
          <cell r="D5">
            <v>117.6860229593982</v>
          </cell>
          <cell r="E5">
            <v>30</v>
          </cell>
          <cell r="F5">
            <v>60.415229867972862</v>
          </cell>
          <cell r="G5">
            <v>59.843546017929121</v>
          </cell>
          <cell r="H5">
            <v>76.974021591703263</v>
          </cell>
          <cell r="I5">
            <v>76.974021591703263</v>
          </cell>
          <cell r="J5">
            <v>99.121138007995043</v>
          </cell>
          <cell r="K5">
            <v>45.661800227323496</v>
          </cell>
          <cell r="L5">
            <v>60.415229867972862</v>
          </cell>
          <cell r="M5">
            <v>99.121138007995043</v>
          </cell>
          <cell r="N5">
            <v>99.121138007995043</v>
          </cell>
          <cell r="O5">
            <v>60.415229867972862</v>
          </cell>
          <cell r="P5">
            <v>54.313902456001081</v>
          </cell>
          <cell r="Q5">
            <v>54.313902456001081</v>
          </cell>
          <cell r="R5">
            <v>49.295030175464952</v>
          </cell>
          <cell r="S5">
            <v>51.82663407939976</v>
          </cell>
          <cell r="T5">
            <v>54.240206489282464</v>
          </cell>
          <cell r="U5">
            <v>56.550862062394771</v>
          </cell>
          <cell r="V5">
            <v>58.770741019660456</v>
          </cell>
          <cell r="W5">
            <v>60.909769331364238</v>
          </cell>
          <cell r="X5">
            <v>62.976185975335156</v>
          </cell>
          <cell r="Y5">
            <v>64.976918978972833</v>
          </cell>
          <cell r="Z5">
            <v>75.393965275743398</v>
          </cell>
          <cell r="AA5">
            <v>76.054256948575869</v>
          </cell>
          <cell r="AB5">
            <v>86.475430036513828</v>
          </cell>
          <cell r="AC5">
            <v>78.001602547640005</v>
          </cell>
          <cell r="AD5">
            <v>78.640002543234957</v>
          </cell>
          <cell r="AE5">
            <v>88.758098222077749</v>
          </cell>
          <cell r="AF5">
            <v>79.273261570342868</v>
          </cell>
          <cell r="AG5">
            <v>89.319650693450441</v>
          </cell>
          <cell r="AH5">
            <v>79.625686810224764</v>
          </cell>
          <cell r="AI5">
            <v>80.251168215796085</v>
          </cell>
          <cell r="AJ5">
            <v>90.188691087075881</v>
          </cell>
          <cell r="AK5">
            <v>70.156966867161515</v>
          </cell>
          <cell r="AL5">
            <v>102.69858811103491</v>
          </cell>
          <cell r="AM5">
            <v>135.81973347050862</v>
          </cell>
        </row>
        <row r="6">
          <cell r="B6">
            <v>12</v>
          </cell>
          <cell r="C6">
            <v>43.011626335213137</v>
          </cell>
          <cell r="D6">
            <v>117.6860229593982</v>
          </cell>
          <cell r="E6">
            <v>60.415229867972862</v>
          </cell>
          <cell r="F6">
            <v>30</v>
          </cell>
          <cell r="G6">
            <v>59.843546017929121</v>
          </cell>
          <cell r="H6">
            <v>76.974021591703263</v>
          </cell>
          <cell r="I6">
            <v>76.974021591703263</v>
          </cell>
          <cell r="J6">
            <v>99.121138007995043</v>
          </cell>
          <cell r="K6">
            <v>45.661800227323496</v>
          </cell>
          <cell r="L6">
            <v>60.415229867972862</v>
          </cell>
          <cell r="M6">
            <v>99.121138007995043</v>
          </cell>
          <cell r="N6">
            <v>99.121138007995043</v>
          </cell>
          <cell r="O6">
            <v>60.415229867972862</v>
          </cell>
          <cell r="P6">
            <v>54.313902456001081</v>
          </cell>
          <cell r="Q6">
            <v>54.313902456001081</v>
          </cell>
          <cell r="R6">
            <v>49.295030175464952</v>
          </cell>
          <cell r="S6">
            <v>51.82663407939976</v>
          </cell>
          <cell r="T6">
            <v>54.240206489282464</v>
          </cell>
          <cell r="U6">
            <v>56.550862062394771</v>
          </cell>
          <cell r="V6">
            <v>58.770741019660456</v>
          </cell>
          <cell r="W6">
            <v>60.909769331364238</v>
          </cell>
          <cell r="X6">
            <v>62.976185975335156</v>
          </cell>
          <cell r="Y6">
            <v>64.976918978972833</v>
          </cell>
          <cell r="Z6">
            <v>75.393965275743398</v>
          </cell>
          <cell r="AA6">
            <v>76.054256948575869</v>
          </cell>
          <cell r="AB6">
            <v>86.475430036513828</v>
          </cell>
          <cell r="AC6">
            <v>78.001602547640005</v>
          </cell>
          <cell r="AD6">
            <v>78.640002543234957</v>
          </cell>
          <cell r="AE6">
            <v>88.758098222077749</v>
          </cell>
          <cell r="AF6">
            <v>79.273261570342868</v>
          </cell>
          <cell r="AG6">
            <v>89.319650693450441</v>
          </cell>
          <cell r="AH6">
            <v>79.625686810224764</v>
          </cell>
          <cell r="AI6">
            <v>80.251168215796085</v>
          </cell>
          <cell r="AJ6">
            <v>90.188691087075881</v>
          </cell>
          <cell r="AK6">
            <v>70.156966867161515</v>
          </cell>
          <cell r="AL6">
            <v>102.69858811103491</v>
          </cell>
          <cell r="AM6">
            <v>135.81973347050862</v>
          </cell>
        </row>
        <row r="7">
          <cell r="B7">
            <v>11</v>
          </cell>
          <cell r="C7">
            <v>42.204857540335333</v>
          </cell>
          <cell r="D7">
            <v>117.39356881873896</v>
          </cell>
          <cell r="E7">
            <v>59.843546017929121</v>
          </cell>
          <cell r="F7">
            <v>59.843546017929121</v>
          </cell>
          <cell r="G7">
            <v>25</v>
          </cell>
          <cell r="H7">
            <v>76.526139325069835</v>
          </cell>
          <cell r="I7">
            <v>76.526139325069835</v>
          </cell>
          <cell r="J7">
            <v>98.773731325692054</v>
          </cell>
          <cell r="K7">
            <v>44.90267252625393</v>
          </cell>
          <cell r="L7">
            <v>59.843546017929121</v>
          </cell>
          <cell r="M7">
            <v>98.773731325692054</v>
          </cell>
          <cell r="N7">
            <v>98.773731325692054</v>
          </cell>
          <cell r="O7">
            <v>59.843546017929121</v>
          </cell>
          <cell r="P7">
            <v>53.677276383959722</v>
          </cell>
          <cell r="Q7">
            <v>53.677276383959722</v>
          </cell>
          <cell r="R7">
            <v>48.592694924237328</v>
          </cell>
          <cell r="S7">
            <v>51.159065667777796</v>
          </cell>
          <cell r="T7">
            <v>53.60270515561691</v>
          </cell>
          <cell r="U7">
            <v>55.939699677420506</v>
          </cell>
          <cell r="V7">
            <v>58.182901268327967</v>
          </cell>
          <cell r="W7">
            <v>60.342770900912392</v>
          </cell>
          <cell r="X7">
            <v>62.427958480155354</v>
          </cell>
          <cell r="Y7">
            <v>64.445713589035535</v>
          </cell>
          <cell r="Z7">
            <v>74.936639903320994</v>
          </cell>
          <cell r="AA7">
            <v>75.600925920255776</v>
          </cell>
          <cell r="AB7">
            <v>86.077000412421427</v>
          </cell>
          <cell r="AC7">
            <v>77.559654460292691</v>
          </cell>
          <cell r="AD7">
            <v>78.201662386422456</v>
          </cell>
          <cell r="AE7">
            <v>88.369960959593044</v>
          </cell>
          <cell r="AF7">
            <v>78.838442399631418</v>
          </cell>
          <cell r="AG7">
            <v>88.93396426562802</v>
          </cell>
          <cell r="AH7">
            <v>79.192802703276016</v>
          </cell>
          <cell r="AI7">
            <v>79.8216762540101</v>
          </cell>
          <cell r="AJ7">
            <v>89.806736941055831</v>
          </cell>
          <cell r="AK7">
            <v>69.665271118398721</v>
          </cell>
          <cell r="AL7">
            <v>102.3633235099369</v>
          </cell>
          <cell r="AM7">
            <v>135.56640439282884</v>
          </cell>
        </row>
        <row r="8">
          <cell r="B8">
            <v>14</v>
          </cell>
          <cell r="C8">
            <v>64.22616289332565</v>
          </cell>
          <cell r="D8">
            <v>126.98425099200294</v>
          </cell>
          <cell r="E8">
            <v>76.974021591703263</v>
          </cell>
          <cell r="F8">
            <v>76.974021591703263</v>
          </cell>
          <cell r="G8">
            <v>76.526139325069835</v>
          </cell>
          <cell r="H8">
            <v>80</v>
          </cell>
          <cell r="I8">
            <v>90.553851381374173</v>
          </cell>
          <cell r="J8">
            <v>110</v>
          </cell>
          <cell r="K8">
            <v>66.030296076876709</v>
          </cell>
          <cell r="L8">
            <v>76.974021591703263</v>
          </cell>
          <cell r="M8">
            <v>110</v>
          </cell>
          <cell r="N8">
            <v>110</v>
          </cell>
          <cell r="O8">
            <v>76.974021591703263</v>
          </cell>
          <cell r="P8">
            <v>72.284161474004804</v>
          </cell>
          <cell r="Q8">
            <v>72.284161474004804</v>
          </cell>
          <cell r="R8">
            <v>68.593002558570063</v>
          </cell>
          <cell r="S8">
            <v>70.434366611761334</v>
          </cell>
          <cell r="T8">
            <v>72.22880311897741</v>
          </cell>
          <cell r="U8">
            <v>73.979726952726722</v>
          </cell>
          <cell r="V8">
            <v>75.690157880665041</v>
          </cell>
          <cell r="W8">
            <v>77.362781749365766</v>
          </cell>
          <cell r="X8">
            <v>79</v>
          </cell>
          <cell r="Y8">
            <v>80.603970125546539</v>
          </cell>
          <cell r="Z8">
            <v>89.214628845274021</v>
          </cell>
          <cell r="AA8">
            <v>89.773325659685796</v>
          </cell>
          <cell r="AB8">
            <v>98.75727821279807</v>
          </cell>
          <cell r="AC8">
            <v>91.428934151066201</v>
          </cell>
          <cell r="AD8">
            <v>91.974181159714604</v>
          </cell>
          <cell r="AE8">
            <v>100.7620960480676</v>
          </cell>
          <cell r="AF8">
            <v>92.516214795029313</v>
          </cell>
          <cell r="AG8">
            <v>101.25709851659785</v>
          </cell>
          <cell r="AH8">
            <v>92.818371026429887</v>
          </cell>
          <cell r="AI8">
            <v>93.355503319300894</v>
          </cell>
          <cell r="AJ8">
            <v>102.02450685987166</v>
          </cell>
          <cell r="AK8">
            <v>84.8351342310484</v>
          </cell>
          <cell r="AL8">
            <v>113.23427043081966</v>
          </cell>
          <cell r="AM8">
            <v>143.95138068111746</v>
          </cell>
        </row>
        <row r="9">
          <cell r="B9">
            <v>19</v>
          </cell>
          <cell r="C9">
            <v>64.22616289332565</v>
          </cell>
          <cell r="D9">
            <v>126.98425099200294</v>
          </cell>
          <cell r="E9">
            <v>76.974021591703263</v>
          </cell>
          <cell r="F9">
            <v>76.974021591703263</v>
          </cell>
          <cell r="G9">
            <v>76.526139325069835</v>
          </cell>
          <cell r="H9">
            <v>90.553851381374173</v>
          </cell>
          <cell r="I9">
            <v>80</v>
          </cell>
          <cell r="J9">
            <v>110</v>
          </cell>
          <cell r="K9">
            <v>66.030296076876709</v>
          </cell>
          <cell r="L9">
            <v>76.974021591703263</v>
          </cell>
          <cell r="M9">
            <v>110</v>
          </cell>
          <cell r="N9">
            <v>110</v>
          </cell>
          <cell r="O9">
            <v>76.974021591703263</v>
          </cell>
          <cell r="P9">
            <v>72.284161474004804</v>
          </cell>
          <cell r="Q9">
            <v>72.284161474004804</v>
          </cell>
          <cell r="R9">
            <v>68.593002558570063</v>
          </cell>
          <cell r="S9">
            <v>70.434366611761334</v>
          </cell>
          <cell r="T9">
            <v>72.22880311897741</v>
          </cell>
          <cell r="U9">
            <v>73.979726952726722</v>
          </cell>
          <cell r="V9">
            <v>75.690157880665041</v>
          </cell>
          <cell r="W9">
            <v>77.362781749365766</v>
          </cell>
          <cell r="X9">
            <v>79</v>
          </cell>
          <cell r="Y9">
            <v>80.603970125546539</v>
          </cell>
          <cell r="Z9">
            <v>89.214628845274021</v>
          </cell>
          <cell r="AA9">
            <v>89.773325659685796</v>
          </cell>
          <cell r="AB9">
            <v>98.75727821279807</v>
          </cell>
          <cell r="AC9">
            <v>91.428934151066201</v>
          </cell>
          <cell r="AD9">
            <v>91.974181159714604</v>
          </cell>
          <cell r="AE9">
            <v>100.7620960480676</v>
          </cell>
          <cell r="AF9">
            <v>92.516214795029313</v>
          </cell>
          <cell r="AG9">
            <v>101.25709851659785</v>
          </cell>
          <cell r="AH9">
            <v>92.818371026429887</v>
          </cell>
          <cell r="AI9">
            <v>93.355503319300894</v>
          </cell>
          <cell r="AJ9">
            <v>102.02450685987166</v>
          </cell>
          <cell r="AK9">
            <v>84.8351342310484</v>
          </cell>
          <cell r="AL9">
            <v>113.23427043081966</v>
          </cell>
          <cell r="AM9">
            <v>143.95138068111746</v>
          </cell>
        </row>
        <row r="10">
          <cell r="B10">
            <v>35</v>
          </cell>
          <cell r="C10">
            <v>89.582364335844588</v>
          </cell>
          <cell r="D10">
            <v>141.50971698084905</v>
          </cell>
          <cell r="E10">
            <v>99.121138007995043</v>
          </cell>
          <cell r="F10">
            <v>99.121138007995043</v>
          </cell>
          <cell r="G10">
            <v>98.773731325692054</v>
          </cell>
          <cell r="H10">
            <v>110</v>
          </cell>
          <cell r="I10">
            <v>110</v>
          </cell>
          <cell r="J10">
            <v>80</v>
          </cell>
          <cell r="K10">
            <v>90.884542140014105</v>
          </cell>
          <cell r="L10">
            <v>99.121138007995043</v>
          </cell>
          <cell r="M10">
            <v>126.49110640673518</v>
          </cell>
          <cell r="N10">
            <v>126.49110640673518</v>
          </cell>
          <cell r="O10">
            <v>99.121138007995043</v>
          </cell>
          <cell r="P10">
            <v>95.524865872714003</v>
          </cell>
          <cell r="Q10">
            <v>95.524865872714003</v>
          </cell>
          <cell r="R10">
            <v>92.763139231054481</v>
          </cell>
          <cell r="S10">
            <v>94.132884795909661</v>
          </cell>
          <cell r="T10">
            <v>95.482982777037293</v>
          </cell>
          <cell r="U10">
            <v>96.814255148712476</v>
          </cell>
          <cell r="V10">
            <v>98.127468121826112</v>
          </cell>
          <cell r="W10">
            <v>99.42333730065593</v>
          </cell>
          <cell r="X10">
            <v>100.70253224224304</v>
          </cell>
          <cell r="Y10">
            <v>101.96568050084302</v>
          </cell>
          <cell r="Z10">
            <v>108.90018365457425</v>
          </cell>
          <cell r="AA10">
            <v>109.3583558764487</v>
          </cell>
          <cell r="AB10">
            <v>116.84605256490268</v>
          </cell>
          <cell r="AC10">
            <v>110.72149746097188</v>
          </cell>
          <cell r="AD10">
            <v>111.17216378212669</v>
          </cell>
          <cell r="AE10">
            <v>118.54534997206765</v>
          </cell>
          <cell r="AF10">
            <v>111.6210105670075</v>
          </cell>
          <cell r="AG10">
            <v>118.9663818059539</v>
          </cell>
          <cell r="AH10">
            <v>111.87157815995984</v>
          </cell>
          <cell r="AI10">
            <v>112.31762996075015</v>
          </cell>
          <cell r="AJ10">
            <v>119.6202324023825</v>
          </cell>
          <cell r="AK10">
            <v>105.34229919647662</v>
          </cell>
          <cell r="AL10">
            <v>129.31357237351384</v>
          </cell>
          <cell r="AM10">
            <v>156.91398917878547</v>
          </cell>
        </row>
        <row r="11">
          <cell r="B11">
            <v>33</v>
          </cell>
          <cell r="C11">
            <v>16.881943016134134</v>
          </cell>
          <cell r="D11">
            <v>110.83771921146699</v>
          </cell>
          <cell r="E11">
            <v>45.661800227323496</v>
          </cell>
          <cell r="F11">
            <v>45.661800227323496</v>
          </cell>
          <cell r="G11">
            <v>44.90267252625393</v>
          </cell>
          <cell r="H11">
            <v>66.030296076876709</v>
          </cell>
          <cell r="I11">
            <v>66.030296076876709</v>
          </cell>
          <cell r="J11">
            <v>90.884542140014105</v>
          </cell>
          <cell r="K11">
            <v>4</v>
          </cell>
          <cell r="L11">
            <v>45.661800227323496</v>
          </cell>
          <cell r="M11">
            <v>90.884542140014105</v>
          </cell>
          <cell r="N11">
            <v>90.884542140014105</v>
          </cell>
          <cell r="O11">
            <v>45.661800227323496</v>
          </cell>
          <cell r="P11">
            <v>37.215588131856791</v>
          </cell>
          <cell r="Q11">
            <v>37.215588131856791</v>
          </cell>
          <cell r="R11">
            <v>18.788294228055936</v>
          </cell>
          <cell r="S11">
            <v>24.677925358506133</v>
          </cell>
          <cell r="T11">
            <v>29.410882339705488</v>
          </cell>
          <cell r="U11">
            <v>33.481338085566406</v>
          </cell>
          <cell r="V11">
            <v>37.107950630558946</v>
          </cell>
          <cell r="W11">
            <v>40.410394702353507</v>
          </cell>
          <cell r="X11">
            <v>43.46262762420146</v>
          </cell>
          <cell r="Y11">
            <v>46.314144707637645</v>
          </cell>
          <cell r="Z11">
            <v>60.06038627914409</v>
          </cell>
          <cell r="AA11">
            <v>60.887190771130186</v>
          </cell>
          <cell r="AB11">
            <v>73.491496106692495</v>
          </cell>
          <cell r="AC11">
            <v>63.302843538027581</v>
          </cell>
          <cell r="AD11">
            <v>64.087830358032861</v>
          </cell>
          <cell r="AE11">
            <v>76.164296097318456</v>
          </cell>
          <cell r="AF11">
            <v>64.863317830650644</v>
          </cell>
          <cell r="AG11">
            <v>76.81796664843452</v>
          </cell>
          <cell r="AH11">
            <v>65.293567830223523</v>
          </cell>
          <cell r="AI11">
            <v>66.054901407844056</v>
          </cell>
          <cell r="AJ11">
            <v>77.826730626437083</v>
          </cell>
          <cell r="AK11">
            <v>53.338541412378341</v>
          </cell>
          <cell r="AL11">
            <v>92.03260291874831</v>
          </cell>
          <cell r="AM11">
            <v>127.94530081249565</v>
          </cell>
        </row>
        <row r="12">
          <cell r="B12">
            <v>39</v>
          </cell>
          <cell r="C12">
            <v>43.011626335213137</v>
          </cell>
          <cell r="D12">
            <v>117.6860229593982</v>
          </cell>
          <cell r="E12">
            <v>60.415229867972862</v>
          </cell>
          <cell r="F12">
            <v>60.415229867972862</v>
          </cell>
          <cell r="G12">
            <v>59.843546017929121</v>
          </cell>
          <cell r="H12">
            <v>76.974021591703263</v>
          </cell>
          <cell r="I12">
            <v>76.974021591703263</v>
          </cell>
          <cell r="J12">
            <v>99.121138007995043</v>
          </cell>
          <cell r="K12">
            <v>45.661800227323496</v>
          </cell>
          <cell r="L12">
            <v>30</v>
          </cell>
          <cell r="M12">
            <v>99.121138007995043</v>
          </cell>
          <cell r="N12">
            <v>99.121138007995043</v>
          </cell>
          <cell r="O12">
            <v>60.415229867972862</v>
          </cell>
          <cell r="P12">
            <v>54.313902456001081</v>
          </cell>
          <cell r="Q12">
            <v>54.313902456001081</v>
          </cell>
          <cell r="R12">
            <v>49.295030175464952</v>
          </cell>
          <cell r="S12">
            <v>51.82663407939976</v>
          </cell>
          <cell r="T12">
            <v>54.240206489282464</v>
          </cell>
          <cell r="U12">
            <v>56.550862062394771</v>
          </cell>
          <cell r="V12">
            <v>58.770741019660456</v>
          </cell>
          <cell r="W12">
            <v>60.909769331364238</v>
          </cell>
          <cell r="X12">
            <v>62.976185975335156</v>
          </cell>
          <cell r="Y12">
            <v>64.976918978972833</v>
          </cell>
          <cell r="Z12">
            <v>75.393965275743398</v>
          </cell>
          <cell r="AA12">
            <v>76.054256948575869</v>
          </cell>
          <cell r="AB12">
            <v>86.475430036513828</v>
          </cell>
          <cell r="AC12">
            <v>78.001602547640005</v>
          </cell>
          <cell r="AD12">
            <v>78.640002543234957</v>
          </cell>
          <cell r="AE12">
            <v>88.758098222077749</v>
          </cell>
          <cell r="AF12">
            <v>79.273261570342868</v>
          </cell>
          <cell r="AG12">
            <v>89.319650693450441</v>
          </cell>
          <cell r="AH12">
            <v>79.625686810224764</v>
          </cell>
          <cell r="AI12">
            <v>80.251168215796085</v>
          </cell>
          <cell r="AJ12">
            <v>90.188691087075881</v>
          </cell>
          <cell r="AK12">
            <v>70.156966867161515</v>
          </cell>
          <cell r="AL12">
            <v>102.69858811103491</v>
          </cell>
          <cell r="AM12">
            <v>135.81973347050862</v>
          </cell>
        </row>
        <row r="13">
          <cell r="B13">
            <v>31</v>
          </cell>
          <cell r="C13">
            <v>89.582364335844588</v>
          </cell>
          <cell r="D13">
            <v>141.50971698084905</v>
          </cell>
          <cell r="E13">
            <v>99.121138007995043</v>
          </cell>
          <cell r="F13">
            <v>99.121138007995043</v>
          </cell>
          <cell r="G13">
            <v>98.773731325692054</v>
          </cell>
          <cell r="H13">
            <v>110</v>
          </cell>
          <cell r="I13">
            <v>110</v>
          </cell>
          <cell r="J13">
            <v>126.49110640673518</v>
          </cell>
          <cell r="K13">
            <v>90.884542140014105</v>
          </cell>
          <cell r="L13">
            <v>99.121138007995043</v>
          </cell>
          <cell r="M13">
            <v>80</v>
          </cell>
          <cell r="N13">
            <v>126.49110640673518</v>
          </cell>
          <cell r="O13">
            <v>99.121138007995043</v>
          </cell>
          <cell r="P13">
            <v>95.524865872714003</v>
          </cell>
          <cell r="Q13">
            <v>95.524865872714003</v>
          </cell>
          <cell r="R13">
            <v>92.763139231054481</v>
          </cell>
          <cell r="S13">
            <v>94.132884795909661</v>
          </cell>
          <cell r="T13">
            <v>95.482982777037293</v>
          </cell>
          <cell r="U13">
            <v>96.814255148712476</v>
          </cell>
          <cell r="V13">
            <v>98.127468121826112</v>
          </cell>
          <cell r="W13">
            <v>99.42333730065593</v>
          </cell>
          <cell r="X13">
            <v>100.70253224224304</v>
          </cell>
          <cell r="Y13">
            <v>101.96568050084302</v>
          </cell>
          <cell r="Z13">
            <v>108.90018365457425</v>
          </cell>
          <cell r="AA13">
            <v>109.3583558764487</v>
          </cell>
          <cell r="AB13">
            <v>116.84605256490268</v>
          </cell>
          <cell r="AC13">
            <v>110.72149746097188</v>
          </cell>
          <cell r="AD13">
            <v>111.17216378212669</v>
          </cell>
          <cell r="AE13">
            <v>118.54534997206765</v>
          </cell>
          <cell r="AF13">
            <v>111.6210105670075</v>
          </cell>
          <cell r="AG13">
            <v>118.9663818059539</v>
          </cell>
          <cell r="AH13">
            <v>111.87157815995984</v>
          </cell>
          <cell r="AI13">
            <v>112.31762996075015</v>
          </cell>
          <cell r="AJ13">
            <v>119.6202324023825</v>
          </cell>
          <cell r="AK13">
            <v>105.34229919647662</v>
          </cell>
          <cell r="AL13">
            <v>129.31357237351384</v>
          </cell>
          <cell r="AM13">
            <v>156.91398917878547</v>
          </cell>
        </row>
        <row r="14">
          <cell r="B14">
            <v>38</v>
          </cell>
          <cell r="C14">
            <v>89.582364335844588</v>
          </cell>
          <cell r="D14">
            <v>141.50971698084905</v>
          </cell>
          <cell r="E14">
            <v>99.121138007995043</v>
          </cell>
          <cell r="F14">
            <v>99.121138007995043</v>
          </cell>
          <cell r="G14">
            <v>98.773731325692054</v>
          </cell>
          <cell r="H14">
            <v>110</v>
          </cell>
          <cell r="I14">
            <v>110</v>
          </cell>
          <cell r="J14">
            <v>126.49110640673518</v>
          </cell>
          <cell r="K14">
            <v>90.884542140014105</v>
          </cell>
          <cell r="L14">
            <v>99.121138007995043</v>
          </cell>
          <cell r="M14">
            <v>126.49110640673518</v>
          </cell>
          <cell r="N14">
            <v>80</v>
          </cell>
          <cell r="O14">
            <v>99.121138007995043</v>
          </cell>
          <cell r="P14">
            <v>95.524865872714003</v>
          </cell>
          <cell r="Q14">
            <v>95.524865872714003</v>
          </cell>
          <cell r="R14">
            <v>92.763139231054481</v>
          </cell>
          <cell r="S14">
            <v>94.132884795909661</v>
          </cell>
          <cell r="T14">
            <v>95.482982777037293</v>
          </cell>
          <cell r="U14">
            <v>96.814255148712476</v>
          </cell>
          <cell r="V14">
            <v>98.127468121826112</v>
          </cell>
          <cell r="W14">
            <v>99.42333730065593</v>
          </cell>
          <cell r="X14">
            <v>100.70253224224304</v>
          </cell>
          <cell r="Y14">
            <v>101.96568050084302</v>
          </cell>
          <cell r="Z14">
            <v>108.90018365457425</v>
          </cell>
          <cell r="AA14">
            <v>109.3583558764487</v>
          </cell>
          <cell r="AB14">
            <v>116.84605256490268</v>
          </cell>
          <cell r="AC14">
            <v>110.72149746097188</v>
          </cell>
          <cell r="AD14">
            <v>111.17216378212669</v>
          </cell>
          <cell r="AE14">
            <v>118.54534997206765</v>
          </cell>
          <cell r="AF14">
            <v>111.6210105670075</v>
          </cell>
          <cell r="AG14">
            <v>118.9663818059539</v>
          </cell>
          <cell r="AH14">
            <v>111.87157815995984</v>
          </cell>
          <cell r="AI14">
            <v>112.31762996075015</v>
          </cell>
          <cell r="AJ14">
            <v>119.6202324023825</v>
          </cell>
          <cell r="AK14">
            <v>105.34229919647662</v>
          </cell>
          <cell r="AL14">
            <v>129.31357237351384</v>
          </cell>
          <cell r="AM14">
            <v>156.91398917878547</v>
          </cell>
        </row>
        <row r="15">
          <cell r="B15">
            <v>34</v>
          </cell>
          <cell r="C15">
            <v>43.011626335213137</v>
          </cell>
          <cell r="D15">
            <v>117.6860229593982</v>
          </cell>
          <cell r="E15">
            <v>60.415229867972862</v>
          </cell>
          <cell r="F15">
            <v>60.415229867972862</v>
          </cell>
          <cell r="G15">
            <v>59.843546017929121</v>
          </cell>
          <cell r="H15">
            <v>76.974021591703263</v>
          </cell>
          <cell r="I15">
            <v>76.974021591703263</v>
          </cell>
          <cell r="J15">
            <v>99.121138007995043</v>
          </cell>
          <cell r="K15">
            <v>45.661800227323496</v>
          </cell>
          <cell r="L15">
            <v>60.415229867972862</v>
          </cell>
          <cell r="M15">
            <v>99.121138007995043</v>
          </cell>
          <cell r="N15">
            <v>99.121138007995043</v>
          </cell>
          <cell r="O15">
            <v>30</v>
          </cell>
          <cell r="P15">
            <v>54.313902456001081</v>
          </cell>
          <cell r="Q15">
            <v>54.313902456001081</v>
          </cell>
          <cell r="R15">
            <v>49.295030175464952</v>
          </cell>
          <cell r="S15">
            <v>51.82663407939976</v>
          </cell>
          <cell r="T15">
            <v>54.240206489282464</v>
          </cell>
          <cell r="U15">
            <v>56.550862062394771</v>
          </cell>
          <cell r="V15">
            <v>58.770741019660456</v>
          </cell>
          <cell r="W15">
            <v>60.909769331364238</v>
          </cell>
          <cell r="X15">
            <v>62.976185975335156</v>
          </cell>
          <cell r="Y15">
            <v>64.976918978972833</v>
          </cell>
          <cell r="Z15">
            <v>75.393965275743398</v>
          </cell>
          <cell r="AA15">
            <v>76.054256948575869</v>
          </cell>
          <cell r="AB15">
            <v>86.475430036513828</v>
          </cell>
          <cell r="AC15">
            <v>78.001602547640005</v>
          </cell>
          <cell r="AD15">
            <v>78.640002543234957</v>
          </cell>
          <cell r="AE15">
            <v>88.758098222077749</v>
          </cell>
          <cell r="AF15">
            <v>79.273261570342868</v>
          </cell>
          <cell r="AG15">
            <v>89.319650693450441</v>
          </cell>
          <cell r="AH15">
            <v>79.625686810224764</v>
          </cell>
          <cell r="AI15">
            <v>80.251168215796085</v>
          </cell>
          <cell r="AJ15">
            <v>90.188691087075881</v>
          </cell>
          <cell r="AK15">
            <v>70.156966867161515</v>
          </cell>
          <cell r="AL15">
            <v>102.69858811103491</v>
          </cell>
          <cell r="AM15">
            <v>135.81973347050862</v>
          </cell>
        </row>
        <row r="16">
          <cell r="B16">
            <v>36</v>
          </cell>
          <cell r="C16">
            <v>33.911649915626342</v>
          </cell>
          <cell r="D16">
            <v>114.67344941179715</v>
          </cell>
          <cell r="E16">
            <v>54.313902456001081</v>
          </cell>
          <cell r="F16">
            <v>54.313902456001081</v>
          </cell>
          <cell r="G16">
            <v>53.677276383959722</v>
          </cell>
          <cell r="H16">
            <v>72.284161474004804</v>
          </cell>
          <cell r="I16">
            <v>72.284161474004804</v>
          </cell>
          <cell r="J16">
            <v>95.524865872714003</v>
          </cell>
          <cell r="K16">
            <v>37.215588131856791</v>
          </cell>
          <cell r="L16">
            <v>54.313902456001081</v>
          </cell>
          <cell r="M16">
            <v>95.524865872714003</v>
          </cell>
          <cell r="N16">
            <v>95.524865872714003</v>
          </cell>
          <cell r="O16">
            <v>54.313902456001081</v>
          </cell>
          <cell r="P16">
            <v>30</v>
          </cell>
          <cell r="Q16">
            <v>47.434164902525687</v>
          </cell>
          <cell r="R16">
            <v>41.593268686170838</v>
          </cell>
          <cell r="S16">
            <v>44.564559910314387</v>
          </cell>
          <cell r="T16">
            <v>47.349762407006857</v>
          </cell>
          <cell r="U16">
            <v>49.979995998399197</v>
          </cell>
          <cell r="V16">
            <v>52.478567053607705</v>
          </cell>
          <cell r="W16">
            <v>54.863466897380817</v>
          </cell>
          <cell r="X16">
            <v>57.148928248918196</v>
          </cell>
          <cell r="Y16">
            <v>59.346440499831154</v>
          </cell>
          <cell r="Z16">
            <v>70.599220958874611</v>
          </cell>
          <cell r="AA16">
            <v>71.303926960581919</v>
          </cell>
          <cell r="AB16">
            <v>82.32860985101108</v>
          </cell>
          <cell r="AC16">
            <v>73.377448851810044</v>
          </cell>
          <cell r="AD16">
            <v>74.055722263711658</v>
          </cell>
          <cell r="AE16">
            <v>84.723078319900523</v>
          </cell>
          <cell r="AF16">
            <v>74.72783952450385</v>
          </cell>
          <cell r="AG16">
            <v>85.311195044964634</v>
          </cell>
          <cell r="AH16">
            <v>75.101597852509101</v>
          </cell>
          <cell r="AI16">
            <v>75.764437568030544</v>
          </cell>
          <cell r="AJ16">
            <v>86.220647179199489</v>
          </cell>
          <cell r="AK16">
            <v>64.976918978972833</v>
          </cell>
          <cell r="AL16">
            <v>99.232051273769414</v>
          </cell>
          <cell r="AM16">
            <v>133.21786666960253</v>
          </cell>
        </row>
        <row r="17">
          <cell r="B17">
            <v>37</v>
          </cell>
          <cell r="C17">
            <v>33.911649915626342</v>
          </cell>
          <cell r="D17">
            <v>114.67344941179715</v>
          </cell>
          <cell r="E17">
            <v>54.313902456001081</v>
          </cell>
          <cell r="F17">
            <v>54.313902456001081</v>
          </cell>
          <cell r="G17">
            <v>53.677276383959722</v>
          </cell>
          <cell r="H17">
            <v>72.284161474004804</v>
          </cell>
          <cell r="I17">
            <v>72.284161474004804</v>
          </cell>
          <cell r="J17">
            <v>95.524865872714003</v>
          </cell>
          <cell r="K17">
            <v>37.215588131856791</v>
          </cell>
          <cell r="L17">
            <v>54.313902456001081</v>
          </cell>
          <cell r="M17">
            <v>95.524865872714003</v>
          </cell>
          <cell r="N17">
            <v>95.524865872714003</v>
          </cell>
          <cell r="O17">
            <v>54.313902456001081</v>
          </cell>
          <cell r="P17">
            <v>47.434164902525687</v>
          </cell>
          <cell r="Q17">
            <v>30</v>
          </cell>
          <cell r="R17">
            <v>41.593268686170838</v>
          </cell>
          <cell r="S17">
            <v>44.564559910314387</v>
          </cell>
          <cell r="T17">
            <v>47.349762407006857</v>
          </cell>
          <cell r="U17">
            <v>49.979995998399197</v>
          </cell>
          <cell r="V17">
            <v>52.478567053607705</v>
          </cell>
          <cell r="W17">
            <v>54.863466897380817</v>
          </cell>
          <cell r="X17">
            <v>57.148928248918196</v>
          </cell>
          <cell r="Y17">
            <v>59.346440499831154</v>
          </cell>
          <cell r="Z17">
            <v>70.599220958874611</v>
          </cell>
          <cell r="AA17">
            <v>71.303926960581919</v>
          </cell>
          <cell r="AB17">
            <v>82.32860985101108</v>
          </cell>
          <cell r="AC17">
            <v>73.377448851810044</v>
          </cell>
          <cell r="AD17">
            <v>74.055722263711658</v>
          </cell>
          <cell r="AE17">
            <v>84.723078319900523</v>
          </cell>
          <cell r="AF17">
            <v>74.72783952450385</v>
          </cell>
          <cell r="AG17">
            <v>85.311195044964634</v>
          </cell>
          <cell r="AH17">
            <v>75.101597852509101</v>
          </cell>
          <cell r="AI17">
            <v>75.764437568030544</v>
          </cell>
          <cell r="AJ17">
            <v>86.220647179199489</v>
          </cell>
          <cell r="AK17">
            <v>64.976918978972833</v>
          </cell>
          <cell r="AL17">
            <v>99.232051273769414</v>
          </cell>
          <cell r="AM17">
            <v>133.21786666960253</v>
          </cell>
        </row>
        <row r="18">
          <cell r="B18">
            <v>60</v>
          </cell>
          <cell r="C18">
            <v>25.099800796022265</v>
          </cell>
          <cell r="D18">
            <v>112.38327277669039</v>
          </cell>
          <cell r="E18">
            <v>49.295030175464952</v>
          </cell>
          <cell r="F18">
            <v>49.295030175464952</v>
          </cell>
          <cell r="G18">
            <v>48.592694924237328</v>
          </cell>
          <cell r="H18">
            <v>68.593002558570063</v>
          </cell>
          <cell r="I18">
            <v>68.593002558570063</v>
          </cell>
          <cell r="J18">
            <v>92.763139231054481</v>
          </cell>
          <cell r="K18">
            <v>18.788294228055936</v>
          </cell>
          <cell r="L18">
            <v>49.295030175464952</v>
          </cell>
          <cell r="M18">
            <v>92.763139231054481</v>
          </cell>
          <cell r="N18">
            <v>92.763139231054481</v>
          </cell>
          <cell r="O18">
            <v>49.295030175464952</v>
          </cell>
          <cell r="P18">
            <v>41.593268686170838</v>
          </cell>
          <cell r="Q18">
            <v>41.593268686170838</v>
          </cell>
          <cell r="R18">
            <v>10</v>
          </cell>
          <cell r="S18">
            <v>17.4928556845359</v>
          </cell>
          <cell r="T18">
            <v>23.706539182259398</v>
          </cell>
          <cell r="U18">
            <v>28.600699292150182</v>
          </cell>
          <cell r="V18">
            <v>32.771939216347882</v>
          </cell>
          <cell r="W18">
            <v>36.469165057620941</v>
          </cell>
          <cell r="X18">
            <v>39.824615503479748</v>
          </cell>
          <cell r="Y18">
            <v>42.918527467749875</v>
          </cell>
          <cell r="Z18">
            <v>57.482606064791455</v>
          </cell>
          <cell r="AA18">
            <v>58.345951016330176</v>
          </cell>
          <cell r="AB18">
            <v>71.400280111495363</v>
          </cell>
          <cell r="AC18">
            <v>60.862550061593709</v>
          </cell>
          <cell r="AD18">
            <v>61.678602448499113</v>
          </cell>
          <cell r="AE18">
            <v>74.148499647666512</v>
          </cell>
          <cell r="AF18">
            <v>62.483997951475544</v>
          </cell>
          <cell r="AG18">
            <v>74.819783480039561</v>
          </cell>
          <cell r="AH18">
            <v>62.930517239253646</v>
          </cell>
          <cell r="AI18">
            <v>63.720091023161601</v>
          </cell>
          <cell r="AJ18">
            <v>75.855125074051529</v>
          </cell>
          <cell r="AK18">
            <v>50.418250663822121</v>
          </cell>
          <cell r="AL18">
            <v>90.371455670471519</v>
          </cell>
          <cell r="AM18">
            <v>126.75567048459804</v>
          </cell>
        </row>
        <row r="19">
          <cell r="B19">
            <v>91</v>
          </cell>
          <cell r="C19">
            <v>29.765752132274436</v>
          </cell>
          <cell r="D19">
            <v>113.51651862174069</v>
          </cell>
          <cell r="E19">
            <v>51.82663407939976</v>
          </cell>
          <cell r="F19">
            <v>51.82663407939976</v>
          </cell>
          <cell r="G19">
            <v>51.159065667777796</v>
          </cell>
          <cell r="H19">
            <v>70.434366611761334</v>
          </cell>
          <cell r="I19">
            <v>70.434366611761334</v>
          </cell>
          <cell r="J19">
            <v>94.132884795909661</v>
          </cell>
          <cell r="K19">
            <v>24.677925358506133</v>
          </cell>
          <cell r="L19">
            <v>51.82663407939976</v>
          </cell>
          <cell r="M19">
            <v>94.132884795909661</v>
          </cell>
          <cell r="N19">
            <v>94.132884795909661</v>
          </cell>
          <cell r="O19">
            <v>51.82663407939976</v>
          </cell>
          <cell r="P19">
            <v>44.564559910314387</v>
          </cell>
          <cell r="Q19">
            <v>44.564559910314387</v>
          </cell>
          <cell r="R19">
            <v>17.4928556845359</v>
          </cell>
          <cell r="S19">
            <v>10</v>
          </cell>
          <cell r="T19">
            <v>17.4928556845359</v>
          </cell>
          <cell r="U19">
            <v>23.706539182259398</v>
          </cell>
          <cell r="V19">
            <v>28.600699292150182</v>
          </cell>
          <cell r="W19">
            <v>32.771939216347882</v>
          </cell>
          <cell r="X19">
            <v>36.469165057620941</v>
          </cell>
          <cell r="Y19">
            <v>39.824615503479748</v>
          </cell>
          <cell r="Z19">
            <v>55.210959057056776</v>
          </cell>
          <cell r="AA19">
            <v>56.109268396584895</v>
          </cell>
          <cell r="AB19">
            <v>69.584481028459209</v>
          </cell>
          <cell r="AC19">
            <v>58.72180174347514</v>
          </cell>
          <cell r="AD19">
            <v>59.567188954994343</v>
          </cell>
          <cell r="AE19">
            <v>72.401657439591816</v>
          </cell>
          <cell r="AF19">
            <v>60.400745028517655</v>
          </cell>
          <cell r="AG19">
            <v>73.088986858486422</v>
          </cell>
          <cell r="AH19">
            <v>60.862550061593709</v>
          </cell>
          <cell r="AI19">
            <v>61.678602448499113</v>
          </cell>
          <cell r="AJ19">
            <v>74.148499647666512</v>
          </cell>
          <cell r="AK19">
            <v>47.81213235152768</v>
          </cell>
          <cell r="AL19">
            <v>88.943802482241551</v>
          </cell>
          <cell r="AM19">
            <v>125.7417989373462</v>
          </cell>
        </row>
        <row r="20">
          <cell r="B20">
            <v>61</v>
          </cell>
          <cell r="C20">
            <v>33.793490497431598</v>
          </cell>
          <cell r="D20">
            <v>114.63856244737195</v>
          </cell>
          <cell r="E20">
            <v>54.240206489282464</v>
          </cell>
          <cell r="F20">
            <v>54.240206489282464</v>
          </cell>
          <cell r="G20">
            <v>53.60270515561691</v>
          </cell>
          <cell r="H20">
            <v>72.22880311897741</v>
          </cell>
          <cell r="I20">
            <v>72.22880311897741</v>
          </cell>
          <cell r="J20">
            <v>95.482982777037293</v>
          </cell>
          <cell r="K20">
            <v>29.410882339705488</v>
          </cell>
          <cell r="L20">
            <v>54.240206489282464</v>
          </cell>
          <cell r="M20">
            <v>95.482982777037293</v>
          </cell>
          <cell r="N20">
            <v>95.482982777037293</v>
          </cell>
          <cell r="O20">
            <v>54.240206489282464</v>
          </cell>
          <cell r="P20">
            <v>47.349762407006857</v>
          </cell>
          <cell r="Q20">
            <v>47.349762407006857</v>
          </cell>
          <cell r="R20">
            <v>23.706539182259398</v>
          </cell>
          <cell r="S20">
            <v>17.4928556845359</v>
          </cell>
          <cell r="T20">
            <v>10</v>
          </cell>
          <cell r="U20">
            <v>17.4928556845359</v>
          </cell>
          <cell r="V20">
            <v>23.706539182259398</v>
          </cell>
          <cell r="W20">
            <v>28.600699292150182</v>
          </cell>
          <cell r="X20">
            <v>32.771939216347882</v>
          </cell>
          <cell r="Y20">
            <v>36.469165057620941</v>
          </cell>
          <cell r="Z20">
            <v>52.841744861425617</v>
          </cell>
          <cell r="AA20">
            <v>53.779642988774114</v>
          </cell>
          <cell r="AB20">
            <v>67.720011813348066</v>
          </cell>
          <cell r="AC20">
            <v>56.499999999999993</v>
          </cell>
          <cell r="AD20">
            <v>57.378131722808817</v>
          </cell>
          <cell r="AE20">
            <v>70.611613775638915</v>
          </cell>
          <cell r="AF20">
            <v>58.243025333510971</v>
          </cell>
          <cell r="AG20">
            <v>71.316197318701725</v>
          </cell>
          <cell r="AH20">
            <v>58.72180174347514</v>
          </cell>
          <cell r="AI20">
            <v>59.567188954994343</v>
          </cell>
          <cell r="AJ20">
            <v>72.401657439591816</v>
          </cell>
          <cell r="AK20">
            <v>45.055521304275246</v>
          </cell>
          <cell r="AL20">
            <v>87.492856851288153</v>
          </cell>
          <cell r="AM20">
            <v>124.71968569556292</v>
          </cell>
        </row>
        <row r="21">
          <cell r="B21">
            <v>92</v>
          </cell>
          <cell r="C21">
            <v>37.389838191679836</v>
          </cell>
          <cell r="D21">
            <v>115.74973002128341</v>
          </cell>
          <cell r="E21">
            <v>56.550862062394771</v>
          </cell>
          <cell r="F21">
            <v>56.550862062394771</v>
          </cell>
          <cell r="G21">
            <v>55.939699677420506</v>
          </cell>
          <cell r="H21">
            <v>73.979726952726722</v>
          </cell>
          <cell r="I21">
            <v>73.979726952726722</v>
          </cell>
          <cell r="J21">
            <v>96.814255148712476</v>
          </cell>
          <cell r="K21">
            <v>33.481338085566406</v>
          </cell>
          <cell r="L21">
            <v>56.550862062394771</v>
          </cell>
          <cell r="M21">
            <v>96.814255148712476</v>
          </cell>
          <cell r="N21">
            <v>96.814255148712476</v>
          </cell>
          <cell r="O21">
            <v>56.550862062394771</v>
          </cell>
          <cell r="P21">
            <v>49.979995998399197</v>
          </cell>
          <cell r="Q21">
            <v>49.979995998399197</v>
          </cell>
          <cell r="R21">
            <v>28.600699292150182</v>
          </cell>
          <cell r="S21">
            <v>23.706539182259398</v>
          </cell>
          <cell r="T21">
            <v>17.4928556845359</v>
          </cell>
          <cell r="U21">
            <v>10</v>
          </cell>
          <cell r="V21">
            <v>17.4928556845359</v>
          </cell>
          <cell r="W21">
            <v>23.706539182259398</v>
          </cell>
          <cell r="X21">
            <v>28.600699292150182</v>
          </cell>
          <cell r="Y21">
            <v>32.771939216347882</v>
          </cell>
          <cell r="Z21">
            <v>50.361195378982018</v>
          </cell>
          <cell r="AA21">
            <v>51.344425208585214</v>
          </cell>
          <cell r="AB21">
            <v>65.80273550544841</v>
          </cell>
          <cell r="AC21">
            <v>54.187175604565333</v>
          </cell>
          <cell r="AD21">
            <v>55.102177815400367</v>
          </cell>
          <cell r="AE21">
            <v>68.774995456197587</v>
          </cell>
          <cell r="AF21">
            <v>56.002232098372652</v>
          </cell>
          <cell r="AG21">
            <v>69.498201415576204</v>
          </cell>
          <cell r="AH21">
            <v>56.499999999999993</v>
          </cell>
          <cell r="AI21">
            <v>57.378131722808817</v>
          </cell>
          <cell r="AJ21">
            <v>70.611613775638915</v>
          </cell>
          <cell r="AK21">
            <v>42.118879377305376</v>
          </cell>
          <cell r="AL21">
            <v>86.017440092111556</v>
          </cell>
          <cell r="AM21">
            <v>123.68912644206038</v>
          </cell>
        </row>
        <row r="22">
          <cell r="B22">
            <v>62</v>
          </cell>
          <cell r="C22">
            <v>40.669398815325515</v>
          </cell>
          <cell r="D22">
            <v>116.8503316212667</v>
          </cell>
          <cell r="E22">
            <v>58.770741019660456</v>
          </cell>
          <cell r="F22">
            <v>58.770741019660456</v>
          </cell>
          <cell r="G22">
            <v>58.182901268327967</v>
          </cell>
          <cell r="H22">
            <v>75.690157880665041</v>
          </cell>
          <cell r="I22">
            <v>75.690157880665041</v>
          </cell>
          <cell r="J22">
            <v>98.127468121826112</v>
          </cell>
          <cell r="K22">
            <v>37.107950630558946</v>
          </cell>
          <cell r="L22">
            <v>58.770741019660456</v>
          </cell>
          <cell r="M22">
            <v>98.127468121826112</v>
          </cell>
          <cell r="N22">
            <v>98.127468121826112</v>
          </cell>
          <cell r="O22">
            <v>58.770741019660456</v>
          </cell>
          <cell r="P22">
            <v>52.478567053607705</v>
          </cell>
          <cell r="Q22">
            <v>52.478567053607705</v>
          </cell>
          <cell r="R22">
            <v>32.771939216347882</v>
          </cell>
          <cell r="S22">
            <v>28.600699292150182</v>
          </cell>
          <cell r="T22">
            <v>23.706539182259398</v>
          </cell>
          <cell r="U22">
            <v>17.4928556845359</v>
          </cell>
          <cell r="V22">
            <v>10</v>
          </cell>
          <cell r="W22">
            <v>17.4928556845359</v>
          </cell>
          <cell r="X22">
            <v>23.706539182259398</v>
          </cell>
          <cell r="Y22">
            <v>28.600699292150182</v>
          </cell>
          <cell r="Z22">
            <v>47.751963310423164</v>
          </cell>
          <cell r="AA22">
            <v>48.787805853512211</v>
          </cell>
          <cell r="AB22">
            <v>63.827893588931794</v>
          </cell>
          <cell r="AC22">
            <v>51.771130951525485</v>
          </cell>
          <cell r="AD22">
            <v>52.728076012689868</v>
          </cell>
          <cell r="AE22">
            <v>66.887966032762577</v>
          </cell>
          <cell r="AF22">
            <v>53.667960646926026</v>
          </cell>
          <cell r="AG22">
            <v>67.631353675643666</v>
          </cell>
          <cell r="AH22">
            <v>54.187175604565333</v>
          </cell>
          <cell r="AI22">
            <v>55.102177815400367</v>
          </cell>
          <cell r="AJ22">
            <v>68.774995456197587</v>
          </cell>
          <cell r="AK22">
            <v>38.961519477556315</v>
          </cell>
          <cell r="AL22">
            <v>84.516270622880668</v>
          </cell>
          <cell r="AM22">
            <v>122.64990827554662</v>
          </cell>
        </row>
        <row r="23">
          <cell r="B23">
            <v>93</v>
          </cell>
          <cell r="C23">
            <v>43.70354676682431</v>
          </cell>
          <cell r="D23">
            <v>117.94066304714417</v>
          </cell>
          <cell r="E23">
            <v>60.909769331364238</v>
          </cell>
          <cell r="F23">
            <v>60.909769331364238</v>
          </cell>
          <cell r="G23">
            <v>60.342770900912392</v>
          </cell>
          <cell r="H23">
            <v>77.362781749365766</v>
          </cell>
          <cell r="I23">
            <v>77.362781749365766</v>
          </cell>
          <cell r="J23">
            <v>99.42333730065593</v>
          </cell>
          <cell r="K23">
            <v>40.410394702353507</v>
          </cell>
          <cell r="L23">
            <v>60.909769331364238</v>
          </cell>
          <cell r="M23">
            <v>99.42333730065593</v>
          </cell>
          <cell r="N23">
            <v>99.42333730065593</v>
          </cell>
          <cell r="O23">
            <v>60.909769331364238</v>
          </cell>
          <cell r="P23">
            <v>54.863466897380817</v>
          </cell>
          <cell r="Q23">
            <v>54.863466897380817</v>
          </cell>
          <cell r="R23">
            <v>36.469165057620941</v>
          </cell>
          <cell r="S23">
            <v>32.771939216347882</v>
          </cell>
          <cell r="T23">
            <v>28.600699292150182</v>
          </cell>
          <cell r="U23">
            <v>23.706539182259398</v>
          </cell>
          <cell r="V23">
            <v>17.4928556845359</v>
          </cell>
          <cell r="W23">
            <v>10</v>
          </cell>
          <cell r="X23">
            <v>17.4928556845359</v>
          </cell>
          <cell r="Y23">
            <v>23.706539182259398</v>
          </cell>
          <cell r="Z23">
            <v>44.991665894918803</v>
          </cell>
          <cell r="AA23">
            <v>46.08958667638494</v>
          </cell>
          <cell r="AB23">
            <v>61.789966823101629</v>
          </cell>
          <cell r="AC23">
            <v>49.236673323854859</v>
          </cell>
          <cell r="AD23">
            <v>50.241914772428807</v>
          </cell>
          <cell r="AE23">
            <v>64.946131524518066</v>
          </cell>
          <cell r="AF23">
            <v>51.227434056372573</v>
          </cell>
          <cell r="AG23">
            <v>65.711490623786645</v>
          </cell>
          <cell r="AH23">
            <v>51.771130951525485</v>
          </cell>
          <cell r="AI23">
            <v>52.728076012689868</v>
          </cell>
          <cell r="AJ23">
            <v>66.887966032762577</v>
          </cell>
          <cell r="AK23">
            <v>35.52463933666322</v>
          </cell>
          <cell r="AL23">
            <v>82.987950932650463</v>
          </cell>
          <cell r="AM23">
            <v>121.60180919706745</v>
          </cell>
        </row>
        <row r="24">
          <cell r="B24">
            <v>63</v>
          </cell>
          <cell r="C24">
            <v>46.540305112880382</v>
          </cell>
          <cell r="D24">
            <v>119.02100654926423</v>
          </cell>
          <cell r="E24">
            <v>62.976185975335156</v>
          </cell>
          <cell r="F24">
            <v>62.976185975335156</v>
          </cell>
          <cell r="G24">
            <v>62.427958480155354</v>
          </cell>
          <cell r="H24">
            <v>79</v>
          </cell>
          <cell r="I24">
            <v>79</v>
          </cell>
          <cell r="J24">
            <v>100.70253224224304</v>
          </cell>
          <cell r="K24">
            <v>43.46262762420146</v>
          </cell>
          <cell r="L24">
            <v>62.976185975335156</v>
          </cell>
          <cell r="M24">
            <v>100.70253224224304</v>
          </cell>
          <cell r="N24">
            <v>100.70253224224304</v>
          </cell>
          <cell r="O24">
            <v>62.976185975335156</v>
          </cell>
          <cell r="P24">
            <v>57.148928248918196</v>
          </cell>
          <cell r="Q24">
            <v>57.148928248918196</v>
          </cell>
          <cell r="R24">
            <v>39.824615503479748</v>
          </cell>
          <cell r="S24">
            <v>36.469165057620941</v>
          </cell>
          <cell r="T24">
            <v>32.771939216347882</v>
          </cell>
          <cell r="U24">
            <v>28.600699292150182</v>
          </cell>
          <cell r="V24">
            <v>23.706539182259398</v>
          </cell>
          <cell r="W24">
            <v>17.4928556845359</v>
          </cell>
          <cell r="X24">
            <v>10</v>
          </cell>
          <cell r="Y24">
            <v>17.4928556845359</v>
          </cell>
          <cell r="Z24">
            <v>42.050564800011905</v>
          </cell>
          <cell r="AA24">
            <v>43.223257628272307</v>
          </cell>
          <cell r="AB24">
            <v>59.682493245507096</v>
          </cell>
          <cell r="AC24">
            <v>46.56447143477525</v>
          </cell>
          <cell r="AD24">
            <v>47.62614828012024</v>
          </cell>
          <cell r="AE24">
            <v>62.944419927424867</v>
          </cell>
          <cell r="AF24">
            <v>48.664668908767894</v>
          </cell>
          <cell r="AG24">
            <v>63.733821476512766</v>
          </cell>
          <cell r="AH24">
            <v>49.236673323854859</v>
          </cell>
          <cell r="AI24">
            <v>50.241914772428807</v>
          </cell>
          <cell r="AJ24">
            <v>64.946131524518066</v>
          </cell>
          <cell r="AK24">
            <v>31.717503054307411</v>
          </cell>
          <cell r="AL24">
            <v>81.430952346144153</v>
          </cell>
          <cell r="AM24">
            <v>120.54459755625716</v>
          </cell>
        </row>
        <row r="25">
          <cell r="B25">
            <v>94</v>
          </cell>
          <cell r="C25">
            <v>49.213819197457134</v>
          </cell>
          <cell r="D25">
            <v>120.09163168181203</v>
          </cell>
          <cell r="E25">
            <v>64.976918978972833</v>
          </cell>
          <cell r="F25">
            <v>64.976918978972833</v>
          </cell>
          <cell r="G25">
            <v>64.445713589035535</v>
          </cell>
          <cell r="H25">
            <v>80.603970125546539</v>
          </cell>
          <cell r="I25">
            <v>80.603970125546539</v>
          </cell>
          <cell r="J25">
            <v>101.96568050084302</v>
          </cell>
          <cell r="K25">
            <v>46.314144707637645</v>
          </cell>
          <cell r="L25">
            <v>64.976918978972833</v>
          </cell>
          <cell r="M25">
            <v>101.96568050084302</v>
          </cell>
          <cell r="N25">
            <v>101.96568050084302</v>
          </cell>
          <cell r="O25">
            <v>64.976918978972833</v>
          </cell>
          <cell r="P25">
            <v>59.346440499831154</v>
          </cell>
          <cell r="Q25">
            <v>59.346440499831154</v>
          </cell>
          <cell r="R25">
            <v>42.918527467749875</v>
          </cell>
          <cell r="S25">
            <v>39.824615503479748</v>
          </cell>
          <cell r="T25">
            <v>36.469165057620941</v>
          </cell>
          <cell r="U25">
            <v>32.771939216347882</v>
          </cell>
          <cell r="V25">
            <v>28.600699292150182</v>
          </cell>
          <cell r="W25">
            <v>23.706539182259398</v>
          </cell>
          <cell r="X25">
            <v>17.4928556845359</v>
          </cell>
          <cell r="Y25">
            <v>10</v>
          </cell>
          <cell r="Z25">
            <v>38.887658710701523</v>
          </cell>
          <cell r="AA25">
            <v>40.152833025827704</v>
          </cell>
          <cell r="AB25">
            <v>57.497826045860201</v>
          </cell>
          <cell r="AC25">
            <v>43.729280808172462</v>
          </cell>
          <cell r="AD25">
            <v>44.858109634713763</v>
          </cell>
          <cell r="AE25">
            <v>60.876925020897701</v>
          </cell>
          <cell r="AF25">
            <v>45.959221055191961</v>
          </cell>
          <cell r="AG25">
            <v>61.692787260748723</v>
          </cell>
          <cell r="AH25">
            <v>46.56447143477525</v>
          </cell>
          <cell r="AI25">
            <v>47.62614828012024</v>
          </cell>
          <cell r="AJ25">
            <v>62.944419927424867</v>
          </cell>
          <cell r="AK25">
            <v>27.386127875258307</v>
          </cell>
          <cell r="AL25">
            <v>79.843597113356566</v>
          </cell>
          <cell r="AM25">
            <v>119.47803145348522</v>
          </cell>
        </row>
        <row r="26">
          <cell r="B26">
            <v>64</v>
          </cell>
          <cell r="C26">
            <v>62.323751491706595</v>
          </cell>
          <cell r="D26">
            <v>126.03273384323614</v>
          </cell>
          <cell r="E26">
            <v>75.393965275743398</v>
          </cell>
          <cell r="F26">
            <v>75.393965275743398</v>
          </cell>
          <cell r="G26">
            <v>74.936639903320994</v>
          </cell>
          <cell r="H26">
            <v>89.214628845274021</v>
          </cell>
          <cell r="I26">
            <v>89.214628845274021</v>
          </cell>
          <cell r="J26">
            <v>108.90018365457425</v>
          </cell>
          <cell r="K26">
            <v>60.06038627914409</v>
          </cell>
          <cell r="L26">
            <v>75.393965275743398</v>
          </cell>
          <cell r="M26">
            <v>108.90018365457425</v>
          </cell>
          <cell r="N26">
            <v>108.90018365457425</v>
          </cell>
          <cell r="O26">
            <v>75.393965275743398</v>
          </cell>
          <cell r="P26">
            <v>70.599220958874611</v>
          </cell>
          <cell r="Q26">
            <v>70.599220958874611</v>
          </cell>
          <cell r="R26">
            <v>57.482606064791455</v>
          </cell>
          <cell r="S26">
            <v>55.210959057056776</v>
          </cell>
          <cell r="T26">
            <v>52.841744861425617</v>
          </cell>
          <cell r="U26">
            <v>50.361195378982018</v>
          </cell>
          <cell r="V26">
            <v>47.751963310423164</v>
          </cell>
          <cell r="W26">
            <v>44.991665894918803</v>
          </cell>
          <cell r="X26">
            <v>42.050564800011905</v>
          </cell>
          <cell r="Y26">
            <v>38.887658710701523</v>
          </cell>
          <cell r="Z26">
            <v>5</v>
          </cell>
          <cell r="AA26">
            <v>10.606601717798213</v>
          </cell>
          <cell r="AB26">
            <v>42.5</v>
          </cell>
          <cell r="AC26">
            <v>20.310096011589902</v>
          </cell>
          <cell r="AD26">
            <v>22.638462845343543</v>
          </cell>
          <cell r="AE26">
            <v>46.970735570139837</v>
          </cell>
          <cell r="AF26">
            <v>24.748737341529164</v>
          </cell>
          <cell r="AG26">
            <v>48.023431780746371</v>
          </cell>
          <cell r="AH26">
            <v>25.855366947695792</v>
          </cell>
          <cell r="AI26">
            <v>27.721832551258224</v>
          </cell>
          <cell r="AJ26">
            <v>49.621064075652392</v>
          </cell>
          <cell r="AK26">
            <v>47.034561760475668</v>
          </cell>
          <cell r="AL26">
            <v>88.528244080632263</v>
          </cell>
          <cell r="AM26">
            <v>125.44819647966247</v>
          </cell>
        </row>
        <row r="27">
          <cell r="B27">
            <v>51</v>
          </cell>
          <cell r="C27">
            <v>63.120915709454032</v>
          </cell>
          <cell r="D27">
            <v>126.42883373661248</v>
          </cell>
          <cell r="E27">
            <v>76.054256948575869</v>
          </cell>
          <cell r="F27">
            <v>76.054256948575869</v>
          </cell>
          <cell r="G27">
            <v>75.600925920255776</v>
          </cell>
          <cell r="H27">
            <v>89.773325659685796</v>
          </cell>
          <cell r="I27">
            <v>89.773325659685796</v>
          </cell>
          <cell r="J27">
            <v>109.3583558764487</v>
          </cell>
          <cell r="K27">
            <v>60.887190771130186</v>
          </cell>
          <cell r="L27">
            <v>76.054256948575869</v>
          </cell>
          <cell r="M27">
            <v>109.3583558764487</v>
          </cell>
          <cell r="N27">
            <v>109.3583558764487</v>
          </cell>
          <cell r="O27">
            <v>76.054256948575869</v>
          </cell>
          <cell r="P27">
            <v>71.303926960581919</v>
          </cell>
          <cell r="Q27">
            <v>71.303926960581919</v>
          </cell>
          <cell r="R27">
            <v>58.345951016330176</v>
          </cell>
          <cell r="S27">
            <v>56.109268396584895</v>
          </cell>
          <cell r="T27">
            <v>53.779642988774114</v>
          </cell>
          <cell r="U27">
            <v>51.344425208585214</v>
          </cell>
          <cell r="V27">
            <v>48.787805853512211</v>
          </cell>
          <cell r="W27">
            <v>46.08958667638494</v>
          </cell>
          <cell r="X27">
            <v>43.223257628272307</v>
          </cell>
          <cell r="Y27">
            <v>40.152833025827704</v>
          </cell>
          <cell r="Z27">
            <v>10.606601717798213</v>
          </cell>
          <cell r="AA27">
            <v>5</v>
          </cell>
          <cell r="AB27">
            <v>41.306779104645763</v>
          </cell>
          <cell r="AC27">
            <v>22.638462845343543</v>
          </cell>
          <cell r="AD27">
            <v>24.748737341529164</v>
          </cell>
          <cell r="AE27">
            <v>48.023431780746371</v>
          </cell>
          <cell r="AF27">
            <v>26.692695630078276</v>
          </cell>
          <cell r="AG27">
            <v>49.053542175871456</v>
          </cell>
          <cell r="AH27">
            <v>27.721832551258224</v>
          </cell>
          <cell r="AI27">
            <v>29.470324056582751</v>
          </cell>
          <cell r="AJ27">
            <v>50.618672444069489</v>
          </cell>
          <cell r="AK27">
            <v>48.085860707696604</v>
          </cell>
          <cell r="AL27">
            <v>89.091245361146449</v>
          </cell>
          <cell r="AM27">
            <v>125.84613621402923</v>
          </cell>
        </row>
        <row r="28">
          <cell r="B28">
            <v>52</v>
          </cell>
          <cell r="C28">
            <v>75.352504935138029</v>
          </cell>
          <cell r="D28">
            <v>132.95864018558552</v>
          </cell>
          <cell r="E28">
            <v>86.475430036513828</v>
          </cell>
          <cell r="F28">
            <v>86.475430036513828</v>
          </cell>
          <cell r="G28">
            <v>86.077000412421427</v>
          </cell>
          <cell r="H28">
            <v>98.75727821279807</v>
          </cell>
          <cell r="I28">
            <v>98.75727821279807</v>
          </cell>
          <cell r="J28">
            <v>116.84605256490268</v>
          </cell>
          <cell r="K28">
            <v>73.491496106692495</v>
          </cell>
          <cell r="L28">
            <v>86.475430036513828</v>
          </cell>
          <cell r="M28">
            <v>116.84605256490268</v>
          </cell>
          <cell r="N28">
            <v>116.84605256490268</v>
          </cell>
          <cell r="O28">
            <v>86.475430036513828</v>
          </cell>
          <cell r="P28">
            <v>82.32860985101108</v>
          </cell>
          <cell r="Q28">
            <v>82.32860985101108</v>
          </cell>
          <cell r="R28">
            <v>71.400280111495363</v>
          </cell>
          <cell r="S28">
            <v>69.584481028459209</v>
          </cell>
          <cell r="T28">
            <v>67.720011813348066</v>
          </cell>
          <cell r="U28">
            <v>65.80273550544841</v>
          </cell>
          <cell r="V28">
            <v>63.827893588931794</v>
          </cell>
          <cell r="W28">
            <v>61.789966823101629</v>
          </cell>
          <cell r="X28">
            <v>59.682493245507096</v>
          </cell>
          <cell r="Y28">
            <v>57.497826045860201</v>
          </cell>
          <cell r="Z28">
            <v>42.5</v>
          </cell>
          <cell r="AA28">
            <v>41.306779104645763</v>
          </cell>
          <cell r="AB28">
            <v>20</v>
          </cell>
          <cell r="AC28">
            <v>46.970735570139837</v>
          </cell>
          <cell r="AD28">
            <v>48.023431780746371</v>
          </cell>
          <cell r="AE28">
            <v>63.245553203367585</v>
          </cell>
          <cell r="AF28">
            <v>49.053542175871456</v>
          </cell>
          <cell r="AG28">
            <v>64.031242374328485</v>
          </cell>
          <cell r="AH28">
            <v>49.621064075652392</v>
          </cell>
          <cell r="AI28">
            <v>50.618672444069489</v>
          </cell>
          <cell r="AJ28">
            <v>65.238025721200358</v>
          </cell>
          <cell r="AK28">
            <v>63.292969593786637</v>
          </cell>
          <cell r="AL28">
            <v>98.137658419181776</v>
          </cell>
          <cell r="AM28">
            <v>132.40468269664785</v>
          </cell>
        </row>
        <row r="29">
          <cell r="B29">
            <v>65</v>
          </cell>
          <cell r="C29">
            <v>65.454182448488353</v>
          </cell>
          <cell r="D29">
            <v>127.60975668027896</v>
          </cell>
          <cell r="E29">
            <v>78.001602547640005</v>
          </cell>
          <cell r="F29">
            <v>78.001602547640005</v>
          </cell>
          <cell r="G29">
            <v>77.559654460292691</v>
          </cell>
          <cell r="H29">
            <v>91.428934151066201</v>
          </cell>
          <cell r="I29">
            <v>91.428934151066201</v>
          </cell>
          <cell r="J29">
            <v>110.72149746097188</v>
          </cell>
          <cell r="K29">
            <v>63.302843538027581</v>
          </cell>
          <cell r="L29">
            <v>78.001602547640005</v>
          </cell>
          <cell r="M29">
            <v>110.72149746097188</v>
          </cell>
          <cell r="N29">
            <v>110.72149746097188</v>
          </cell>
          <cell r="O29">
            <v>78.001602547640005</v>
          </cell>
          <cell r="P29">
            <v>73.377448851810044</v>
          </cell>
          <cell r="Q29">
            <v>73.377448851810044</v>
          </cell>
          <cell r="R29">
            <v>60.862550061593709</v>
          </cell>
          <cell r="S29">
            <v>58.72180174347514</v>
          </cell>
          <cell r="T29">
            <v>56.499999999999993</v>
          </cell>
          <cell r="U29">
            <v>54.187175604565333</v>
          </cell>
          <cell r="V29">
            <v>51.771130951525485</v>
          </cell>
          <cell r="W29">
            <v>49.236673323854859</v>
          </cell>
          <cell r="X29">
            <v>46.56447143477525</v>
          </cell>
          <cell r="Y29">
            <v>43.729280808172462</v>
          </cell>
          <cell r="Z29">
            <v>20.310096011589902</v>
          </cell>
          <cell r="AA29">
            <v>22.638462845343543</v>
          </cell>
          <cell r="AB29">
            <v>46.970735570139837</v>
          </cell>
          <cell r="AC29">
            <v>5</v>
          </cell>
          <cell r="AD29">
            <v>10.606601717798213</v>
          </cell>
          <cell r="AE29">
            <v>42.5</v>
          </cell>
          <cell r="AF29">
            <v>14.577379737113253</v>
          </cell>
          <cell r="AG29">
            <v>43.660622991432454</v>
          </cell>
          <cell r="AH29">
            <v>16.385969608173941</v>
          </cell>
          <cell r="AI29">
            <v>19.196353820452465</v>
          </cell>
          <cell r="AJ29">
            <v>45.412002818638157</v>
          </cell>
          <cell r="AK29">
            <v>51.110175112202462</v>
          </cell>
          <cell r="AL29">
            <v>90.759297044435073</v>
          </cell>
          <cell r="AM29">
            <v>127.03247616259395</v>
          </cell>
        </row>
        <row r="30">
          <cell r="B30">
            <v>55</v>
          </cell>
          <cell r="C30">
            <v>66.213669283615445</v>
          </cell>
          <cell r="D30">
            <v>128.00097655877474</v>
          </cell>
          <cell r="E30">
            <v>78.640002543234957</v>
          </cell>
          <cell r="F30">
            <v>78.640002543234957</v>
          </cell>
          <cell r="G30">
            <v>78.201662386422456</v>
          </cell>
          <cell r="H30">
            <v>91.974181159714604</v>
          </cell>
          <cell r="I30">
            <v>91.974181159714604</v>
          </cell>
          <cell r="J30">
            <v>111.17216378212669</v>
          </cell>
          <cell r="K30">
            <v>64.087830358032861</v>
          </cell>
          <cell r="L30">
            <v>78.640002543234957</v>
          </cell>
          <cell r="M30">
            <v>111.17216378212669</v>
          </cell>
          <cell r="N30">
            <v>111.17216378212669</v>
          </cell>
          <cell r="O30">
            <v>78.640002543234957</v>
          </cell>
          <cell r="P30">
            <v>74.055722263711658</v>
          </cell>
          <cell r="Q30">
            <v>74.055722263711658</v>
          </cell>
          <cell r="R30">
            <v>61.678602448499113</v>
          </cell>
          <cell r="S30">
            <v>59.567188954994343</v>
          </cell>
          <cell r="T30">
            <v>57.378131722808817</v>
          </cell>
          <cell r="U30">
            <v>55.102177815400367</v>
          </cell>
          <cell r="V30">
            <v>52.728076012689868</v>
          </cell>
          <cell r="W30">
            <v>50.241914772428807</v>
          </cell>
          <cell r="X30">
            <v>47.62614828012024</v>
          </cell>
          <cell r="Y30">
            <v>44.858109634713763</v>
          </cell>
          <cell r="Z30">
            <v>22.638462845343543</v>
          </cell>
          <cell r="AA30">
            <v>24.748737341529164</v>
          </cell>
          <cell r="AB30">
            <v>48.023431780746371</v>
          </cell>
          <cell r="AC30">
            <v>10.606601717798213</v>
          </cell>
          <cell r="AD30">
            <v>5</v>
          </cell>
          <cell r="AE30">
            <v>41.306779104645763</v>
          </cell>
          <cell r="AF30">
            <v>10.606601717798213</v>
          </cell>
          <cell r="AG30">
            <v>42.5</v>
          </cell>
          <cell r="AH30">
            <v>19.196353820452465</v>
          </cell>
          <cell r="AI30">
            <v>21.644860821913362</v>
          </cell>
          <cell r="AJ30">
            <v>46.5</v>
          </cell>
          <cell r="AK30">
            <v>52.079266507891603</v>
          </cell>
          <cell r="AL30">
            <v>91.308542864290629</v>
          </cell>
          <cell r="AM30">
            <v>127.42546841193091</v>
          </cell>
        </row>
        <row r="31">
          <cell r="B31">
            <v>56</v>
          </cell>
          <cell r="C31">
            <v>77.961528974231896</v>
          </cell>
          <cell r="D31">
            <v>134.45445325462447</v>
          </cell>
          <cell r="E31">
            <v>88.758098222077749</v>
          </cell>
          <cell r="F31">
            <v>88.758098222077749</v>
          </cell>
          <cell r="G31">
            <v>88.369960959593044</v>
          </cell>
          <cell r="H31">
            <v>100.7620960480676</v>
          </cell>
          <cell r="I31">
            <v>100.7620960480676</v>
          </cell>
          <cell r="J31">
            <v>118.54534997206765</v>
          </cell>
          <cell r="K31">
            <v>76.164296097318456</v>
          </cell>
          <cell r="L31">
            <v>88.758098222077749</v>
          </cell>
          <cell r="M31">
            <v>118.54534997206765</v>
          </cell>
          <cell r="N31">
            <v>118.54534997206765</v>
          </cell>
          <cell r="O31">
            <v>88.758098222077749</v>
          </cell>
          <cell r="P31">
            <v>84.723078319900523</v>
          </cell>
          <cell r="Q31">
            <v>84.723078319900523</v>
          </cell>
          <cell r="R31">
            <v>74.148499647666512</v>
          </cell>
          <cell r="S31">
            <v>72.401657439591816</v>
          </cell>
          <cell r="T31">
            <v>70.611613775638915</v>
          </cell>
          <cell r="U31">
            <v>68.774995456197587</v>
          </cell>
          <cell r="V31">
            <v>66.887966032762577</v>
          </cell>
          <cell r="W31">
            <v>64.946131524518066</v>
          </cell>
          <cell r="X31">
            <v>62.944419927424867</v>
          </cell>
          <cell r="Y31">
            <v>60.876925020897701</v>
          </cell>
          <cell r="Z31">
            <v>46.970735570139837</v>
          </cell>
          <cell r="AA31">
            <v>48.023431780746371</v>
          </cell>
          <cell r="AB31">
            <v>63.245553203367585</v>
          </cell>
          <cell r="AC31">
            <v>42.5</v>
          </cell>
          <cell r="AD31">
            <v>41.306779104645763</v>
          </cell>
          <cell r="AE31">
            <v>20</v>
          </cell>
          <cell r="AF31">
            <v>42.5</v>
          </cell>
          <cell r="AG31">
            <v>59.16079783099616</v>
          </cell>
          <cell r="AH31">
            <v>45.412002818638157</v>
          </cell>
          <cell r="AI31">
            <v>46.5</v>
          </cell>
          <cell r="AJ31">
            <v>62.096698785040097</v>
          </cell>
          <cell r="AK31">
            <v>66.377707101104363</v>
          </cell>
          <cell r="AL31">
            <v>100.15488006083378</v>
          </cell>
          <cell r="AM31">
            <v>133.90668392578468</v>
          </cell>
        </row>
        <row r="32">
          <cell r="B32">
            <v>57</v>
          </cell>
          <cell r="C32">
            <v>66.964542856649132</v>
          </cell>
          <cell r="D32">
            <v>128.39100435778201</v>
          </cell>
          <cell r="E32">
            <v>79.273261570342868</v>
          </cell>
          <cell r="F32">
            <v>79.273261570342868</v>
          </cell>
          <cell r="G32">
            <v>78.838442399631418</v>
          </cell>
          <cell r="H32">
            <v>92.516214795029313</v>
          </cell>
          <cell r="I32">
            <v>92.516214795029313</v>
          </cell>
          <cell r="J32">
            <v>111.6210105670075</v>
          </cell>
          <cell r="K32">
            <v>64.863317830650644</v>
          </cell>
          <cell r="L32">
            <v>79.273261570342868</v>
          </cell>
          <cell r="M32">
            <v>111.6210105670075</v>
          </cell>
          <cell r="N32">
            <v>111.6210105670075</v>
          </cell>
          <cell r="O32">
            <v>79.273261570342868</v>
          </cell>
          <cell r="P32">
            <v>74.72783952450385</v>
          </cell>
          <cell r="Q32">
            <v>74.72783952450385</v>
          </cell>
          <cell r="R32">
            <v>62.483997951475544</v>
          </cell>
          <cell r="S32">
            <v>60.400745028517655</v>
          </cell>
          <cell r="T32">
            <v>58.243025333510971</v>
          </cell>
          <cell r="U32">
            <v>56.002232098372652</v>
          </cell>
          <cell r="V32">
            <v>53.667960646926026</v>
          </cell>
          <cell r="W32">
            <v>51.227434056372573</v>
          </cell>
          <cell r="X32">
            <v>48.664668908767894</v>
          </cell>
          <cell r="Y32">
            <v>45.959221055191961</v>
          </cell>
          <cell r="Z32">
            <v>24.748737341529164</v>
          </cell>
          <cell r="AA32">
            <v>26.692695630078276</v>
          </cell>
          <cell r="AB32">
            <v>49.053542175871456</v>
          </cell>
          <cell r="AC32">
            <v>14.577379737113253</v>
          </cell>
          <cell r="AD32">
            <v>10.606601717798213</v>
          </cell>
          <cell r="AE32">
            <v>42.5</v>
          </cell>
          <cell r="AF32">
            <v>5</v>
          </cell>
          <cell r="AG32">
            <v>41.306779104645763</v>
          </cell>
          <cell r="AH32">
            <v>21.644860821913362</v>
          </cell>
          <cell r="AI32">
            <v>23.843238035132725</v>
          </cell>
          <cell r="AJ32">
            <v>47.563115961845902</v>
          </cell>
          <cell r="AK32">
            <v>53.0306515140065</v>
          </cell>
          <cell r="AL32">
            <v>91.854504516653961</v>
          </cell>
          <cell r="AM32">
            <v>127.81725235663612</v>
          </cell>
        </row>
        <row r="33">
          <cell r="B33">
            <v>58</v>
          </cell>
          <cell r="C33">
            <v>78.600254452514335</v>
          </cell>
          <cell r="D33">
            <v>134.82581355215328</v>
          </cell>
          <cell r="E33">
            <v>89.319650693450441</v>
          </cell>
          <cell r="F33">
            <v>89.319650693450441</v>
          </cell>
          <cell r="G33">
            <v>88.93396426562802</v>
          </cell>
          <cell r="H33">
            <v>101.25709851659785</v>
          </cell>
          <cell r="I33">
            <v>101.25709851659785</v>
          </cell>
          <cell r="J33">
            <v>118.9663818059539</v>
          </cell>
          <cell r="K33">
            <v>76.81796664843452</v>
          </cell>
          <cell r="L33">
            <v>89.319650693450441</v>
          </cell>
          <cell r="M33">
            <v>118.9663818059539</v>
          </cell>
          <cell r="N33">
            <v>118.9663818059539</v>
          </cell>
          <cell r="O33">
            <v>89.319650693450441</v>
          </cell>
          <cell r="P33">
            <v>85.311195044964634</v>
          </cell>
          <cell r="Q33">
            <v>85.311195044964634</v>
          </cell>
          <cell r="R33">
            <v>74.819783480039561</v>
          </cell>
          <cell r="S33">
            <v>73.088986858486422</v>
          </cell>
          <cell r="T33">
            <v>71.316197318701725</v>
          </cell>
          <cell r="U33">
            <v>69.498201415576204</v>
          </cell>
          <cell r="V33">
            <v>67.631353675643666</v>
          </cell>
          <cell r="W33">
            <v>65.711490623786645</v>
          </cell>
          <cell r="X33">
            <v>63.733821476512766</v>
          </cell>
          <cell r="Y33">
            <v>61.692787260748723</v>
          </cell>
          <cell r="Z33">
            <v>48.023431780746371</v>
          </cell>
          <cell r="AA33">
            <v>49.053542175871456</v>
          </cell>
          <cell r="AB33">
            <v>64.031242374328485</v>
          </cell>
          <cell r="AC33">
            <v>43.660622991432454</v>
          </cell>
          <cell r="AD33">
            <v>42.5</v>
          </cell>
          <cell r="AE33">
            <v>59.16079783099616</v>
          </cell>
          <cell r="AF33">
            <v>41.306779104645763</v>
          </cell>
          <cell r="AG33">
            <v>20</v>
          </cell>
          <cell r="AH33">
            <v>46.5</v>
          </cell>
          <cell r="AI33">
            <v>47.563115961845902</v>
          </cell>
          <cell r="AJ33">
            <v>62.896740774065556</v>
          </cell>
          <cell r="AK33">
            <v>67.126745787353642</v>
          </cell>
          <cell r="AL33">
            <v>100.65286881157436</v>
          </cell>
          <cell r="AM33">
            <v>134.27955912945202</v>
          </cell>
        </row>
        <row r="34">
          <cell r="B34">
            <v>66</v>
          </cell>
          <cell r="C34">
            <v>67.381377249207361</v>
          </cell>
          <cell r="D34">
            <v>128.60890326878618</v>
          </cell>
          <cell r="E34">
            <v>79.625686810224764</v>
          </cell>
          <cell r="F34">
            <v>79.625686810224764</v>
          </cell>
          <cell r="G34">
            <v>79.192802703276016</v>
          </cell>
          <cell r="H34">
            <v>92.818371026429887</v>
          </cell>
          <cell r="I34">
            <v>92.818371026429887</v>
          </cell>
          <cell r="J34">
            <v>111.87157815995984</v>
          </cell>
          <cell r="K34">
            <v>65.293567830223523</v>
          </cell>
          <cell r="L34">
            <v>79.625686810224764</v>
          </cell>
          <cell r="M34">
            <v>111.87157815995984</v>
          </cell>
          <cell r="N34">
            <v>111.87157815995984</v>
          </cell>
          <cell r="O34">
            <v>79.625686810224764</v>
          </cell>
          <cell r="P34">
            <v>75.101597852509101</v>
          </cell>
          <cell r="Q34">
            <v>75.101597852509101</v>
          </cell>
          <cell r="R34">
            <v>62.930517239253646</v>
          </cell>
          <cell r="S34">
            <v>60.862550061593709</v>
          </cell>
          <cell r="T34">
            <v>58.72180174347514</v>
          </cell>
          <cell r="U34">
            <v>56.499999999999993</v>
          </cell>
          <cell r="V34">
            <v>54.187175604565333</v>
          </cell>
          <cell r="W34">
            <v>51.771130951525485</v>
          </cell>
          <cell r="X34">
            <v>49.236673323854859</v>
          </cell>
          <cell r="Y34">
            <v>46.56447143477525</v>
          </cell>
          <cell r="Z34">
            <v>25.855366947695792</v>
          </cell>
          <cell r="AA34">
            <v>27.721832551258224</v>
          </cell>
          <cell r="AB34">
            <v>49.621064075652392</v>
          </cell>
          <cell r="AC34">
            <v>16.385969608173941</v>
          </cell>
          <cell r="AD34">
            <v>19.196353820452465</v>
          </cell>
          <cell r="AE34">
            <v>45.412002818638157</v>
          </cell>
          <cell r="AF34">
            <v>21.644860821913362</v>
          </cell>
          <cell r="AG34">
            <v>46.5</v>
          </cell>
          <cell r="AH34">
            <v>5</v>
          </cell>
          <cell r="AI34">
            <v>10.606601717798213</v>
          </cell>
          <cell r="AJ34">
            <v>42.5</v>
          </cell>
          <cell r="AK34">
            <v>53.556045410392279</v>
          </cell>
          <cell r="AL34">
            <v>92.158830287715787</v>
          </cell>
          <cell r="AM34">
            <v>128.03612771401671</v>
          </cell>
        </row>
        <row r="35">
          <cell r="B35">
            <v>53</v>
          </cell>
          <cell r="C35">
            <v>68.119380502174266</v>
          </cell>
          <cell r="D35">
            <v>128.99709299050116</v>
          </cell>
          <cell r="E35">
            <v>80.251168215796085</v>
          </cell>
          <cell r="F35">
            <v>80.251168215796085</v>
          </cell>
          <cell r="G35">
            <v>79.8216762540101</v>
          </cell>
          <cell r="H35">
            <v>93.355503319300894</v>
          </cell>
          <cell r="I35">
            <v>93.355503319300894</v>
          </cell>
          <cell r="J35">
            <v>112.31762996075015</v>
          </cell>
          <cell r="K35">
            <v>66.054901407844056</v>
          </cell>
          <cell r="L35">
            <v>80.251168215796085</v>
          </cell>
          <cell r="M35">
            <v>112.31762996075015</v>
          </cell>
          <cell r="N35">
            <v>112.31762996075015</v>
          </cell>
          <cell r="O35">
            <v>80.251168215796085</v>
          </cell>
          <cell r="P35">
            <v>75.764437568030544</v>
          </cell>
          <cell r="Q35">
            <v>75.764437568030544</v>
          </cell>
          <cell r="R35">
            <v>63.720091023161601</v>
          </cell>
          <cell r="S35">
            <v>61.678602448499113</v>
          </cell>
          <cell r="T35">
            <v>59.567188954994343</v>
          </cell>
          <cell r="U35">
            <v>57.378131722808817</v>
          </cell>
          <cell r="V35">
            <v>55.102177815400367</v>
          </cell>
          <cell r="W35">
            <v>52.728076012689868</v>
          </cell>
          <cell r="X35">
            <v>50.241914772428807</v>
          </cell>
          <cell r="Y35">
            <v>47.62614828012024</v>
          </cell>
          <cell r="Z35">
            <v>27.721832551258224</v>
          </cell>
          <cell r="AA35">
            <v>29.470324056582751</v>
          </cell>
          <cell r="AB35">
            <v>50.618672444069489</v>
          </cell>
          <cell r="AC35">
            <v>19.196353820452465</v>
          </cell>
          <cell r="AD35">
            <v>21.644860821913362</v>
          </cell>
          <cell r="AE35">
            <v>46.5</v>
          </cell>
          <cell r="AF35">
            <v>23.843238035132725</v>
          </cell>
          <cell r="AG35">
            <v>47.563115961845902</v>
          </cell>
          <cell r="AH35">
            <v>10.606601717798213</v>
          </cell>
          <cell r="AI35">
            <v>5</v>
          </cell>
          <cell r="AJ35">
            <v>41.306779104645763</v>
          </cell>
          <cell r="AK35">
            <v>54.48164828637254</v>
          </cell>
          <cell r="AL35">
            <v>92.699784250018624</v>
          </cell>
          <cell r="AM35">
            <v>128.4260487595877</v>
          </cell>
        </row>
        <row r="36">
          <cell r="B36">
            <v>54</v>
          </cell>
          <cell r="C36">
            <v>79.586431004286155</v>
          </cell>
          <cell r="D36">
            <v>135.40310188470573</v>
          </cell>
          <cell r="E36">
            <v>90.188691087075881</v>
          </cell>
          <cell r="F36">
            <v>90.188691087075881</v>
          </cell>
          <cell r="G36">
            <v>89.806736941055831</v>
          </cell>
          <cell r="H36">
            <v>102.02450685987166</v>
          </cell>
          <cell r="I36">
            <v>102.02450685987166</v>
          </cell>
          <cell r="J36">
            <v>119.6202324023825</v>
          </cell>
          <cell r="K36">
            <v>77.826730626437083</v>
          </cell>
          <cell r="L36">
            <v>90.188691087075881</v>
          </cell>
          <cell r="M36">
            <v>119.6202324023825</v>
          </cell>
          <cell r="N36">
            <v>119.6202324023825</v>
          </cell>
          <cell r="O36">
            <v>90.188691087075881</v>
          </cell>
          <cell r="P36">
            <v>86.220647179199489</v>
          </cell>
          <cell r="Q36">
            <v>86.220647179199489</v>
          </cell>
          <cell r="R36">
            <v>75.855125074051529</v>
          </cell>
          <cell r="S36">
            <v>74.148499647666512</v>
          </cell>
          <cell r="T36">
            <v>72.401657439591816</v>
          </cell>
          <cell r="U36">
            <v>70.611613775638915</v>
          </cell>
          <cell r="V36">
            <v>68.774995456197587</v>
          </cell>
          <cell r="W36">
            <v>66.887966032762577</v>
          </cell>
          <cell r="X36">
            <v>64.946131524518066</v>
          </cell>
          <cell r="Y36">
            <v>62.944419927424867</v>
          </cell>
          <cell r="Z36">
            <v>49.621064075652392</v>
          </cell>
          <cell r="AA36">
            <v>50.618672444069489</v>
          </cell>
          <cell r="AB36">
            <v>65.238025721200358</v>
          </cell>
          <cell r="AC36">
            <v>45.412002818638157</v>
          </cell>
          <cell r="AD36">
            <v>46.5</v>
          </cell>
          <cell r="AE36">
            <v>62.096698785040097</v>
          </cell>
          <cell r="AF36">
            <v>47.563115961845902</v>
          </cell>
          <cell r="AG36">
            <v>62.896740774065556</v>
          </cell>
          <cell r="AH36">
            <v>42.5</v>
          </cell>
          <cell r="AI36">
            <v>41.306779104645763</v>
          </cell>
          <cell r="AJ36">
            <v>20</v>
          </cell>
          <cell r="AK36">
            <v>68.278840060446242</v>
          </cell>
          <cell r="AL36">
            <v>101.42484902626181</v>
          </cell>
          <cell r="AM36">
            <v>134.85918581987659</v>
          </cell>
        </row>
        <row r="37">
          <cell r="B37">
            <v>67</v>
          </cell>
          <cell r="C37">
            <v>55.874860178795977</v>
          </cell>
          <cell r="D37">
            <v>122.97154142320896</v>
          </cell>
          <cell r="E37">
            <v>70.156966867161515</v>
          </cell>
          <cell r="F37">
            <v>70.156966867161515</v>
          </cell>
          <cell r="G37">
            <v>69.665271118398721</v>
          </cell>
          <cell r="H37">
            <v>84.8351342310484</v>
          </cell>
          <cell r="I37">
            <v>84.8351342310484</v>
          </cell>
          <cell r="J37">
            <v>105.34229919647662</v>
          </cell>
          <cell r="K37">
            <v>53.338541412378341</v>
          </cell>
          <cell r="L37">
            <v>70.156966867161515</v>
          </cell>
          <cell r="M37">
            <v>105.34229919647662</v>
          </cell>
          <cell r="N37">
            <v>105.34229919647662</v>
          </cell>
          <cell r="O37">
            <v>70.156966867161515</v>
          </cell>
          <cell r="P37">
            <v>64.976918978972833</v>
          </cell>
          <cell r="Q37">
            <v>64.976918978972833</v>
          </cell>
          <cell r="R37">
            <v>50.418250663822121</v>
          </cell>
          <cell r="S37">
            <v>47.81213235152768</v>
          </cell>
          <cell r="T37">
            <v>45.055521304275246</v>
          </cell>
          <cell r="U37">
            <v>42.118879377305376</v>
          </cell>
          <cell r="V37">
            <v>38.961519477556315</v>
          </cell>
          <cell r="W37">
            <v>35.52463933666322</v>
          </cell>
          <cell r="X37">
            <v>31.717503054307411</v>
          </cell>
          <cell r="Y37">
            <v>27.386127875258307</v>
          </cell>
          <cell r="Z37">
            <v>47.034561760475668</v>
          </cell>
          <cell r="AA37">
            <v>48.085860707696604</v>
          </cell>
          <cell r="AB37">
            <v>63.292969593786637</v>
          </cell>
          <cell r="AC37">
            <v>51.110175112202462</v>
          </cell>
          <cell r="AD37">
            <v>52.079266507891603</v>
          </cell>
          <cell r="AE37">
            <v>66.377707101104363</v>
          </cell>
          <cell r="AF37">
            <v>53.0306515140065</v>
          </cell>
          <cell r="AG37">
            <v>67.126745787353642</v>
          </cell>
          <cell r="AH37">
            <v>53.556045410392279</v>
          </cell>
          <cell r="AI37">
            <v>54.48164828637254</v>
          </cell>
          <cell r="AJ37">
            <v>68.278840060446242</v>
          </cell>
          <cell r="AK37">
            <v>20</v>
          </cell>
          <cell r="AL37">
            <v>76.321687612368734</v>
          </cell>
          <cell r="AM37">
            <v>117.1537451385998</v>
          </cell>
        </row>
        <row r="38">
          <cell r="B38">
            <v>75</v>
          </cell>
          <cell r="C38">
            <v>93.525397620111733</v>
          </cell>
          <cell r="D38">
            <v>144.03818938045563</v>
          </cell>
          <cell r="E38">
            <v>102.69858811103491</v>
          </cell>
          <cell r="F38">
            <v>102.69858811103491</v>
          </cell>
          <cell r="G38">
            <v>102.3633235099369</v>
          </cell>
          <cell r="H38">
            <v>113.23427043081966</v>
          </cell>
          <cell r="I38">
            <v>113.23427043081966</v>
          </cell>
          <cell r="J38">
            <v>129.31357237351384</v>
          </cell>
          <cell r="K38">
            <v>92.03260291874831</v>
          </cell>
          <cell r="L38">
            <v>102.69858811103491</v>
          </cell>
          <cell r="M38">
            <v>129.31357237351384</v>
          </cell>
          <cell r="N38">
            <v>129.31357237351384</v>
          </cell>
          <cell r="O38">
            <v>102.69858811103491</v>
          </cell>
          <cell r="P38">
            <v>99.232051273769414</v>
          </cell>
          <cell r="Q38">
            <v>99.232051273769414</v>
          </cell>
          <cell r="R38">
            <v>90.371455670471519</v>
          </cell>
          <cell r="S38">
            <v>88.943802482241551</v>
          </cell>
          <cell r="T38">
            <v>87.492856851288153</v>
          </cell>
          <cell r="U38">
            <v>86.017440092111556</v>
          </cell>
          <cell r="V38">
            <v>84.516270622880668</v>
          </cell>
          <cell r="W38">
            <v>82.987950932650463</v>
          </cell>
          <cell r="X38">
            <v>81.430952346144153</v>
          </cell>
          <cell r="Y38">
            <v>79.843597113356566</v>
          </cell>
          <cell r="Z38">
            <v>88.528244080632263</v>
          </cell>
          <cell r="AA38">
            <v>89.091245361146449</v>
          </cell>
          <cell r="AB38">
            <v>98.137658419181776</v>
          </cell>
          <cell r="AC38">
            <v>90.759297044435073</v>
          </cell>
          <cell r="AD38">
            <v>91.308542864290629</v>
          </cell>
          <cell r="AE38">
            <v>100.15488006083378</v>
          </cell>
          <cell r="AF38">
            <v>91.854504516653961</v>
          </cell>
          <cell r="AG38">
            <v>100.65286881157436</v>
          </cell>
          <cell r="AH38">
            <v>92.158830287715787</v>
          </cell>
          <cell r="AI38">
            <v>92.699784250018624</v>
          </cell>
          <cell r="AJ38">
            <v>101.42484902626181</v>
          </cell>
          <cell r="AK38">
            <v>76.321687612368734</v>
          </cell>
          <cell r="AL38">
            <v>20</v>
          </cell>
          <cell r="AM38">
            <v>90</v>
          </cell>
        </row>
        <row r="39">
          <cell r="B39" t="str">
            <v>8X</v>
          </cell>
          <cell r="C39">
            <v>129.02325371807981</v>
          </cell>
          <cell r="D39">
            <v>169.25424662323837</v>
          </cell>
          <cell r="E39">
            <v>135.81973347050862</v>
          </cell>
          <cell r="F39">
            <v>135.81973347050862</v>
          </cell>
          <cell r="G39">
            <v>135.56640439282884</v>
          </cell>
          <cell r="H39">
            <v>143.95138068111746</v>
          </cell>
          <cell r="I39">
            <v>143.95138068111746</v>
          </cell>
          <cell r="J39">
            <v>156.91398917878547</v>
          </cell>
          <cell r="K39">
            <v>127.94530081249565</v>
          </cell>
          <cell r="L39">
            <v>135.81973347050862</v>
          </cell>
          <cell r="M39">
            <v>156.91398917878547</v>
          </cell>
          <cell r="N39">
            <v>156.91398917878547</v>
          </cell>
          <cell r="O39">
            <v>135.81973347050862</v>
          </cell>
          <cell r="P39">
            <v>133.21786666960253</v>
          </cell>
          <cell r="Q39">
            <v>133.21786666960253</v>
          </cell>
          <cell r="R39">
            <v>126.75567048459804</v>
          </cell>
          <cell r="S39">
            <v>125.7417989373462</v>
          </cell>
          <cell r="T39">
            <v>124.71968569556292</v>
          </cell>
          <cell r="U39">
            <v>123.68912644206038</v>
          </cell>
          <cell r="V39">
            <v>122.64990827554662</v>
          </cell>
          <cell r="W39">
            <v>121.60180919706745</v>
          </cell>
          <cell r="X39">
            <v>120.54459755625716</v>
          </cell>
          <cell r="Y39">
            <v>119.47803145348522</v>
          </cell>
          <cell r="Z39">
            <v>125.44819647966247</v>
          </cell>
          <cell r="AA39">
            <v>125.84613621402923</v>
          </cell>
          <cell r="AB39">
            <v>132.40468269664785</v>
          </cell>
          <cell r="AC39">
            <v>127.03247616259395</v>
          </cell>
          <cell r="AD39">
            <v>127.42546841193091</v>
          </cell>
          <cell r="AE39">
            <v>133.90668392578468</v>
          </cell>
          <cell r="AF39">
            <v>127.81725235663612</v>
          </cell>
          <cell r="AG39">
            <v>134.27955912945202</v>
          </cell>
          <cell r="AH39">
            <v>128.03612771401671</v>
          </cell>
          <cell r="AI39">
            <v>128.4260487595877</v>
          </cell>
          <cell r="AJ39">
            <v>134.85918581987659</v>
          </cell>
          <cell r="AK39">
            <v>117.1537451385998</v>
          </cell>
          <cell r="AL39">
            <v>90</v>
          </cell>
          <cell r="AM39">
            <v>80</v>
          </cell>
        </row>
        <row r="41">
          <cell r="K41">
            <v>0</v>
          </cell>
        </row>
      </sheetData>
      <sheetData sheetId="16"/>
      <sheetData sheetId="17"/>
      <sheetData sheetId="1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vision notes"/>
      <sheetName val="110s Sizing"/>
      <sheetName val="110s_spread_sheet"/>
      <sheetName val="110s Clean Sheet"/>
      <sheetName val="Array Termination"/>
      <sheetName val="21nm Metal Cap Spacing"/>
      <sheetName val="21nm_spread_sheet"/>
      <sheetName val="100s BE Summary"/>
      <sheetName val="100s Layer definition"/>
      <sheetName val="100s Generators_old"/>
      <sheetName val="L04X Strap Cells"/>
      <sheetName val="L16X_ Block Size"/>
      <sheetName val="Field Poly Progression Rules"/>
      <sheetName val="100s_patterning table "/>
      <sheetName val="L16X_patterning_table"/>
      <sheetName val="110s_patterning_table"/>
      <sheetName val="21nm Sizing"/>
      <sheetName val="29nm Sizing"/>
      <sheetName val="35nm Sizing"/>
      <sheetName val="35nm generators"/>
      <sheetName val="50nm Sizing"/>
      <sheetName val="70nm Sizing"/>
      <sheetName val="90nm Sizing"/>
      <sheetName val="21nm patterning table"/>
      <sheetName val="21nm Generator Algos"/>
      <sheetName val="Mask Table"/>
      <sheetName val="Valid Device List"/>
      <sheetName val="110s Generators"/>
      <sheetName val="110s_masktable"/>
      <sheetName val="w0_0.88_progression rule_SD"/>
      <sheetName val="w0_met0_progression_pitch_ddc"/>
      <sheetName val="Staircase Description"/>
      <sheetName val="DFAT_M17X"/>
      <sheetName val="apolychop2-3 WL markers"/>
      <sheetName val="M0 Array min spacing matrix"/>
      <sheetName val="M1 Array min spacing matrix"/>
      <sheetName val="w0w2m0m1Arrayspacing matrix"/>
      <sheetName val="WL-WL spacing guidelines"/>
      <sheetName val="test Sturcture marker list"/>
      <sheetName val="Frame DR Exceptions"/>
      <sheetName val="Test Die Dies-seal rules"/>
      <sheetName val="M1_M0 Voltage based Rules"/>
      <sheetName val="Reticle Field Rules"/>
      <sheetName val="Antenna Rules"/>
      <sheetName val="polyplug-polyslot-usage-table"/>
      <sheetName val="String Height Elements"/>
      <sheetName val="L06A Block Size_Old"/>
      <sheetName val="Drawn Layer"/>
      <sheetName val="DFAT"/>
      <sheetName val="METAL_CON_Summar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8">
          <cell r="D8">
            <v>1</v>
          </cell>
          <cell r="E8" t="str">
            <v>Alignment</v>
          </cell>
          <cell r="J8" t="str">
            <v>D</v>
          </cell>
          <cell r="K8">
            <v>1</v>
          </cell>
          <cell r="R8">
            <v>0.05</v>
          </cell>
          <cell r="V8" t="str">
            <v>P</v>
          </cell>
          <cell r="W8" t="str">
            <v>PTD</v>
          </cell>
          <cell r="AB8">
            <v>2500</v>
          </cell>
          <cell r="AC8">
            <v>2.5</v>
          </cell>
          <cell r="AD8">
            <v>2</v>
          </cell>
          <cell r="AE8">
            <v>100</v>
          </cell>
          <cell r="AF8">
            <v>2</v>
          </cell>
          <cell r="AG8">
            <v>100</v>
          </cell>
          <cell r="AH8">
            <v>24</v>
          </cell>
          <cell r="AJ8">
            <v>0</v>
          </cell>
          <cell r="AK8">
            <v>100</v>
          </cell>
          <cell r="AO8" t="e">
            <v>#REF!</v>
          </cell>
        </row>
        <row r="9">
          <cell r="D9">
            <v>27</v>
          </cell>
          <cell r="E9" t="str">
            <v>HV Oxide</v>
          </cell>
          <cell r="F9">
            <v>13.5</v>
          </cell>
          <cell r="G9" t="str">
            <v>Aafill</v>
          </cell>
          <cell r="H9">
            <v>9.5</v>
          </cell>
          <cell r="I9" t="str">
            <v>gapfill</v>
          </cell>
          <cell r="J9" t="str">
            <v>D</v>
          </cell>
          <cell r="K9">
            <v>1</v>
          </cell>
          <cell r="L9">
            <v>8</v>
          </cell>
          <cell r="M9">
            <v>0</v>
          </cell>
          <cell r="N9">
            <v>21.5</v>
          </cell>
          <cell r="O9">
            <v>9.5</v>
          </cell>
          <cell r="P9">
            <v>9.5</v>
          </cell>
          <cell r="Q9">
            <v>21.5</v>
          </cell>
          <cell r="R9">
            <v>0.05</v>
          </cell>
          <cell r="S9">
            <v>0.47500000000000003</v>
          </cell>
          <cell r="T9">
            <v>1.075</v>
          </cell>
          <cell r="U9">
            <v>0</v>
          </cell>
          <cell r="V9" t="str">
            <v>P</v>
          </cell>
          <cell r="W9" t="str">
            <v>PTD</v>
          </cell>
          <cell r="X9">
            <v>0.47500000000000003</v>
          </cell>
          <cell r="Y9">
            <v>1.075</v>
          </cell>
          <cell r="Z9">
            <v>9.5</v>
          </cell>
          <cell r="AA9">
            <v>21.499999999999996</v>
          </cell>
          <cell r="AB9">
            <v>6100</v>
          </cell>
          <cell r="AC9">
            <v>2.5</v>
          </cell>
          <cell r="AD9">
            <v>4</v>
          </cell>
          <cell r="AE9">
            <v>200</v>
          </cell>
          <cell r="AF9">
            <v>3.5</v>
          </cell>
          <cell r="AG9">
            <v>175.00000000000003</v>
          </cell>
          <cell r="AH9">
            <v>35</v>
          </cell>
          <cell r="AJ9">
            <v>0</v>
          </cell>
          <cell r="AK9">
            <v>50</v>
          </cell>
          <cell r="AL9" t="e">
            <v>#REF!</v>
          </cell>
          <cell r="AM9" t="e">
            <v>#REF!</v>
          </cell>
          <cell r="AO9" t="e">
            <v>#REF!</v>
          </cell>
        </row>
        <row r="10">
          <cell r="D10">
            <v>11</v>
          </cell>
          <cell r="E10" t="str">
            <v>SLV Oxide Strip</v>
          </cell>
          <cell r="F10">
            <v>4.5999999999999996</v>
          </cell>
          <cell r="G10" t="str">
            <v>C10</v>
          </cell>
          <cell r="H10">
            <v>9</v>
          </cell>
          <cell r="I10" t="str">
            <v>C202S</v>
          </cell>
          <cell r="J10" t="str">
            <v>D</v>
          </cell>
          <cell r="K10">
            <v>1</v>
          </cell>
          <cell r="L10">
            <v>4.5</v>
          </cell>
          <cell r="M10">
            <v>0</v>
          </cell>
          <cell r="N10">
            <v>9.1</v>
          </cell>
          <cell r="O10">
            <v>4.5</v>
          </cell>
          <cell r="P10">
            <v>4.5</v>
          </cell>
          <cell r="Q10">
            <v>9.1</v>
          </cell>
          <cell r="R10">
            <v>0.05</v>
          </cell>
          <cell r="S10">
            <v>0.22500000000000001</v>
          </cell>
          <cell r="T10">
            <v>0.45500000000000002</v>
          </cell>
          <cell r="U10">
            <v>0</v>
          </cell>
          <cell r="V10" t="str">
            <v>P</v>
          </cell>
          <cell r="W10" t="str">
            <v>PTD</v>
          </cell>
          <cell r="X10">
            <v>0.22500000000000001</v>
          </cell>
          <cell r="Y10">
            <v>0.45500000000000002</v>
          </cell>
          <cell r="Z10">
            <v>11</v>
          </cell>
          <cell r="AA10">
            <v>9.1</v>
          </cell>
          <cell r="AB10">
            <v>6100</v>
          </cell>
          <cell r="AC10">
            <v>2.5</v>
          </cell>
          <cell r="AD10">
            <v>4</v>
          </cell>
          <cell r="AE10">
            <v>200</v>
          </cell>
          <cell r="AF10">
            <v>3.5</v>
          </cell>
          <cell r="AG10">
            <v>175.00000000000003</v>
          </cell>
          <cell r="AH10">
            <v>35</v>
          </cell>
          <cell r="AJ10">
            <v>0</v>
          </cell>
          <cell r="AK10">
            <v>50</v>
          </cell>
          <cell r="AL10" t="e">
            <v>#REF!</v>
          </cell>
          <cell r="AM10" t="e">
            <v>#REF!</v>
          </cell>
          <cell r="AO10" t="e">
            <v>#REF!</v>
          </cell>
        </row>
        <row r="11">
          <cell r="D11">
            <v>15</v>
          </cell>
          <cell r="E11" t="str">
            <v>N+ Poly</v>
          </cell>
          <cell r="F11">
            <v>54</v>
          </cell>
          <cell r="G11" t="str">
            <v>AA20</v>
          </cell>
          <cell r="H11">
            <v>48</v>
          </cell>
          <cell r="I11" t="str">
            <v>AA10</v>
          </cell>
          <cell r="J11" t="str">
            <v>D</v>
          </cell>
          <cell r="K11">
            <v>1</v>
          </cell>
          <cell r="L11">
            <v>0</v>
          </cell>
          <cell r="M11">
            <v>-9.1999999999999993</v>
          </cell>
          <cell r="N11">
            <v>44.8</v>
          </cell>
          <cell r="O11">
            <v>57.2</v>
          </cell>
          <cell r="P11">
            <v>57.2</v>
          </cell>
          <cell r="Q11">
            <v>44.8</v>
          </cell>
          <cell r="R11">
            <v>0.05</v>
          </cell>
          <cell r="S11">
            <v>2.8600000000000003</v>
          </cell>
          <cell r="T11">
            <v>2.2399999999999998</v>
          </cell>
          <cell r="U11">
            <v>0.46</v>
          </cell>
          <cell r="V11" t="str">
            <v>P</v>
          </cell>
          <cell r="W11" t="str">
            <v>PTD</v>
          </cell>
          <cell r="X11">
            <v>2.4000000000000004</v>
          </cell>
          <cell r="Y11">
            <v>2.6999999999999997</v>
          </cell>
          <cell r="Z11">
            <v>48.000000000000007</v>
          </cell>
          <cell r="AA11">
            <v>53.999999999999993</v>
          </cell>
          <cell r="AB11">
            <v>8800</v>
          </cell>
          <cell r="AC11">
            <v>1.6</v>
          </cell>
          <cell r="AD11">
            <v>11</v>
          </cell>
          <cell r="AE11">
            <v>550</v>
          </cell>
          <cell r="AF11">
            <v>11</v>
          </cell>
          <cell r="AG11">
            <v>550</v>
          </cell>
          <cell r="AH11">
            <v>1000</v>
          </cell>
          <cell r="AJ11">
            <v>0</v>
          </cell>
          <cell r="AK11">
            <v>100</v>
          </cell>
          <cell r="AL11" t="e">
            <v>#REF!</v>
          </cell>
          <cell r="AM11" t="e">
            <v>#REF!</v>
          </cell>
          <cell r="AO11" t="e">
            <v>#REF!</v>
          </cell>
        </row>
        <row r="12">
          <cell r="D12">
            <v>10</v>
          </cell>
          <cell r="E12" t="str">
            <v>Nwell</v>
          </cell>
          <cell r="F12">
            <v>48</v>
          </cell>
          <cell r="G12" t="str">
            <v>AA10</v>
          </cell>
          <cell r="H12">
            <v>54</v>
          </cell>
          <cell r="I12" t="str">
            <v>AA20</v>
          </cell>
          <cell r="J12" t="str">
            <v>D</v>
          </cell>
          <cell r="K12">
            <v>1</v>
          </cell>
          <cell r="L12">
            <v>0</v>
          </cell>
          <cell r="M12">
            <v>-9.1999999999999993</v>
          </cell>
          <cell r="N12">
            <v>38.799999999999997</v>
          </cell>
          <cell r="O12">
            <v>63.2</v>
          </cell>
          <cell r="P12">
            <v>63.2</v>
          </cell>
          <cell r="Q12">
            <v>38.799999999999997</v>
          </cell>
          <cell r="R12">
            <v>0.05</v>
          </cell>
          <cell r="S12">
            <v>3.16</v>
          </cell>
          <cell r="T12">
            <v>1.94</v>
          </cell>
          <cell r="U12">
            <v>0.46</v>
          </cell>
          <cell r="V12" t="str">
            <v>P</v>
          </cell>
          <cell r="W12" t="str">
            <v>PTD</v>
          </cell>
          <cell r="X12">
            <v>2.7</v>
          </cell>
          <cell r="Y12">
            <v>2.4</v>
          </cell>
          <cell r="Z12">
            <v>54</v>
          </cell>
          <cell r="AA12">
            <v>47.999999999999993</v>
          </cell>
          <cell r="AB12">
            <v>33000</v>
          </cell>
          <cell r="AC12">
            <v>2.5</v>
          </cell>
          <cell r="AD12">
            <v>35.599999999999994</v>
          </cell>
          <cell r="AE12">
            <v>1779.9999999999998</v>
          </cell>
          <cell r="AF12">
            <v>17.2</v>
          </cell>
          <cell r="AG12">
            <v>860</v>
          </cell>
          <cell r="AH12">
            <v>1000</v>
          </cell>
          <cell r="AJ12">
            <v>0</v>
          </cell>
          <cell r="AK12">
            <v>140</v>
          </cell>
          <cell r="AL12" t="e">
            <v>#REF!</v>
          </cell>
          <cell r="AM12" t="e">
            <v>#REF!</v>
          </cell>
          <cell r="AO12" t="e">
            <v>#REF!</v>
          </cell>
        </row>
        <row r="13">
          <cell r="D13">
            <v>47</v>
          </cell>
          <cell r="E13" t="str">
            <v>Pwell/LV VT</v>
          </cell>
          <cell r="F13">
            <v>4.4000000000000004</v>
          </cell>
          <cell r="G13" t="str">
            <v>"31" d_ring</v>
          </cell>
          <cell r="H13">
            <v>14</v>
          </cell>
          <cell r="I13" t="str">
            <v>gapfill</v>
          </cell>
          <cell r="J13" t="str">
            <v>D</v>
          </cell>
          <cell r="K13">
            <v>1</v>
          </cell>
          <cell r="L13">
            <v>0</v>
          </cell>
          <cell r="M13">
            <v>0</v>
          </cell>
          <cell r="N13">
            <v>4.4000000000000004</v>
          </cell>
          <cell r="O13">
            <v>14</v>
          </cell>
          <cell r="P13">
            <v>14</v>
          </cell>
          <cell r="Q13">
            <v>4.4000000000000004</v>
          </cell>
          <cell r="R13">
            <v>0.05</v>
          </cell>
          <cell r="S13">
            <v>0.70000000000000007</v>
          </cell>
          <cell r="T13">
            <v>0.22000000000000003</v>
          </cell>
          <cell r="U13">
            <v>0</v>
          </cell>
          <cell r="V13" t="str">
            <v>P</v>
          </cell>
          <cell r="W13" t="str">
            <v>PTD</v>
          </cell>
          <cell r="X13">
            <v>0.70000000000000007</v>
          </cell>
          <cell r="Y13">
            <v>0.22000000000000003</v>
          </cell>
          <cell r="Z13">
            <v>14</v>
          </cell>
          <cell r="AA13">
            <v>4.4000000000000004</v>
          </cell>
          <cell r="AB13">
            <v>10800</v>
          </cell>
          <cell r="AC13">
            <v>2.5</v>
          </cell>
          <cell r="AD13">
            <v>7</v>
          </cell>
          <cell r="AE13">
            <v>350.00000000000006</v>
          </cell>
          <cell r="AF13">
            <v>4.4000000000000004</v>
          </cell>
          <cell r="AG13">
            <v>220.00000000000003</v>
          </cell>
          <cell r="AH13">
            <v>54</v>
          </cell>
          <cell r="AJ13">
            <v>0</v>
          </cell>
          <cell r="AK13">
            <v>50</v>
          </cell>
          <cell r="AL13" t="e">
            <v>#REF!</v>
          </cell>
          <cell r="AM13" t="e">
            <v>#REF!</v>
          </cell>
          <cell r="AO13" t="e">
            <v>#REF!</v>
          </cell>
        </row>
        <row r="14">
          <cell r="D14">
            <v>30</v>
          </cell>
          <cell r="E14" t="str">
            <v>nplus LL /VT</v>
          </cell>
          <cell r="F14">
            <v>8</v>
          </cell>
          <cell r="G14" t="str">
            <v>gapfill</v>
          </cell>
          <cell r="H14">
            <v>8</v>
          </cell>
          <cell r="I14" t="str">
            <v>gapfill</v>
          </cell>
          <cell r="J14" t="str">
            <v>D</v>
          </cell>
          <cell r="K14">
            <v>1</v>
          </cell>
          <cell r="L14">
            <v>0</v>
          </cell>
          <cell r="M14">
            <v>0</v>
          </cell>
          <cell r="N14">
            <v>8</v>
          </cell>
          <cell r="O14">
            <v>8</v>
          </cell>
          <cell r="P14">
            <v>8</v>
          </cell>
          <cell r="Q14">
            <v>8</v>
          </cell>
          <cell r="R14">
            <v>0.05</v>
          </cell>
          <cell r="S14">
            <v>0.4</v>
          </cell>
          <cell r="T14">
            <v>0.4</v>
          </cell>
          <cell r="U14">
            <v>0</v>
          </cell>
          <cell r="V14" t="str">
            <v>P</v>
          </cell>
          <cell r="W14" t="str">
            <v>PTD</v>
          </cell>
          <cell r="X14">
            <v>0.4</v>
          </cell>
          <cell r="Y14">
            <v>0.4</v>
          </cell>
          <cell r="Z14">
            <v>8</v>
          </cell>
          <cell r="AA14">
            <v>8</v>
          </cell>
          <cell r="AB14">
            <v>8800</v>
          </cell>
          <cell r="AC14">
            <v>2.5</v>
          </cell>
          <cell r="AD14">
            <v>11</v>
          </cell>
          <cell r="AE14">
            <v>550</v>
          </cell>
          <cell r="AF14">
            <v>11</v>
          </cell>
          <cell r="AG14">
            <v>550</v>
          </cell>
          <cell r="AH14">
            <v>54</v>
          </cell>
          <cell r="AJ14">
            <v>0</v>
          </cell>
          <cell r="AK14">
            <v>50</v>
          </cell>
          <cell r="AL14" t="e">
            <v>#REF!</v>
          </cell>
          <cell r="AM14" t="e">
            <v>#REF!</v>
          </cell>
          <cell r="AO14" t="e">
            <v>#REF!</v>
          </cell>
        </row>
        <row r="15">
          <cell r="D15">
            <v>32</v>
          </cell>
          <cell r="E15" t="str">
            <v xml:space="preserve">SLVN Vt </v>
          </cell>
          <cell r="F15">
            <v>9.1999999999999993</v>
          </cell>
          <cell r="G15" t="str">
            <v>C20CS</v>
          </cell>
          <cell r="H15">
            <v>11</v>
          </cell>
          <cell r="I15" t="str">
            <v>gapfill</v>
          </cell>
          <cell r="J15" t="str">
            <v>D</v>
          </cell>
          <cell r="K15">
            <v>1</v>
          </cell>
          <cell r="L15">
            <v>4.5</v>
          </cell>
          <cell r="M15">
            <v>0</v>
          </cell>
          <cell r="N15">
            <v>13.7</v>
          </cell>
          <cell r="O15">
            <v>11</v>
          </cell>
          <cell r="P15">
            <v>11</v>
          </cell>
          <cell r="Q15">
            <v>13.7</v>
          </cell>
          <cell r="R15">
            <v>0.05</v>
          </cell>
          <cell r="S15">
            <v>0.55000000000000004</v>
          </cell>
          <cell r="T15">
            <v>0.68500000000000005</v>
          </cell>
          <cell r="U15">
            <v>0</v>
          </cell>
          <cell r="V15" t="str">
            <v>P</v>
          </cell>
          <cell r="W15" t="str">
            <v>PTD</v>
          </cell>
          <cell r="X15">
            <v>2.5</v>
          </cell>
          <cell r="Y15">
            <v>0.68500000000000005</v>
          </cell>
          <cell r="Z15">
            <v>50</v>
          </cell>
          <cell r="AA15">
            <v>13.700000000000001</v>
          </cell>
          <cell r="AB15">
            <v>8800</v>
          </cell>
          <cell r="AC15">
            <v>3</v>
          </cell>
          <cell r="AD15">
            <v>11</v>
          </cell>
          <cell r="AE15">
            <v>550</v>
          </cell>
          <cell r="AF15">
            <v>11</v>
          </cell>
          <cell r="AG15">
            <v>550</v>
          </cell>
          <cell r="AH15">
            <v>75</v>
          </cell>
          <cell r="AK15">
            <v>50</v>
          </cell>
          <cell r="AL15" t="e">
            <v>#REF!</v>
          </cell>
          <cell r="AM15" t="e">
            <v>#REF!</v>
          </cell>
          <cell r="AO15" t="e">
            <v>#REF!</v>
          </cell>
        </row>
        <row r="16">
          <cell r="D16">
            <v>33</v>
          </cell>
          <cell r="E16" t="str">
            <v xml:space="preserve">SLVP Vt </v>
          </cell>
          <cell r="F16">
            <v>10.4</v>
          </cell>
          <cell r="G16" t="str">
            <v>C20DS</v>
          </cell>
          <cell r="H16">
            <v>11</v>
          </cell>
          <cell r="I16" t="str">
            <v>gapfill</v>
          </cell>
          <cell r="J16" t="str">
            <v>D</v>
          </cell>
          <cell r="K16">
            <v>1</v>
          </cell>
          <cell r="L16">
            <v>4.5</v>
          </cell>
          <cell r="M16">
            <v>0</v>
          </cell>
          <cell r="N16">
            <v>14.9</v>
          </cell>
          <cell r="O16">
            <v>11</v>
          </cell>
          <cell r="P16">
            <v>11</v>
          </cell>
          <cell r="Q16">
            <v>14.9</v>
          </cell>
          <cell r="R16">
            <v>0.05</v>
          </cell>
          <cell r="S16">
            <v>0.55000000000000004</v>
          </cell>
          <cell r="T16">
            <v>0.74500000000000011</v>
          </cell>
          <cell r="U16">
            <v>0</v>
          </cell>
          <cell r="V16" t="str">
            <v>P</v>
          </cell>
          <cell r="W16" t="str">
            <v>PTD</v>
          </cell>
          <cell r="X16">
            <v>2.5</v>
          </cell>
          <cell r="Y16">
            <v>0.74500000000000011</v>
          </cell>
          <cell r="Z16">
            <v>50</v>
          </cell>
          <cell r="AA16">
            <v>14.900000000000002</v>
          </cell>
          <cell r="AB16">
            <v>8800</v>
          </cell>
          <cell r="AC16">
            <v>3</v>
          </cell>
          <cell r="AD16">
            <v>11</v>
          </cell>
          <cell r="AE16">
            <v>550</v>
          </cell>
          <cell r="AF16">
            <v>11</v>
          </cell>
          <cell r="AG16">
            <v>550</v>
          </cell>
          <cell r="AH16">
            <v>75</v>
          </cell>
          <cell r="AK16">
            <v>50</v>
          </cell>
          <cell r="AL16" t="e">
            <v>#REF!</v>
          </cell>
          <cell r="AM16" t="e">
            <v>#REF!</v>
          </cell>
          <cell r="AO16" t="e">
            <v>#REF!</v>
          </cell>
        </row>
        <row r="17">
          <cell r="D17">
            <v>23</v>
          </cell>
          <cell r="E17" t="str">
            <v xml:space="preserve">Peri AA </v>
          </cell>
          <cell r="F17">
            <v>3</v>
          </cell>
          <cell r="G17" t="str">
            <v>VSR70</v>
          </cell>
          <cell r="H17">
            <v>2.2000000000000002</v>
          </cell>
          <cell r="I17" t="str">
            <v>C50</v>
          </cell>
          <cell r="J17" t="str">
            <v>C</v>
          </cell>
          <cell r="K17">
            <v>1</v>
          </cell>
          <cell r="L17">
            <v>0</v>
          </cell>
          <cell r="M17">
            <v>0</v>
          </cell>
          <cell r="N17">
            <v>3</v>
          </cell>
          <cell r="O17">
            <v>2.2000000000000002</v>
          </cell>
          <cell r="P17">
            <v>3</v>
          </cell>
          <cell r="Q17">
            <v>2.2000000000000002</v>
          </cell>
          <cell r="R17">
            <v>0.05</v>
          </cell>
          <cell r="S17">
            <v>0.15000000000000002</v>
          </cell>
          <cell r="T17">
            <v>0.11000000000000001</v>
          </cell>
          <cell r="U17">
            <v>0</v>
          </cell>
          <cell r="V17" t="str">
            <v>P</v>
          </cell>
          <cell r="W17" t="str">
            <v>PTD</v>
          </cell>
          <cell r="X17">
            <v>0.15000000000000002</v>
          </cell>
          <cell r="Y17">
            <v>0.11000000000000001</v>
          </cell>
          <cell r="Z17">
            <v>3.0000000000000004</v>
          </cell>
          <cell r="AA17">
            <v>2.2000000000000002</v>
          </cell>
          <cell r="AB17">
            <v>2500</v>
          </cell>
          <cell r="AC17">
            <v>2.5</v>
          </cell>
          <cell r="AD17">
            <v>2.5</v>
          </cell>
          <cell r="AE17">
            <v>125</v>
          </cell>
          <cell r="AF17">
            <v>2.2000000000000002</v>
          </cell>
          <cell r="AG17">
            <v>110.00000000000001</v>
          </cell>
          <cell r="AH17">
            <v>20</v>
          </cell>
          <cell r="AI17">
            <v>250</v>
          </cell>
          <cell r="AJ17">
            <v>12.5</v>
          </cell>
          <cell r="AK17">
            <v>20</v>
          </cell>
          <cell r="AL17" t="e">
            <v>#REF!</v>
          </cell>
          <cell r="AM17" t="e">
            <v>#REF!</v>
          </cell>
          <cell r="AO17" t="e">
            <v>#REF!</v>
          </cell>
        </row>
        <row r="18">
          <cell r="D18">
            <v>2</v>
          </cell>
          <cell r="E18" t="str">
            <v>SLM clear</v>
          </cell>
          <cell r="J18" t="str">
            <v>D</v>
          </cell>
          <cell r="K18">
            <v>1</v>
          </cell>
          <cell r="N18">
            <v>0</v>
          </cell>
          <cell r="R18">
            <v>0.05</v>
          </cell>
          <cell r="V18" t="str">
            <v>P</v>
          </cell>
          <cell r="W18" t="str">
            <v>PTD</v>
          </cell>
          <cell r="AB18">
            <v>8800</v>
          </cell>
          <cell r="AC18">
            <v>2.5</v>
          </cell>
          <cell r="AD18">
            <v>7.04</v>
          </cell>
          <cell r="AE18">
            <v>352.00000000000006</v>
          </cell>
          <cell r="AF18">
            <v>11</v>
          </cell>
          <cell r="AG18">
            <v>550</v>
          </cell>
          <cell r="AH18">
            <v>1000</v>
          </cell>
          <cell r="AK18">
            <v>100</v>
          </cell>
          <cell r="AL18" t="e">
            <v>#REF!</v>
          </cell>
          <cell r="AM18" t="e">
            <v>#REF!</v>
          </cell>
          <cell r="AO18" t="e">
            <v>#REF!</v>
          </cell>
        </row>
        <row r="19">
          <cell r="D19">
            <v>12</v>
          </cell>
          <cell r="E19" t="str">
            <v>n-SHV</v>
          </cell>
          <cell r="F19">
            <v>41</v>
          </cell>
          <cell r="G19" t="str">
            <v>S/D</v>
          </cell>
          <cell r="H19">
            <v>14</v>
          </cell>
          <cell r="I19" t="str">
            <v>C63A</v>
          </cell>
          <cell r="J19" t="str">
            <v>C</v>
          </cell>
          <cell r="K19">
            <v>1</v>
          </cell>
          <cell r="L19">
            <v>0</v>
          </cell>
          <cell r="M19">
            <v>9.1999999999999993</v>
          </cell>
          <cell r="N19">
            <v>50.2</v>
          </cell>
          <cell r="O19">
            <v>4.8000000000000007</v>
          </cell>
          <cell r="P19">
            <v>50.2</v>
          </cell>
          <cell r="Q19">
            <v>4.8000000000000007</v>
          </cell>
          <cell r="R19">
            <v>0.05</v>
          </cell>
          <cell r="S19">
            <v>2.5100000000000002</v>
          </cell>
          <cell r="T19">
            <v>0.24000000000000005</v>
          </cell>
          <cell r="U19">
            <v>0.46</v>
          </cell>
          <cell r="V19" t="str">
            <v>P</v>
          </cell>
          <cell r="W19" t="str">
            <v>PTD</v>
          </cell>
          <cell r="X19">
            <v>2.0500000000000003</v>
          </cell>
          <cell r="Y19">
            <v>0.70000000000000007</v>
          </cell>
          <cell r="Z19">
            <v>41</v>
          </cell>
          <cell r="AA19">
            <v>14</v>
          </cell>
          <cell r="AB19">
            <v>33000</v>
          </cell>
          <cell r="AC19">
            <v>2.5</v>
          </cell>
          <cell r="AD19">
            <v>35.599999999999994</v>
          </cell>
          <cell r="AE19">
            <v>1779.9999999999998</v>
          </cell>
          <cell r="AF19">
            <v>8.6000000000000014</v>
          </cell>
          <cell r="AG19">
            <v>430.00000000000011</v>
          </cell>
          <cell r="AH19">
            <v>1000</v>
          </cell>
          <cell r="AJ19">
            <v>0</v>
          </cell>
          <cell r="AK19">
            <v>100</v>
          </cell>
          <cell r="AL19" t="e">
            <v>#REF!</v>
          </cell>
          <cell r="AM19" t="e">
            <v>#REF!</v>
          </cell>
          <cell r="AO19" t="e">
            <v>#REF!</v>
          </cell>
        </row>
        <row r="20">
          <cell r="D20">
            <v>34</v>
          </cell>
          <cell r="E20" t="str">
            <v>NSHVD &amp; LVD</v>
          </cell>
          <cell r="F20">
            <v>14</v>
          </cell>
          <cell r="G20" t="str">
            <v>C63A</v>
          </cell>
          <cell r="H20">
            <v>11</v>
          </cell>
          <cell r="I20" t="str">
            <v>gapfill</v>
          </cell>
          <cell r="J20" t="str">
            <v>D</v>
          </cell>
          <cell r="K20">
            <v>1</v>
          </cell>
          <cell r="L20">
            <v>5.2</v>
          </cell>
          <cell r="M20">
            <v>0</v>
          </cell>
          <cell r="N20">
            <v>19.2</v>
          </cell>
          <cell r="O20">
            <v>11</v>
          </cell>
          <cell r="P20">
            <v>11</v>
          </cell>
          <cell r="Q20">
            <v>19.2</v>
          </cell>
          <cell r="R20">
            <v>0.05</v>
          </cell>
          <cell r="S20">
            <v>0.55000000000000004</v>
          </cell>
          <cell r="T20">
            <v>0.96</v>
          </cell>
          <cell r="U20">
            <v>0</v>
          </cell>
          <cell r="V20" t="str">
            <v>P</v>
          </cell>
          <cell r="W20" t="str">
            <v>PTD</v>
          </cell>
          <cell r="X20">
            <v>0.55000000000000004</v>
          </cell>
          <cell r="Y20">
            <v>0.96</v>
          </cell>
          <cell r="Z20">
            <v>11</v>
          </cell>
          <cell r="AA20">
            <v>19.2</v>
          </cell>
          <cell r="AB20">
            <v>8800</v>
          </cell>
          <cell r="AC20">
            <v>2.5</v>
          </cell>
          <cell r="AD20">
            <v>11</v>
          </cell>
          <cell r="AE20">
            <v>550</v>
          </cell>
          <cell r="AF20">
            <v>11</v>
          </cell>
          <cell r="AG20">
            <v>550</v>
          </cell>
          <cell r="AH20">
            <v>75</v>
          </cell>
          <cell r="AJ20">
            <v>0</v>
          </cell>
          <cell r="AK20">
            <v>100</v>
          </cell>
          <cell r="AL20" t="e">
            <v>#REF!</v>
          </cell>
          <cell r="AM20" t="e">
            <v>#REF!</v>
          </cell>
          <cell r="AO20" t="e">
            <v>#REF!</v>
          </cell>
        </row>
        <row r="21">
          <cell r="D21">
            <v>53</v>
          </cell>
          <cell r="E21" t="str">
            <v>Periphery Gate/Field</v>
          </cell>
          <cell r="F21">
            <v>1.5</v>
          </cell>
          <cell r="G21" t="str">
            <v>E10</v>
          </cell>
          <cell r="H21">
            <v>1.5</v>
          </cell>
          <cell r="I21" t="str">
            <v>E60</v>
          </cell>
          <cell r="J21" t="str">
            <v>C</v>
          </cell>
          <cell r="K21">
            <v>1</v>
          </cell>
          <cell r="L21">
            <v>0</v>
          </cell>
          <cell r="M21">
            <v>0</v>
          </cell>
          <cell r="N21">
            <v>1.5</v>
          </cell>
          <cell r="O21">
            <v>1.5</v>
          </cell>
          <cell r="P21">
            <v>1.5</v>
          </cell>
          <cell r="Q21">
            <v>1.5</v>
          </cell>
          <cell r="R21">
            <v>0.05</v>
          </cell>
          <cell r="S21">
            <v>7.5000000000000011E-2</v>
          </cell>
          <cell r="T21">
            <v>7.5000000000000011E-2</v>
          </cell>
          <cell r="U21">
            <v>0</v>
          </cell>
          <cell r="V21" t="str">
            <v>P</v>
          </cell>
          <cell r="W21" t="str">
            <v>PTD</v>
          </cell>
          <cell r="X21">
            <v>7.5000000000000011E-2</v>
          </cell>
          <cell r="Y21">
            <v>7.5000000000000011E-2</v>
          </cell>
          <cell r="Z21">
            <v>1.5000000000000002</v>
          </cell>
          <cell r="AA21">
            <v>1.5000000000000002</v>
          </cell>
          <cell r="AB21">
            <v>1300</v>
          </cell>
          <cell r="AC21">
            <v>2.5</v>
          </cell>
          <cell r="AD21">
            <v>1.2</v>
          </cell>
          <cell r="AE21">
            <v>60</v>
          </cell>
          <cell r="AF21">
            <v>1.2</v>
          </cell>
          <cell r="AG21">
            <v>60</v>
          </cell>
          <cell r="AH21">
            <v>16</v>
          </cell>
          <cell r="AJ21">
            <v>0</v>
          </cell>
          <cell r="AK21">
            <v>20</v>
          </cell>
          <cell r="AL21" t="e">
            <v>#REF!</v>
          </cell>
          <cell r="AM21" t="e">
            <v>#REF!</v>
          </cell>
          <cell r="AO21" t="e">
            <v>#REF!</v>
          </cell>
        </row>
        <row r="22">
          <cell r="D22">
            <v>31</v>
          </cell>
          <cell r="E22" t="str">
            <v>P Halo</v>
          </cell>
          <cell r="F22">
            <v>4.5999999999999996</v>
          </cell>
          <cell r="G22" t="str">
            <v>C10</v>
          </cell>
          <cell r="H22">
            <v>9</v>
          </cell>
          <cell r="I22" t="str">
            <v>C202S</v>
          </cell>
          <cell r="J22" t="str">
            <v>D</v>
          </cell>
          <cell r="K22">
            <v>1</v>
          </cell>
          <cell r="L22">
            <v>4.5</v>
          </cell>
          <cell r="M22">
            <v>0</v>
          </cell>
          <cell r="N22">
            <v>9.1</v>
          </cell>
          <cell r="O22">
            <v>4.5</v>
          </cell>
          <cell r="P22">
            <v>4.5</v>
          </cell>
          <cell r="Q22">
            <v>9.1</v>
          </cell>
          <cell r="R22">
            <v>0.05</v>
          </cell>
          <cell r="S22">
            <v>0.22500000000000001</v>
          </cell>
          <cell r="T22">
            <v>0.45500000000000002</v>
          </cell>
          <cell r="U22">
            <v>0</v>
          </cell>
          <cell r="V22" t="str">
            <v>P</v>
          </cell>
          <cell r="W22" t="str">
            <v>PTD</v>
          </cell>
          <cell r="X22">
            <v>0.22500000000000001</v>
          </cell>
          <cell r="Y22">
            <v>0.45500000000000002</v>
          </cell>
          <cell r="Z22">
            <v>4.5</v>
          </cell>
          <cell r="AA22">
            <v>9.1</v>
          </cell>
          <cell r="AB22">
            <v>6100</v>
          </cell>
          <cell r="AC22">
            <v>3</v>
          </cell>
          <cell r="AD22">
            <v>4</v>
          </cell>
          <cell r="AE22">
            <v>200</v>
          </cell>
          <cell r="AF22">
            <v>3.5</v>
          </cell>
          <cell r="AG22">
            <v>175.00000000000003</v>
          </cell>
          <cell r="AH22">
            <v>30</v>
          </cell>
          <cell r="AJ22">
            <v>0</v>
          </cell>
          <cell r="AK22">
            <v>40</v>
          </cell>
          <cell r="AL22" t="e">
            <v>#REF!</v>
          </cell>
          <cell r="AM22" t="e">
            <v>#REF!</v>
          </cell>
          <cell r="AO22" t="e">
            <v>#REF!</v>
          </cell>
        </row>
        <row r="23">
          <cell r="D23">
            <v>39</v>
          </cell>
          <cell r="E23" t="str">
            <v>SHV LDD</v>
          </cell>
          <cell r="F23">
            <v>20</v>
          </cell>
          <cell r="G23" t="str">
            <v>C26</v>
          </cell>
          <cell r="H23">
            <v>40</v>
          </cell>
          <cell r="I23" t="str">
            <v>gapfill</v>
          </cell>
          <cell r="J23" t="str">
            <v>D</v>
          </cell>
          <cell r="K23">
            <v>1</v>
          </cell>
          <cell r="L23">
            <v>28</v>
          </cell>
          <cell r="M23">
            <v>0</v>
          </cell>
          <cell r="N23">
            <v>48</v>
          </cell>
          <cell r="O23">
            <v>40</v>
          </cell>
          <cell r="P23">
            <v>40</v>
          </cell>
          <cell r="Q23">
            <v>48</v>
          </cell>
          <cell r="R23">
            <v>0.05</v>
          </cell>
          <cell r="S23">
            <v>2</v>
          </cell>
          <cell r="T23">
            <v>2.4000000000000004</v>
          </cell>
          <cell r="U23">
            <v>0</v>
          </cell>
          <cell r="V23" t="str">
            <v>P</v>
          </cell>
          <cell r="W23" t="str">
            <v>PTD</v>
          </cell>
          <cell r="X23">
            <v>2</v>
          </cell>
          <cell r="Y23">
            <v>2.4000000000000004</v>
          </cell>
          <cell r="Z23">
            <v>40</v>
          </cell>
          <cell r="AA23">
            <v>48.000000000000007</v>
          </cell>
          <cell r="AB23">
            <v>8800</v>
          </cell>
          <cell r="AC23">
            <v>2.5</v>
          </cell>
          <cell r="AD23">
            <v>11</v>
          </cell>
          <cell r="AE23">
            <v>550</v>
          </cell>
          <cell r="AF23">
            <v>11</v>
          </cell>
          <cell r="AG23">
            <v>550</v>
          </cell>
          <cell r="AH23">
            <v>75</v>
          </cell>
          <cell r="AJ23">
            <v>0</v>
          </cell>
          <cell r="AK23">
            <v>100</v>
          </cell>
          <cell r="AL23" t="e">
            <v>#REF!</v>
          </cell>
          <cell r="AM23" t="e">
            <v>#REF!</v>
          </cell>
          <cell r="AO23" t="e">
            <v>#REF!</v>
          </cell>
        </row>
        <row r="24">
          <cell r="D24">
            <v>38</v>
          </cell>
          <cell r="E24" t="str">
            <v>SHV LDD(new)</v>
          </cell>
          <cell r="F24">
            <v>20</v>
          </cell>
          <cell r="G24" t="str">
            <v>C26</v>
          </cell>
          <cell r="H24">
            <v>40</v>
          </cell>
          <cell r="I24" t="str">
            <v>gapfill</v>
          </cell>
          <cell r="J24" t="str">
            <v>D</v>
          </cell>
          <cell r="K24">
            <v>1</v>
          </cell>
          <cell r="L24">
            <v>28</v>
          </cell>
          <cell r="M24">
            <v>0</v>
          </cell>
          <cell r="N24">
            <v>48</v>
          </cell>
          <cell r="O24">
            <v>40</v>
          </cell>
          <cell r="P24">
            <v>40</v>
          </cell>
          <cell r="Q24">
            <v>48</v>
          </cell>
          <cell r="R24">
            <v>0.05</v>
          </cell>
          <cell r="S24">
            <v>2</v>
          </cell>
          <cell r="T24">
            <v>2.4000000000000004</v>
          </cell>
          <cell r="U24">
            <v>0</v>
          </cell>
          <cell r="V24" t="str">
            <v>P</v>
          </cell>
          <cell r="W24" t="str">
            <v>PTD</v>
          </cell>
          <cell r="X24">
            <v>2</v>
          </cell>
          <cell r="Y24">
            <v>2.4000000000000004</v>
          </cell>
          <cell r="Z24">
            <v>40</v>
          </cell>
          <cell r="AA24">
            <v>48.000000000000007</v>
          </cell>
          <cell r="AB24">
            <v>8800</v>
          </cell>
          <cell r="AC24">
            <v>2.5</v>
          </cell>
          <cell r="AD24">
            <v>11</v>
          </cell>
          <cell r="AE24">
            <v>550</v>
          </cell>
          <cell r="AF24">
            <v>11</v>
          </cell>
          <cell r="AG24">
            <v>550</v>
          </cell>
          <cell r="AH24">
            <v>54</v>
          </cell>
          <cell r="AJ24">
            <v>0</v>
          </cell>
          <cell r="AK24">
            <v>100</v>
          </cell>
          <cell r="AL24" t="e">
            <v>#REF!</v>
          </cell>
          <cell r="AM24" t="e">
            <v>#REF!</v>
          </cell>
          <cell r="AO24" t="e">
            <v>#REF!</v>
          </cell>
        </row>
        <row r="25">
          <cell r="D25">
            <v>40</v>
          </cell>
          <cell r="E25" t="str">
            <v>n-LV LDD</v>
          </cell>
          <cell r="F25">
            <v>19</v>
          </cell>
          <cell r="G25" t="str">
            <v>gapfill</v>
          </cell>
          <cell r="H25">
            <v>19</v>
          </cell>
          <cell r="I25" t="str">
            <v>gapfill</v>
          </cell>
          <cell r="J25" t="str">
            <v>C</v>
          </cell>
          <cell r="K25">
            <v>1</v>
          </cell>
          <cell r="L25">
            <v>14</v>
          </cell>
          <cell r="M25">
            <v>0</v>
          </cell>
          <cell r="N25">
            <v>19</v>
          </cell>
          <cell r="O25">
            <v>19</v>
          </cell>
          <cell r="P25">
            <v>19</v>
          </cell>
          <cell r="Q25">
            <v>19</v>
          </cell>
          <cell r="R25">
            <v>0.05</v>
          </cell>
          <cell r="S25">
            <v>0.95000000000000007</v>
          </cell>
          <cell r="T25">
            <v>0.95000000000000007</v>
          </cell>
          <cell r="U25">
            <v>0</v>
          </cell>
          <cell r="V25" t="str">
            <v>P</v>
          </cell>
          <cell r="W25" t="str">
            <v>PTD</v>
          </cell>
          <cell r="X25">
            <v>0.95000000000000007</v>
          </cell>
          <cell r="Y25">
            <v>0.95000000000000007</v>
          </cell>
          <cell r="Z25">
            <v>19</v>
          </cell>
          <cell r="AA25">
            <v>19</v>
          </cell>
          <cell r="AB25">
            <v>8800</v>
          </cell>
          <cell r="AC25">
            <v>2.5</v>
          </cell>
          <cell r="AD25">
            <v>11</v>
          </cell>
          <cell r="AE25">
            <v>550</v>
          </cell>
          <cell r="AF25">
            <v>11</v>
          </cell>
          <cell r="AG25">
            <v>550</v>
          </cell>
          <cell r="AH25">
            <v>75</v>
          </cell>
          <cell r="AJ25">
            <v>0</v>
          </cell>
          <cell r="AK25">
            <v>100</v>
          </cell>
          <cell r="AL25" t="e">
            <v>#REF!</v>
          </cell>
          <cell r="AM25" t="e">
            <v>#REF!</v>
          </cell>
          <cell r="AO25" t="e">
            <v>#REF!</v>
          </cell>
        </row>
        <row r="26">
          <cell r="D26">
            <v>48</v>
          </cell>
          <cell r="E26" t="str">
            <v>n-LV LDD(Boot node)</v>
          </cell>
          <cell r="F26">
            <v>15</v>
          </cell>
          <cell r="G26" t="str">
            <v>gapfill</v>
          </cell>
          <cell r="H26">
            <v>15</v>
          </cell>
          <cell r="I26" t="str">
            <v>gapfill</v>
          </cell>
          <cell r="J26" t="str">
            <v>C</v>
          </cell>
          <cell r="K26">
            <v>1</v>
          </cell>
          <cell r="L26">
            <v>14</v>
          </cell>
          <cell r="M26">
            <v>0</v>
          </cell>
          <cell r="N26">
            <v>15</v>
          </cell>
          <cell r="O26">
            <v>15</v>
          </cell>
          <cell r="P26">
            <v>15</v>
          </cell>
          <cell r="Q26">
            <v>15</v>
          </cell>
          <cell r="R26">
            <v>0.05</v>
          </cell>
          <cell r="S26">
            <v>0.75</v>
          </cell>
          <cell r="T26">
            <v>0.75</v>
          </cell>
          <cell r="U26">
            <v>0</v>
          </cell>
          <cell r="V26" t="str">
            <v>P</v>
          </cell>
          <cell r="W26" t="str">
            <v>PTD</v>
          </cell>
          <cell r="X26">
            <v>0.75</v>
          </cell>
          <cell r="Y26">
            <v>0.75</v>
          </cell>
          <cell r="Z26">
            <v>15</v>
          </cell>
          <cell r="AA26">
            <v>15</v>
          </cell>
          <cell r="AB26">
            <v>8800</v>
          </cell>
          <cell r="AC26">
            <v>2.5</v>
          </cell>
          <cell r="AD26">
            <v>11</v>
          </cell>
          <cell r="AE26">
            <v>550</v>
          </cell>
          <cell r="AF26">
            <v>11</v>
          </cell>
          <cell r="AG26">
            <v>550</v>
          </cell>
          <cell r="AH26">
            <v>75</v>
          </cell>
          <cell r="AJ26">
            <v>0</v>
          </cell>
          <cell r="AK26">
            <v>100</v>
          </cell>
          <cell r="AL26" t="e">
            <v>#REF!</v>
          </cell>
          <cell r="AM26" t="e">
            <v>#REF!</v>
          </cell>
          <cell r="AO26" t="e">
            <v>#REF!</v>
          </cell>
        </row>
        <row r="27">
          <cell r="D27">
            <v>35</v>
          </cell>
          <cell r="E27" t="str">
            <v>NLV res</v>
          </cell>
          <cell r="F27">
            <v>1</v>
          </cell>
          <cell r="G27" t="str">
            <v>JJ10</v>
          </cell>
          <cell r="H27">
            <v>9.6999999999999993</v>
          </cell>
          <cell r="I27" t="str">
            <v>gapfill</v>
          </cell>
          <cell r="J27" t="str">
            <v>D</v>
          </cell>
          <cell r="K27">
            <v>1</v>
          </cell>
          <cell r="L27">
            <v>2.5</v>
          </cell>
          <cell r="M27">
            <v>0</v>
          </cell>
          <cell r="N27">
            <v>3.5</v>
          </cell>
          <cell r="O27">
            <v>9.6999999999999993</v>
          </cell>
          <cell r="P27">
            <v>9.6999999999999993</v>
          </cell>
          <cell r="Q27">
            <v>3.5</v>
          </cell>
          <cell r="R27">
            <v>0.05</v>
          </cell>
          <cell r="S27">
            <v>0.48499999999999999</v>
          </cell>
          <cell r="T27">
            <v>0.17500000000000002</v>
          </cell>
          <cell r="U27">
            <v>0</v>
          </cell>
          <cell r="V27" t="str">
            <v>P</v>
          </cell>
          <cell r="W27" t="str">
            <v>PTD</v>
          </cell>
          <cell r="X27">
            <v>0.48499999999999999</v>
          </cell>
          <cell r="Y27">
            <v>0.17500000000000002</v>
          </cell>
          <cell r="Z27">
            <v>9.6999999999999993</v>
          </cell>
          <cell r="AA27">
            <v>3.5</v>
          </cell>
          <cell r="AB27">
            <v>6100</v>
          </cell>
          <cell r="AC27">
            <v>3</v>
          </cell>
          <cell r="AD27">
            <v>4</v>
          </cell>
          <cell r="AE27">
            <v>200</v>
          </cell>
          <cell r="AF27">
            <v>3.5</v>
          </cell>
          <cell r="AG27">
            <v>175.00000000000003</v>
          </cell>
          <cell r="AH27">
            <v>30</v>
          </cell>
          <cell r="AJ27">
            <v>0</v>
          </cell>
          <cell r="AK27">
            <v>40</v>
          </cell>
          <cell r="AL27" t="e">
            <v>#REF!</v>
          </cell>
          <cell r="AM27" t="e">
            <v>#REF!</v>
          </cell>
          <cell r="AO27" t="e">
            <v>#REF!</v>
          </cell>
        </row>
        <row r="28">
          <cell r="D28">
            <v>36</v>
          </cell>
          <cell r="E28" t="str">
            <v>NSD</v>
          </cell>
          <cell r="F28">
            <v>1</v>
          </cell>
          <cell r="G28" t="str">
            <v>JJ10</v>
          </cell>
          <cell r="H28">
            <v>9.6999999999999993</v>
          </cell>
          <cell r="I28" t="str">
            <v>gapfill</v>
          </cell>
          <cell r="J28" t="str">
            <v>D</v>
          </cell>
          <cell r="K28">
            <v>1</v>
          </cell>
          <cell r="L28">
            <v>2.5</v>
          </cell>
          <cell r="M28">
            <v>0</v>
          </cell>
          <cell r="N28">
            <v>3.5</v>
          </cell>
          <cell r="O28">
            <v>9.6999999999999993</v>
          </cell>
          <cell r="P28">
            <v>9.6999999999999993</v>
          </cell>
          <cell r="Q28">
            <v>3.5</v>
          </cell>
          <cell r="R28">
            <v>0.05</v>
          </cell>
          <cell r="S28">
            <v>0.48499999999999999</v>
          </cell>
          <cell r="T28">
            <v>0.17500000000000002</v>
          </cell>
          <cell r="U28">
            <v>0</v>
          </cell>
          <cell r="V28" t="str">
            <v>P</v>
          </cell>
          <cell r="W28" t="str">
            <v>PTD</v>
          </cell>
          <cell r="X28">
            <v>0.48499999999999999</v>
          </cell>
          <cell r="Y28">
            <v>0.17500000000000002</v>
          </cell>
          <cell r="Z28">
            <v>9.6999999999999993</v>
          </cell>
          <cell r="AA28">
            <v>3.5</v>
          </cell>
          <cell r="AB28">
            <v>6100</v>
          </cell>
          <cell r="AC28">
            <v>3</v>
          </cell>
          <cell r="AD28">
            <v>4</v>
          </cell>
          <cell r="AE28">
            <v>200</v>
          </cell>
          <cell r="AF28">
            <v>3.5</v>
          </cell>
          <cell r="AG28">
            <v>175.00000000000003</v>
          </cell>
          <cell r="AH28">
            <v>30</v>
          </cell>
          <cell r="AJ28">
            <v>0</v>
          </cell>
          <cell r="AK28">
            <v>40</v>
          </cell>
          <cell r="AL28" t="e">
            <v>#REF!</v>
          </cell>
          <cell r="AM28" t="e">
            <v>#REF!</v>
          </cell>
          <cell r="AO28" t="e">
            <v>#REF!</v>
          </cell>
        </row>
        <row r="29">
          <cell r="D29">
            <v>37</v>
          </cell>
          <cell r="E29" t="str">
            <v>PSD</v>
          </cell>
          <cell r="F29">
            <v>1</v>
          </cell>
          <cell r="G29" t="str">
            <v>JJ10</v>
          </cell>
          <cell r="H29">
            <v>9</v>
          </cell>
          <cell r="I29" t="str">
            <v>gapfill</v>
          </cell>
          <cell r="J29" t="str">
            <v>D</v>
          </cell>
          <cell r="K29">
            <v>1</v>
          </cell>
          <cell r="L29">
            <v>3.2</v>
          </cell>
          <cell r="M29">
            <v>0</v>
          </cell>
          <cell r="N29">
            <v>4.2</v>
          </cell>
          <cell r="O29">
            <v>9</v>
          </cell>
          <cell r="P29">
            <v>9</v>
          </cell>
          <cell r="Q29">
            <v>4.2</v>
          </cell>
          <cell r="R29">
            <v>0.05</v>
          </cell>
          <cell r="S29">
            <v>0.45</v>
          </cell>
          <cell r="T29">
            <v>0.21000000000000002</v>
          </cell>
          <cell r="U29">
            <v>0</v>
          </cell>
          <cell r="V29" t="str">
            <v>P</v>
          </cell>
          <cell r="W29" t="str">
            <v>PTD</v>
          </cell>
          <cell r="X29">
            <v>0.45</v>
          </cell>
          <cell r="Y29">
            <v>0.21000000000000002</v>
          </cell>
          <cell r="Z29">
            <v>9</v>
          </cell>
          <cell r="AA29">
            <v>3.5</v>
          </cell>
          <cell r="AB29">
            <v>6100</v>
          </cell>
          <cell r="AC29">
            <v>3</v>
          </cell>
          <cell r="AD29">
            <v>4</v>
          </cell>
          <cell r="AE29">
            <v>200</v>
          </cell>
          <cell r="AF29">
            <v>3.5</v>
          </cell>
          <cell r="AG29">
            <v>175.00000000000003</v>
          </cell>
          <cell r="AH29">
            <v>30</v>
          </cell>
          <cell r="AJ29">
            <v>0</v>
          </cell>
          <cell r="AK29">
            <v>40</v>
          </cell>
          <cell r="AL29" t="e">
            <v>#REF!</v>
          </cell>
          <cell r="AM29" t="e">
            <v>#REF!</v>
          </cell>
          <cell r="AO29" t="e">
            <v>#REF!</v>
          </cell>
        </row>
        <row r="30">
          <cell r="D30">
            <v>17</v>
          </cell>
          <cell r="E30" t="str">
            <v>SLV PSD</v>
          </cell>
          <cell r="F30">
            <v>4.5999999999999996</v>
          </cell>
          <cell r="G30" t="str">
            <v>C10</v>
          </cell>
          <cell r="H30">
            <v>9</v>
          </cell>
          <cell r="I30" t="str">
            <v>C202S</v>
          </cell>
          <cell r="J30" t="str">
            <v>D</v>
          </cell>
          <cell r="K30">
            <v>1</v>
          </cell>
          <cell r="L30">
            <v>4.5</v>
          </cell>
          <cell r="M30">
            <v>0</v>
          </cell>
          <cell r="N30">
            <v>9.1</v>
          </cell>
          <cell r="O30">
            <v>4.5</v>
          </cell>
          <cell r="P30">
            <v>4.5</v>
          </cell>
          <cell r="Q30">
            <v>9.1</v>
          </cell>
          <cell r="R30">
            <v>0.05</v>
          </cell>
          <cell r="S30">
            <v>0.22500000000000001</v>
          </cell>
          <cell r="T30">
            <v>0.45500000000000002</v>
          </cell>
          <cell r="U30">
            <v>0</v>
          </cell>
          <cell r="V30" t="str">
            <v>P</v>
          </cell>
          <cell r="W30" t="str">
            <v>PTD</v>
          </cell>
          <cell r="X30">
            <v>0.22500000000000001</v>
          </cell>
          <cell r="Y30">
            <v>0.45500000000000002</v>
          </cell>
          <cell r="Z30">
            <v>4.5</v>
          </cell>
          <cell r="AA30">
            <v>3.5</v>
          </cell>
          <cell r="AB30">
            <v>6100</v>
          </cell>
          <cell r="AC30">
            <v>3</v>
          </cell>
          <cell r="AD30">
            <v>4</v>
          </cell>
          <cell r="AE30">
            <v>200</v>
          </cell>
          <cell r="AF30">
            <v>3.5</v>
          </cell>
          <cell r="AG30">
            <v>175.00000000000003</v>
          </cell>
          <cell r="AH30">
            <v>30</v>
          </cell>
          <cell r="AK30">
            <v>40</v>
          </cell>
          <cell r="AL30" t="e">
            <v>#REF!</v>
          </cell>
          <cell r="AM30" t="e">
            <v>#REF!</v>
          </cell>
          <cell r="AO30" t="e">
            <v>#REF!</v>
          </cell>
        </row>
        <row r="31">
          <cell r="D31">
            <v>43</v>
          </cell>
          <cell r="E31" t="str">
            <v>Bottom con0</v>
          </cell>
          <cell r="F31">
            <v>1</v>
          </cell>
          <cell r="G31" t="str">
            <v>JJ10</v>
          </cell>
          <cell r="H31">
            <v>4</v>
          </cell>
          <cell r="I31" t="str">
            <v>JJ30</v>
          </cell>
          <cell r="J31" t="str">
            <v>D</v>
          </cell>
          <cell r="K31">
            <v>1</v>
          </cell>
          <cell r="L31">
            <v>1</v>
          </cell>
          <cell r="M31">
            <v>0</v>
          </cell>
          <cell r="N31">
            <v>2</v>
          </cell>
          <cell r="O31">
            <v>3</v>
          </cell>
          <cell r="P31">
            <v>3</v>
          </cell>
          <cell r="Q31">
            <v>2</v>
          </cell>
          <cell r="R31">
            <v>0.05</v>
          </cell>
          <cell r="S31">
            <v>0.15000000000000002</v>
          </cell>
          <cell r="T31">
            <v>0.1</v>
          </cell>
          <cell r="U31">
            <v>0</v>
          </cell>
          <cell r="V31" t="str">
            <v>P</v>
          </cell>
          <cell r="W31" t="str">
            <v>PTD</v>
          </cell>
          <cell r="X31">
            <v>0.15000000000000002</v>
          </cell>
          <cell r="Y31">
            <v>0.1</v>
          </cell>
          <cell r="Z31">
            <v>3.0000000000000004</v>
          </cell>
          <cell r="AA31">
            <v>2</v>
          </cell>
          <cell r="AB31">
            <v>1300</v>
          </cell>
          <cell r="AC31">
            <v>2.25</v>
          </cell>
          <cell r="AD31">
            <v>3</v>
          </cell>
          <cell r="AE31">
            <v>150</v>
          </cell>
          <cell r="AF31">
            <v>1.8</v>
          </cell>
          <cell r="AG31">
            <v>90</v>
          </cell>
          <cell r="AH31">
            <v>20</v>
          </cell>
          <cell r="AK31">
            <v>10</v>
          </cell>
          <cell r="AL31" t="e">
            <v>#REF!</v>
          </cell>
          <cell r="AM31" t="e">
            <v>#REF!</v>
          </cell>
          <cell r="AO31" t="e">
            <v>#REF!</v>
          </cell>
        </row>
        <row r="32">
          <cell r="D32">
            <v>49</v>
          </cell>
          <cell r="E32" t="str">
            <v>SD/slot implant</v>
          </cell>
          <cell r="F32">
            <v>3.1</v>
          </cell>
          <cell r="J32" t="str">
            <v>C</v>
          </cell>
          <cell r="K32">
            <v>1</v>
          </cell>
          <cell r="N32">
            <v>3.1</v>
          </cell>
          <cell r="O32">
            <v>0</v>
          </cell>
          <cell r="P32">
            <v>3.1</v>
          </cell>
          <cell r="Q32">
            <v>0</v>
          </cell>
          <cell r="R32">
            <v>0.05</v>
          </cell>
          <cell r="S32">
            <v>0.15500000000000003</v>
          </cell>
          <cell r="T32">
            <v>0</v>
          </cell>
          <cell r="V32" t="str">
            <v>N</v>
          </cell>
          <cell r="W32" t="str">
            <v>PTD</v>
          </cell>
          <cell r="X32">
            <v>0</v>
          </cell>
          <cell r="Y32">
            <v>0.15500000000000003</v>
          </cell>
          <cell r="Z32">
            <v>0</v>
          </cell>
          <cell r="AA32">
            <v>3.1000000000000005</v>
          </cell>
          <cell r="AB32">
            <v>5450</v>
          </cell>
          <cell r="AC32">
            <v>3</v>
          </cell>
          <cell r="AD32">
            <v>3.6333333333333333</v>
          </cell>
          <cell r="AE32">
            <v>181.66666666666666</v>
          </cell>
          <cell r="AF32">
            <v>0</v>
          </cell>
          <cell r="AG32">
            <v>0</v>
          </cell>
          <cell r="AH32">
            <v>50</v>
          </cell>
          <cell r="AJ32">
            <v>0</v>
          </cell>
          <cell r="AK32">
            <v>100</v>
          </cell>
          <cell r="AL32" t="e">
            <v>#REF!</v>
          </cell>
          <cell r="AM32" t="e">
            <v>#REF!</v>
          </cell>
          <cell r="AO32" t="e">
            <v>#REF!</v>
          </cell>
        </row>
        <row r="33">
          <cell r="D33">
            <v>25</v>
          </cell>
          <cell r="E33" t="str">
            <v>w0spc</v>
          </cell>
          <cell r="F33">
            <v>0.6</v>
          </cell>
          <cell r="G33" t="str">
            <v>KWA10A</v>
          </cell>
          <cell r="H33">
            <v>0.4</v>
          </cell>
          <cell r="I33" t="str">
            <v>KWS10</v>
          </cell>
          <cell r="J33" t="str">
            <v>D</v>
          </cell>
          <cell r="K33">
            <v>2</v>
          </cell>
          <cell r="L33">
            <v>-0.22</v>
          </cell>
          <cell r="M33">
            <v>0</v>
          </cell>
          <cell r="N33">
            <v>0.98</v>
          </cell>
          <cell r="O33">
            <v>1.02</v>
          </cell>
          <cell r="P33">
            <v>1.02</v>
          </cell>
          <cell r="Q33">
            <v>0.98</v>
          </cell>
          <cell r="R33">
            <v>0.05</v>
          </cell>
          <cell r="S33">
            <v>5.1000000000000004E-2</v>
          </cell>
          <cell r="T33">
            <v>4.9000000000000002E-2</v>
          </cell>
          <cell r="U33">
            <v>0</v>
          </cell>
          <cell r="V33" t="str">
            <v>P</v>
          </cell>
          <cell r="W33" t="str">
            <v>PTD</v>
          </cell>
          <cell r="X33">
            <v>0.05</v>
          </cell>
          <cell r="Y33">
            <v>0.05</v>
          </cell>
          <cell r="Z33">
            <v>1</v>
          </cell>
          <cell r="AA33">
            <v>1</v>
          </cell>
          <cell r="AB33">
            <v>900</v>
          </cell>
          <cell r="AC33">
            <v>2.25</v>
          </cell>
          <cell r="AD33">
            <v>1</v>
          </cell>
          <cell r="AE33">
            <v>50</v>
          </cell>
          <cell r="AF33">
            <v>1</v>
          </cell>
          <cell r="AG33">
            <v>50</v>
          </cell>
          <cell r="AJ33">
            <v>0</v>
          </cell>
          <cell r="AK33">
            <v>5</v>
          </cell>
          <cell r="AL33" t="e">
            <v>#REF!</v>
          </cell>
          <cell r="AM33" t="e">
            <v>#REF!</v>
          </cell>
          <cell r="AO33" t="e">
            <v>#REF!</v>
          </cell>
        </row>
        <row r="34">
          <cell r="D34">
            <v>28</v>
          </cell>
          <cell r="E34" t="str">
            <v>w0</v>
          </cell>
          <cell r="F34">
            <v>0.88</v>
          </cell>
          <cell r="G34" t="str">
            <v>KWA10</v>
          </cell>
          <cell r="H34">
            <v>0.88</v>
          </cell>
          <cell r="I34" t="str">
            <v>KWA20C</v>
          </cell>
          <cell r="J34" t="str">
            <v>D</v>
          </cell>
          <cell r="K34">
            <v>1</v>
          </cell>
          <cell r="N34">
            <v>0.88</v>
          </cell>
          <cell r="O34">
            <v>0.88</v>
          </cell>
          <cell r="P34">
            <v>0.88</v>
          </cell>
          <cell r="Q34">
            <v>0.88</v>
          </cell>
          <cell r="R34">
            <v>0.05</v>
          </cell>
          <cell r="S34">
            <v>4.4000000000000004E-2</v>
          </cell>
          <cell r="T34">
            <v>4.4000000000000004E-2</v>
          </cell>
          <cell r="U34">
            <v>0</v>
          </cell>
          <cell r="V34" t="str">
            <v>P</v>
          </cell>
          <cell r="W34" t="str">
            <v>PTD</v>
          </cell>
          <cell r="X34">
            <v>4.4000000000000004E-2</v>
          </cell>
          <cell r="Y34">
            <v>4.4000000000000004E-2</v>
          </cell>
          <cell r="Z34">
            <v>0.88</v>
          </cell>
          <cell r="AA34">
            <v>0.88</v>
          </cell>
          <cell r="AB34">
            <v>900</v>
          </cell>
          <cell r="AC34">
            <v>2.25</v>
          </cell>
          <cell r="AD34">
            <v>0.84</v>
          </cell>
          <cell r="AE34">
            <v>42</v>
          </cell>
          <cell r="AF34">
            <v>0.84</v>
          </cell>
          <cell r="AG34">
            <v>42</v>
          </cell>
          <cell r="AI34">
            <v>9</v>
          </cell>
          <cell r="AJ34">
            <v>0.45</v>
          </cell>
          <cell r="AK34">
            <v>5</v>
          </cell>
          <cell r="AL34" t="e">
            <v>#REF!</v>
          </cell>
          <cell r="AM34" t="e">
            <v>#REF!</v>
          </cell>
          <cell r="AO34" t="e">
            <v>#REF!</v>
          </cell>
        </row>
        <row r="35">
          <cell r="D35">
            <v>63</v>
          </cell>
          <cell r="E35" t="str">
            <v>con2</v>
          </cell>
          <cell r="F35">
            <v>1</v>
          </cell>
          <cell r="G35" t="str">
            <v>KWD10</v>
          </cell>
          <cell r="H35">
            <v>5.8</v>
          </cell>
          <cell r="I35" t="str">
            <v>KWD20</v>
          </cell>
          <cell r="J35" t="str">
            <v>D</v>
          </cell>
          <cell r="K35">
            <v>1</v>
          </cell>
          <cell r="L35">
            <v>2</v>
          </cell>
          <cell r="M35">
            <v>0</v>
          </cell>
          <cell r="N35">
            <v>2.8</v>
          </cell>
          <cell r="O35">
            <v>4</v>
          </cell>
          <cell r="P35">
            <v>4</v>
          </cell>
          <cell r="Q35">
            <v>2.8</v>
          </cell>
          <cell r="R35">
            <v>0.05</v>
          </cell>
          <cell r="S35">
            <v>0.2</v>
          </cell>
          <cell r="T35">
            <v>0.13999999999999999</v>
          </cell>
          <cell r="U35">
            <v>0</v>
          </cell>
          <cell r="V35" t="str">
            <v>P</v>
          </cell>
          <cell r="W35" t="str">
            <v>PTD</v>
          </cell>
          <cell r="X35">
            <v>0.2</v>
          </cell>
          <cell r="Y35">
            <v>0.13999999999999999</v>
          </cell>
          <cell r="Z35">
            <v>4</v>
          </cell>
          <cell r="AA35">
            <v>2.7999999999999994</v>
          </cell>
          <cell r="AB35">
            <v>6100</v>
          </cell>
          <cell r="AC35">
            <v>4</v>
          </cell>
          <cell r="AD35">
            <v>4</v>
          </cell>
          <cell r="AE35">
            <v>200</v>
          </cell>
          <cell r="AF35">
            <v>2.8</v>
          </cell>
          <cell r="AG35">
            <v>139.99999999999997</v>
          </cell>
          <cell r="AK35">
            <v>20</v>
          </cell>
          <cell r="AL35" t="e">
            <v>#REF!</v>
          </cell>
          <cell r="AM35" t="e">
            <v>#REF!</v>
          </cell>
          <cell r="AO35" t="e">
            <v>#REF!</v>
          </cell>
        </row>
        <row r="36">
          <cell r="D36">
            <v>29</v>
          </cell>
          <cell r="E36" t="str">
            <v>w2</v>
          </cell>
          <cell r="F36">
            <v>3</v>
          </cell>
          <cell r="G36" t="str">
            <v>KWE10</v>
          </cell>
          <cell r="H36">
            <v>3</v>
          </cell>
          <cell r="I36" t="str">
            <v>KWE22</v>
          </cell>
          <cell r="J36" t="str">
            <v>D</v>
          </cell>
          <cell r="K36">
            <v>1</v>
          </cell>
          <cell r="N36">
            <v>3</v>
          </cell>
          <cell r="O36">
            <v>3</v>
          </cell>
          <cell r="P36">
            <v>3</v>
          </cell>
          <cell r="Q36">
            <v>3</v>
          </cell>
          <cell r="R36">
            <v>0.05</v>
          </cell>
          <cell r="S36">
            <v>0.15000000000000002</v>
          </cell>
          <cell r="T36">
            <v>0.15000000000000002</v>
          </cell>
          <cell r="U36">
            <v>0</v>
          </cell>
          <cell r="V36" t="str">
            <v>P</v>
          </cell>
          <cell r="W36" t="str">
            <v>PTD</v>
          </cell>
          <cell r="X36">
            <v>0.15000000000000002</v>
          </cell>
          <cell r="Y36">
            <v>0.15000000000000002</v>
          </cell>
          <cell r="Z36">
            <v>3.0000000000000004</v>
          </cell>
          <cell r="AA36">
            <v>3.0000000000000004</v>
          </cell>
          <cell r="AB36">
            <v>5400</v>
          </cell>
          <cell r="AD36">
            <v>2.6</v>
          </cell>
          <cell r="AE36">
            <v>130</v>
          </cell>
          <cell r="AF36">
            <v>2.6</v>
          </cell>
          <cell r="AG36">
            <v>130</v>
          </cell>
          <cell r="AI36">
            <v>11</v>
          </cell>
          <cell r="AJ36">
            <v>0.55000000000000004</v>
          </cell>
          <cell r="AK36">
            <v>20</v>
          </cell>
          <cell r="AL36" t="e">
            <v>#REF!</v>
          </cell>
          <cell r="AM36" t="e">
            <v>#REF!</v>
          </cell>
          <cell r="AO36" t="e">
            <v>#REF!</v>
          </cell>
        </row>
        <row r="37">
          <cell r="D37">
            <v>64</v>
          </cell>
          <cell r="E37" t="str">
            <v>con4</v>
          </cell>
          <cell r="F37">
            <v>1</v>
          </cell>
          <cell r="G37" t="str">
            <v>KWG10</v>
          </cell>
          <cell r="H37">
            <v>5.8</v>
          </cell>
          <cell r="I37" t="str">
            <v>KWG20</v>
          </cell>
          <cell r="J37" t="str">
            <v>D</v>
          </cell>
          <cell r="K37">
            <v>1</v>
          </cell>
          <cell r="L37">
            <v>1.8</v>
          </cell>
          <cell r="M37">
            <v>0</v>
          </cell>
          <cell r="N37">
            <v>2.8</v>
          </cell>
          <cell r="O37">
            <v>4</v>
          </cell>
          <cell r="P37">
            <v>4</v>
          </cell>
          <cell r="Q37">
            <v>2.8</v>
          </cell>
          <cell r="R37">
            <v>0.05</v>
          </cell>
          <cell r="S37">
            <v>0.2</v>
          </cell>
          <cell r="T37">
            <v>0.13999999999999999</v>
          </cell>
          <cell r="U37">
            <v>0</v>
          </cell>
          <cell r="V37" t="str">
            <v>P</v>
          </cell>
          <cell r="W37" t="str">
            <v>PTD</v>
          </cell>
          <cell r="X37">
            <v>0.2</v>
          </cell>
          <cell r="Y37">
            <v>0.13999999999999999</v>
          </cell>
          <cell r="Z37">
            <v>4</v>
          </cell>
          <cell r="AA37">
            <v>2.7999999999999994</v>
          </cell>
          <cell r="AC37">
            <v>4</v>
          </cell>
          <cell r="AD37">
            <v>4</v>
          </cell>
          <cell r="AE37">
            <v>200</v>
          </cell>
          <cell r="AF37">
            <v>2.8</v>
          </cell>
          <cell r="AG37">
            <v>139.99999999999997</v>
          </cell>
          <cell r="AK37">
            <v>20</v>
          </cell>
          <cell r="AL37" t="e">
            <v>#REF!</v>
          </cell>
          <cell r="AM37" t="e">
            <v>#REF!</v>
          </cell>
          <cell r="AO37" t="e">
            <v>#REF!</v>
          </cell>
        </row>
        <row r="38">
          <cell r="D38">
            <v>3</v>
          </cell>
          <cell r="E38" t="str">
            <v>Alignment</v>
          </cell>
          <cell r="AB38">
            <v>8800</v>
          </cell>
          <cell r="AK38">
            <v>100</v>
          </cell>
          <cell r="AL38" t="e">
            <v>#REF!</v>
          </cell>
          <cell r="AM38" t="e">
            <v>#REF!</v>
          </cell>
          <cell r="AO38" t="e">
            <v>#REF!</v>
          </cell>
        </row>
        <row r="39">
          <cell r="D39">
            <v>45</v>
          </cell>
          <cell r="E39" t="str">
            <v>Array Source</v>
          </cell>
          <cell r="F39">
            <v>4</v>
          </cell>
          <cell r="G39" t="str">
            <v>CS65</v>
          </cell>
          <cell r="H39">
            <v>2.2000000000000002</v>
          </cell>
          <cell r="I39" t="str">
            <v>CS36</v>
          </cell>
          <cell r="J39" t="str">
            <v>C</v>
          </cell>
          <cell r="K39">
            <v>1</v>
          </cell>
          <cell r="L39">
            <v>0</v>
          </cell>
          <cell r="M39">
            <v>0</v>
          </cell>
          <cell r="N39">
            <v>4</v>
          </cell>
          <cell r="O39">
            <v>2.2000000000000002</v>
          </cell>
          <cell r="P39">
            <v>4</v>
          </cell>
          <cell r="Q39">
            <v>2.2000000000000002</v>
          </cell>
          <cell r="R39">
            <v>0.05</v>
          </cell>
          <cell r="S39">
            <v>0.2</v>
          </cell>
          <cell r="T39">
            <v>0.11000000000000001</v>
          </cell>
          <cell r="U39">
            <v>0</v>
          </cell>
          <cell r="V39" t="str">
            <v>P</v>
          </cell>
          <cell r="W39" t="str">
            <v>PTD</v>
          </cell>
          <cell r="X39">
            <v>0.2</v>
          </cell>
          <cell r="Y39">
            <v>0.11000000000000001</v>
          </cell>
          <cell r="Z39">
            <v>4</v>
          </cell>
          <cell r="AA39">
            <v>2.2000000000000002</v>
          </cell>
          <cell r="AB39">
            <v>2500</v>
          </cell>
          <cell r="AC39">
            <v>2.5</v>
          </cell>
          <cell r="AD39">
            <v>4</v>
          </cell>
          <cell r="AE39">
            <v>200</v>
          </cell>
          <cell r="AF39">
            <v>2.2000000000000002</v>
          </cell>
          <cell r="AG39">
            <v>110.00000000000001</v>
          </cell>
          <cell r="AH39">
            <v>75</v>
          </cell>
          <cell r="AI39">
            <v>3000</v>
          </cell>
          <cell r="AJ39">
            <v>150</v>
          </cell>
          <cell r="AK39">
            <v>20</v>
          </cell>
          <cell r="AL39" t="e">
            <v>#REF!</v>
          </cell>
          <cell r="AM39" t="e">
            <v>#REF!</v>
          </cell>
          <cell r="AO39" t="e">
            <v>#REF!</v>
          </cell>
        </row>
        <row r="40">
          <cell r="D40">
            <v>26</v>
          </cell>
          <cell r="E40" t="str">
            <v>SGS</v>
          </cell>
          <cell r="F40">
            <v>2.84</v>
          </cell>
          <cell r="G40" t="str">
            <v>FA25/FD25</v>
          </cell>
          <cell r="H40">
            <v>94.8</v>
          </cell>
          <cell r="I40" t="str">
            <v>FA10</v>
          </cell>
          <cell r="J40" t="str">
            <v>D</v>
          </cell>
          <cell r="K40">
            <v>1</v>
          </cell>
          <cell r="L40">
            <v>0</v>
          </cell>
          <cell r="M40">
            <v>0</v>
          </cell>
          <cell r="N40">
            <v>2.84</v>
          </cell>
          <cell r="O40">
            <v>94.8</v>
          </cell>
          <cell r="P40">
            <v>94.8</v>
          </cell>
          <cell r="Q40">
            <v>2.84</v>
          </cell>
          <cell r="R40">
            <v>0.05</v>
          </cell>
          <cell r="S40">
            <v>4.74</v>
          </cell>
          <cell r="T40">
            <v>0.14199999999999999</v>
          </cell>
          <cell r="U40">
            <v>0</v>
          </cell>
          <cell r="V40" t="str">
            <v>P</v>
          </cell>
          <cell r="W40" t="str">
            <v>PTD</v>
          </cell>
          <cell r="X40">
            <v>4.74</v>
          </cell>
          <cell r="Y40">
            <v>0.12</v>
          </cell>
          <cell r="Z40">
            <v>94.8</v>
          </cell>
          <cell r="AA40">
            <v>2.84</v>
          </cell>
          <cell r="AB40">
            <v>2500</v>
          </cell>
          <cell r="AC40">
            <v>2.5</v>
          </cell>
          <cell r="AD40">
            <v>2.84</v>
          </cell>
          <cell r="AE40">
            <v>142</v>
          </cell>
          <cell r="AF40">
            <v>2.84</v>
          </cell>
          <cell r="AG40">
            <v>142</v>
          </cell>
          <cell r="AK40">
            <v>20</v>
          </cell>
          <cell r="AL40" t="e">
            <v>#REF!</v>
          </cell>
          <cell r="AM40" t="e">
            <v>#REF!</v>
          </cell>
          <cell r="AO40" t="e">
            <v>#REF!</v>
          </cell>
        </row>
        <row r="41">
          <cell r="D41">
            <v>21</v>
          </cell>
          <cell r="E41" t="str">
            <v>Cell Pillar</v>
          </cell>
          <cell r="F41">
            <v>1</v>
          </cell>
          <cell r="G41" t="str">
            <v>JA10</v>
          </cell>
          <cell r="H41">
            <v>2.2799999999999998</v>
          </cell>
          <cell r="I41" t="str">
            <v>JA30</v>
          </cell>
          <cell r="J41" t="str">
            <v>C</v>
          </cell>
          <cell r="K41">
            <v>1</v>
          </cell>
          <cell r="L41">
            <v>0.02</v>
          </cell>
          <cell r="M41">
            <v>0</v>
          </cell>
          <cell r="N41">
            <v>1.04</v>
          </cell>
          <cell r="O41">
            <v>1.92</v>
          </cell>
          <cell r="P41">
            <v>1.92</v>
          </cell>
          <cell r="Q41">
            <v>1.04</v>
          </cell>
          <cell r="R41">
            <v>0.05</v>
          </cell>
          <cell r="S41">
            <v>9.6000000000000002E-2</v>
          </cell>
          <cell r="T41">
            <v>5.1999999999999998E-2</v>
          </cell>
          <cell r="U41">
            <v>0</v>
          </cell>
          <cell r="V41" t="str">
            <v>P</v>
          </cell>
          <cell r="W41" t="str">
            <v>NTD</v>
          </cell>
          <cell r="X41">
            <v>0.109</v>
          </cell>
          <cell r="Y41">
            <v>5.5E-2</v>
          </cell>
          <cell r="Z41">
            <v>2.1800000000000002</v>
          </cell>
          <cell r="AA41">
            <v>1.0999999999999999</v>
          </cell>
          <cell r="AB41">
            <v>1100</v>
          </cell>
          <cell r="AC41">
            <v>2.25</v>
          </cell>
          <cell r="AD41">
            <v>2.1800000000000002</v>
          </cell>
          <cell r="AE41">
            <v>109.00000000000001</v>
          </cell>
          <cell r="AF41">
            <v>1.1000000000000001</v>
          </cell>
          <cell r="AG41">
            <v>55.000000000000007</v>
          </cell>
          <cell r="AH41">
            <v>20</v>
          </cell>
          <cell r="AK41">
            <v>9</v>
          </cell>
          <cell r="AL41" t="e">
            <v>#REF!</v>
          </cell>
          <cell r="AM41" t="e">
            <v>#REF!</v>
          </cell>
          <cell r="AO41" t="e">
            <v>#REF!</v>
          </cell>
        </row>
        <row r="42">
          <cell r="D42">
            <v>54</v>
          </cell>
          <cell r="E42" t="str">
            <v>Staircase Chop1</v>
          </cell>
          <cell r="F42">
            <v>40</v>
          </cell>
          <cell r="G42" t="str">
            <v>FPC60</v>
          </cell>
          <cell r="H42">
            <v>40</v>
          </cell>
          <cell r="I42" t="str">
            <v>FPC40</v>
          </cell>
          <cell r="J42" t="str">
            <v>D</v>
          </cell>
          <cell r="K42">
            <v>1</v>
          </cell>
          <cell r="L42">
            <v>0</v>
          </cell>
          <cell r="M42">
            <v>0</v>
          </cell>
          <cell r="N42">
            <v>40</v>
          </cell>
          <cell r="O42">
            <v>40</v>
          </cell>
          <cell r="P42">
            <v>40</v>
          </cell>
          <cell r="Q42">
            <v>40</v>
          </cell>
          <cell r="R42">
            <v>0.05</v>
          </cell>
          <cell r="S42">
            <v>2</v>
          </cell>
          <cell r="T42">
            <v>2</v>
          </cell>
          <cell r="U42">
            <v>0</v>
          </cell>
          <cell r="V42" t="str">
            <v>P</v>
          </cell>
          <cell r="W42" t="str">
            <v>PTD</v>
          </cell>
          <cell r="X42">
            <v>2</v>
          </cell>
          <cell r="Y42">
            <v>2</v>
          </cell>
          <cell r="Z42">
            <v>40</v>
          </cell>
          <cell r="AA42">
            <v>40</v>
          </cell>
          <cell r="AB42">
            <v>2500</v>
          </cell>
          <cell r="AC42">
            <v>2.5</v>
          </cell>
          <cell r="AD42">
            <v>5</v>
          </cell>
          <cell r="AE42">
            <v>250</v>
          </cell>
          <cell r="AF42">
            <v>3</v>
          </cell>
          <cell r="AG42">
            <v>150</v>
          </cell>
          <cell r="AH42">
            <v>20</v>
          </cell>
          <cell r="AJ42">
            <v>0</v>
          </cell>
          <cell r="AK42">
            <v>25</v>
          </cell>
          <cell r="AL42" t="e">
            <v>#REF!</v>
          </cell>
          <cell r="AM42" t="e">
            <v>#REF!</v>
          </cell>
          <cell r="AO42" t="e">
            <v>#REF!</v>
          </cell>
        </row>
        <row r="43">
          <cell r="D43">
            <v>52</v>
          </cell>
          <cell r="E43" t="str">
            <v>Staircase</v>
          </cell>
          <cell r="F43">
            <v>30</v>
          </cell>
          <cell r="G43" t="str">
            <v>Sizing</v>
          </cell>
          <cell r="H43">
            <v>400</v>
          </cell>
          <cell r="I43" t="str">
            <v>Sizing</v>
          </cell>
          <cell r="J43" t="str">
            <v>D</v>
          </cell>
          <cell r="K43">
            <v>1</v>
          </cell>
          <cell r="L43">
            <v>0</v>
          </cell>
          <cell r="M43">
            <v>0</v>
          </cell>
          <cell r="N43">
            <v>30</v>
          </cell>
          <cell r="O43">
            <v>400</v>
          </cell>
          <cell r="P43">
            <v>400</v>
          </cell>
          <cell r="Q43">
            <v>30</v>
          </cell>
          <cell r="R43">
            <v>0.05</v>
          </cell>
          <cell r="S43">
            <v>20</v>
          </cell>
          <cell r="T43">
            <v>1.5</v>
          </cell>
          <cell r="U43">
            <v>0</v>
          </cell>
          <cell r="V43" t="str">
            <v>P</v>
          </cell>
          <cell r="W43" t="str">
            <v>PTD</v>
          </cell>
          <cell r="X43">
            <v>20</v>
          </cell>
          <cell r="Y43">
            <v>1.5</v>
          </cell>
          <cell r="Z43">
            <v>400</v>
          </cell>
          <cell r="AA43">
            <v>30</v>
          </cell>
          <cell r="AB43">
            <v>40000</v>
          </cell>
          <cell r="AC43">
            <v>1</v>
          </cell>
          <cell r="AD43">
            <v>40</v>
          </cell>
          <cell r="AE43">
            <v>2000</v>
          </cell>
          <cell r="AF43">
            <v>25</v>
          </cell>
          <cell r="AG43">
            <v>1250</v>
          </cell>
          <cell r="AI43">
            <v>200</v>
          </cell>
          <cell r="AJ43">
            <v>10</v>
          </cell>
          <cell r="AK43">
            <v>120</v>
          </cell>
          <cell r="AL43" t="e">
            <v>#REF!</v>
          </cell>
          <cell r="AM43" t="e">
            <v>#REF!</v>
          </cell>
          <cell r="AO43" t="e">
            <v>#REF!</v>
          </cell>
        </row>
        <row r="44">
          <cell r="D44">
            <v>57</v>
          </cell>
          <cell r="E44" t="str">
            <v>Staircase Chop2</v>
          </cell>
          <cell r="F44">
            <v>29.6</v>
          </cell>
          <cell r="G44" t="str">
            <v>FPD60</v>
          </cell>
          <cell r="H44">
            <v>40</v>
          </cell>
          <cell r="I44" t="str">
            <v>FPD50</v>
          </cell>
          <cell r="J44" t="str">
            <v>D</v>
          </cell>
          <cell r="K44">
            <v>1</v>
          </cell>
          <cell r="L44">
            <v>0</v>
          </cell>
          <cell r="M44">
            <v>0</v>
          </cell>
          <cell r="N44">
            <v>29.6</v>
          </cell>
          <cell r="O44">
            <v>40</v>
          </cell>
          <cell r="P44">
            <v>40</v>
          </cell>
          <cell r="Q44">
            <v>29.6</v>
          </cell>
          <cell r="R44">
            <v>0.05</v>
          </cell>
          <cell r="S44">
            <v>2</v>
          </cell>
          <cell r="T44">
            <v>1.4800000000000002</v>
          </cell>
          <cell r="U44">
            <v>0</v>
          </cell>
          <cell r="V44" t="str">
            <v>P</v>
          </cell>
          <cell r="W44" t="str">
            <v>PTD</v>
          </cell>
          <cell r="X44">
            <v>2</v>
          </cell>
          <cell r="Y44">
            <v>1.4800000000000002</v>
          </cell>
          <cell r="Z44">
            <v>40</v>
          </cell>
          <cell r="AA44">
            <v>29.6</v>
          </cell>
          <cell r="AB44">
            <v>36600</v>
          </cell>
          <cell r="AC44">
            <v>2.5</v>
          </cell>
          <cell r="AD44">
            <v>40</v>
          </cell>
          <cell r="AE44">
            <v>2000</v>
          </cell>
          <cell r="AF44">
            <v>21</v>
          </cell>
          <cell r="AG44">
            <v>1050</v>
          </cell>
          <cell r="AJ44">
            <v>0</v>
          </cell>
          <cell r="AK44">
            <v>25</v>
          </cell>
          <cell r="AL44" t="e">
            <v>#REF!</v>
          </cell>
          <cell r="AM44" t="e">
            <v>#REF!</v>
          </cell>
          <cell r="AO44" t="e">
            <v>#REF!</v>
          </cell>
        </row>
        <row r="45">
          <cell r="D45">
            <v>24</v>
          </cell>
          <cell r="E45" t="str">
            <v>SGD Pillar</v>
          </cell>
          <cell r="F45">
            <v>1</v>
          </cell>
          <cell r="G45" t="str">
            <v>JA10</v>
          </cell>
          <cell r="H45">
            <v>2.2799999999999998</v>
          </cell>
          <cell r="I45" t="str">
            <v>JA30</v>
          </cell>
          <cell r="J45" t="str">
            <v>C</v>
          </cell>
          <cell r="K45">
            <v>1</v>
          </cell>
          <cell r="L45">
            <v>0.02</v>
          </cell>
          <cell r="M45">
            <v>0</v>
          </cell>
          <cell r="N45">
            <v>1.04</v>
          </cell>
          <cell r="O45">
            <v>1.92</v>
          </cell>
          <cell r="P45">
            <v>1.92</v>
          </cell>
          <cell r="Q45">
            <v>1.04</v>
          </cell>
          <cell r="R45">
            <v>0.05</v>
          </cell>
          <cell r="S45">
            <v>9.6000000000000002E-2</v>
          </cell>
          <cell r="T45">
            <v>5.1999999999999998E-2</v>
          </cell>
          <cell r="U45">
            <v>0</v>
          </cell>
          <cell r="V45" t="str">
            <v>P</v>
          </cell>
          <cell r="W45" t="str">
            <v>NTD</v>
          </cell>
          <cell r="X45">
            <v>0.109</v>
          </cell>
          <cell r="Y45">
            <v>5.5E-2</v>
          </cell>
          <cell r="Z45">
            <v>2.1800000000000002</v>
          </cell>
          <cell r="AA45">
            <v>1.0999999999999999</v>
          </cell>
          <cell r="AB45">
            <v>1100</v>
          </cell>
          <cell r="AC45">
            <v>2.25</v>
          </cell>
          <cell r="AD45">
            <v>2.1800000000000002</v>
          </cell>
          <cell r="AE45">
            <v>109.00000000000001</v>
          </cell>
          <cell r="AF45">
            <v>1.1000000000000001</v>
          </cell>
          <cell r="AG45">
            <v>55</v>
          </cell>
          <cell r="AH45">
            <v>20</v>
          </cell>
          <cell r="AK45">
            <v>9</v>
          </cell>
          <cell r="AL45" t="e">
            <v>#REF!</v>
          </cell>
          <cell r="AM45" t="e">
            <v>#REF!</v>
          </cell>
          <cell r="AO45" t="e">
            <v>#REF!</v>
          </cell>
        </row>
        <row r="46">
          <cell r="D46">
            <v>46</v>
          </cell>
          <cell r="E46" t="str">
            <v xml:space="preserve">SGD  </v>
          </cell>
          <cell r="F46">
            <v>4.9400000000000004</v>
          </cell>
          <cell r="G46" t="str">
            <v>FD10</v>
          </cell>
          <cell r="H46">
            <v>0.92</v>
          </cell>
          <cell r="I46" t="str">
            <v>FD20</v>
          </cell>
          <cell r="J46" t="str">
            <v>D</v>
          </cell>
          <cell r="K46">
            <v>1</v>
          </cell>
          <cell r="L46">
            <v>0</v>
          </cell>
          <cell r="M46">
            <v>0</v>
          </cell>
          <cell r="N46">
            <v>4.9400000000000004</v>
          </cell>
          <cell r="O46">
            <v>0.92</v>
          </cell>
          <cell r="P46">
            <v>0.92</v>
          </cell>
          <cell r="Q46">
            <v>4.9400000000000004</v>
          </cell>
          <cell r="R46">
            <v>0.05</v>
          </cell>
          <cell r="S46">
            <v>4.6000000000000006E-2</v>
          </cell>
          <cell r="T46">
            <v>0.24700000000000003</v>
          </cell>
          <cell r="U46">
            <v>0</v>
          </cell>
          <cell r="V46" t="str">
            <v>P</v>
          </cell>
          <cell r="W46" t="str">
            <v>NTD</v>
          </cell>
          <cell r="X46">
            <v>0.247</v>
          </cell>
          <cell r="Y46">
            <v>4.5999999999999999E-2</v>
          </cell>
          <cell r="Z46">
            <v>4.9399999999999995</v>
          </cell>
          <cell r="AA46">
            <v>0.91999999999999993</v>
          </cell>
          <cell r="AB46">
            <v>1100</v>
          </cell>
          <cell r="AC46">
            <v>2.5</v>
          </cell>
          <cell r="AD46">
            <v>1.34</v>
          </cell>
          <cell r="AE46">
            <v>67</v>
          </cell>
          <cell r="AF46">
            <v>0.92</v>
          </cell>
          <cell r="AG46">
            <v>46.000000000000007</v>
          </cell>
          <cell r="AH46">
            <v>20</v>
          </cell>
          <cell r="AI46">
            <v>3000</v>
          </cell>
          <cell r="AJ46">
            <v>150</v>
          </cell>
          <cell r="AK46">
            <v>12</v>
          </cell>
          <cell r="AL46" t="e">
            <v>#REF!</v>
          </cell>
          <cell r="AM46" t="e">
            <v>#REF!</v>
          </cell>
          <cell r="AO46" t="e">
            <v>#REF!</v>
          </cell>
        </row>
        <row r="47">
          <cell r="D47">
            <v>51</v>
          </cell>
          <cell r="E47" t="str">
            <v>WL Slit</v>
          </cell>
          <cell r="F47">
            <v>2.84</v>
          </cell>
          <cell r="G47" t="str">
            <v>FS25</v>
          </cell>
          <cell r="H47">
            <v>94.8</v>
          </cell>
          <cell r="I47" t="str">
            <v>FS10</v>
          </cell>
          <cell r="J47" t="str">
            <v>D</v>
          </cell>
          <cell r="K47">
            <v>1</v>
          </cell>
          <cell r="L47">
            <v>0</v>
          </cell>
          <cell r="M47">
            <v>0</v>
          </cell>
          <cell r="N47">
            <v>2.84</v>
          </cell>
          <cell r="O47">
            <v>94.8</v>
          </cell>
          <cell r="P47">
            <v>94.8</v>
          </cell>
          <cell r="Q47">
            <v>2.84</v>
          </cell>
          <cell r="R47">
            <v>0.05</v>
          </cell>
          <cell r="S47">
            <v>4.74</v>
          </cell>
          <cell r="T47">
            <v>0.14199999999999999</v>
          </cell>
          <cell r="U47">
            <v>0</v>
          </cell>
          <cell r="V47" t="str">
            <v>P</v>
          </cell>
          <cell r="W47" t="str">
            <v>PTD</v>
          </cell>
          <cell r="X47">
            <v>4.74</v>
          </cell>
          <cell r="Y47">
            <v>0.1</v>
          </cell>
          <cell r="Z47">
            <v>94.8</v>
          </cell>
          <cell r="AA47">
            <v>2</v>
          </cell>
          <cell r="AB47">
            <v>1100</v>
          </cell>
          <cell r="AD47">
            <v>10</v>
          </cell>
          <cell r="AE47">
            <v>500</v>
          </cell>
          <cell r="AF47">
            <v>2</v>
          </cell>
          <cell r="AG47">
            <v>100</v>
          </cell>
          <cell r="AI47">
            <v>3000</v>
          </cell>
          <cell r="AJ47">
            <v>150</v>
          </cell>
          <cell r="AK47">
            <v>10</v>
          </cell>
          <cell r="AL47" t="e">
            <v>#REF!</v>
          </cell>
          <cell r="AM47" t="e">
            <v>#REF!</v>
          </cell>
          <cell r="AO47" t="e">
            <v>#REF!</v>
          </cell>
        </row>
        <row r="48">
          <cell r="D48">
            <v>59</v>
          </cell>
          <cell r="E48" t="str">
            <v>Periphery/TAV cut</v>
          </cell>
          <cell r="F48">
            <v>56.44</v>
          </cell>
          <cell r="H48">
            <v>24.08</v>
          </cell>
          <cell r="I48" t="str">
            <v>CS60</v>
          </cell>
          <cell r="J48" t="str">
            <v>D</v>
          </cell>
          <cell r="K48">
            <v>1</v>
          </cell>
          <cell r="L48">
            <v>0</v>
          </cell>
          <cell r="M48">
            <v>0</v>
          </cell>
          <cell r="N48">
            <v>56.44</v>
          </cell>
          <cell r="O48">
            <v>24.08</v>
          </cell>
          <cell r="P48">
            <v>24.08</v>
          </cell>
          <cell r="Q48">
            <v>56.44</v>
          </cell>
          <cell r="R48">
            <v>0.05</v>
          </cell>
          <cell r="S48">
            <v>1.204</v>
          </cell>
          <cell r="T48">
            <v>2.8220000000000001</v>
          </cell>
          <cell r="U48">
            <v>0</v>
          </cell>
          <cell r="V48" t="str">
            <v>P</v>
          </cell>
          <cell r="W48" t="str">
            <v>PTD</v>
          </cell>
          <cell r="X48">
            <v>1.204</v>
          </cell>
          <cell r="Y48">
            <v>2.8220000000000001</v>
          </cell>
          <cell r="Z48">
            <v>24.08</v>
          </cell>
          <cell r="AA48">
            <v>56.44</v>
          </cell>
          <cell r="AB48">
            <v>45000</v>
          </cell>
          <cell r="AC48">
            <v>2.5</v>
          </cell>
          <cell r="AD48">
            <v>36</v>
          </cell>
          <cell r="AE48">
            <v>1800</v>
          </cell>
          <cell r="AF48">
            <v>24.08</v>
          </cell>
          <cell r="AG48">
            <v>1204</v>
          </cell>
          <cell r="AK48">
            <v>100</v>
          </cell>
          <cell r="AL48" t="e">
            <v>#REF!</v>
          </cell>
          <cell r="AM48" t="e">
            <v>#REF!</v>
          </cell>
          <cell r="AO48" t="e">
            <v>#REF!</v>
          </cell>
        </row>
        <row r="49">
          <cell r="D49">
            <v>42</v>
          </cell>
          <cell r="E49" t="str">
            <v>Aplug</v>
          </cell>
          <cell r="F49">
            <v>1</v>
          </cell>
          <cell r="G49" t="str">
            <v>KWF10</v>
          </cell>
          <cell r="H49">
            <v>4</v>
          </cell>
          <cell r="I49" t="str">
            <v>JJF04</v>
          </cell>
          <cell r="J49" t="str">
            <v>D</v>
          </cell>
          <cell r="K49">
            <v>1</v>
          </cell>
          <cell r="L49">
            <v>1</v>
          </cell>
          <cell r="M49">
            <v>0</v>
          </cell>
          <cell r="N49">
            <v>2</v>
          </cell>
          <cell r="O49">
            <v>3</v>
          </cell>
          <cell r="P49">
            <v>3</v>
          </cell>
          <cell r="Q49">
            <v>2</v>
          </cell>
          <cell r="R49">
            <v>0.05</v>
          </cell>
          <cell r="S49">
            <v>0.15000000000000002</v>
          </cell>
          <cell r="T49">
            <v>0.1</v>
          </cell>
          <cell r="U49">
            <v>0</v>
          </cell>
          <cell r="V49" t="str">
            <v>P</v>
          </cell>
          <cell r="W49" t="str">
            <v>PTD</v>
          </cell>
          <cell r="X49">
            <v>0.15</v>
          </cell>
          <cell r="Y49">
            <v>0.15</v>
          </cell>
          <cell r="Z49">
            <v>2.6</v>
          </cell>
          <cell r="AA49">
            <v>2.9999999999999996</v>
          </cell>
          <cell r="AB49">
            <v>1300</v>
          </cell>
          <cell r="AC49">
            <v>2.25</v>
          </cell>
          <cell r="AD49">
            <v>2.6</v>
          </cell>
          <cell r="AE49">
            <v>130</v>
          </cell>
          <cell r="AF49">
            <v>1.8</v>
          </cell>
          <cell r="AG49">
            <v>90.000000000000014</v>
          </cell>
          <cell r="AK49">
            <v>10</v>
          </cell>
          <cell r="AL49" t="e">
            <v>#REF!</v>
          </cell>
          <cell r="AM49" t="e">
            <v>#REF!</v>
          </cell>
          <cell r="AO49" t="e">
            <v>#REF!</v>
          </cell>
        </row>
        <row r="50">
          <cell r="D50">
            <v>44</v>
          </cell>
          <cell r="E50" t="str">
            <v>con3</v>
          </cell>
          <cell r="F50">
            <v>1</v>
          </cell>
          <cell r="G50" t="str">
            <v>KWF10</v>
          </cell>
          <cell r="H50">
            <v>4</v>
          </cell>
          <cell r="I50" t="str">
            <v>JJF04</v>
          </cell>
          <cell r="J50" t="str">
            <v>D</v>
          </cell>
          <cell r="K50">
            <v>1</v>
          </cell>
          <cell r="L50">
            <v>1</v>
          </cell>
          <cell r="M50">
            <v>0</v>
          </cell>
          <cell r="N50">
            <v>2</v>
          </cell>
          <cell r="O50">
            <v>3</v>
          </cell>
          <cell r="P50">
            <v>3</v>
          </cell>
          <cell r="Q50">
            <v>2</v>
          </cell>
          <cell r="R50">
            <v>0.05</v>
          </cell>
          <cell r="S50">
            <v>0.15000000000000002</v>
          </cell>
          <cell r="T50">
            <v>0.1</v>
          </cell>
          <cell r="U50">
            <v>0</v>
          </cell>
          <cell r="V50" t="str">
            <v>P</v>
          </cell>
          <cell r="W50" t="str">
            <v>PTD</v>
          </cell>
          <cell r="X50">
            <v>0.15</v>
          </cell>
          <cell r="Y50">
            <v>0.15</v>
          </cell>
          <cell r="Z50">
            <v>2.6</v>
          </cell>
          <cell r="AA50" t="str">
            <v>3x3 Square
2x4.8 rectangular</v>
          </cell>
          <cell r="AB50">
            <v>1300</v>
          </cell>
          <cell r="AC50">
            <v>2.25</v>
          </cell>
          <cell r="AD50">
            <v>2.6</v>
          </cell>
          <cell r="AE50">
            <v>130</v>
          </cell>
          <cell r="AF50">
            <v>1.8</v>
          </cell>
          <cell r="AG50">
            <v>90.000000000000014</v>
          </cell>
          <cell r="AK50">
            <v>10</v>
          </cell>
          <cell r="AL50" t="e">
            <v>#REF!</v>
          </cell>
          <cell r="AM50" t="e">
            <v>#REF!</v>
          </cell>
          <cell r="AO50" t="e">
            <v>#REF!</v>
          </cell>
        </row>
        <row r="51">
          <cell r="D51">
            <v>41</v>
          </cell>
          <cell r="E51" t="str">
            <v xml:space="preserve">Array Poly Plug </v>
          </cell>
          <cell r="F51">
            <v>1</v>
          </cell>
          <cell r="G51" t="str">
            <v>JA10</v>
          </cell>
          <cell r="H51">
            <v>2.2799999999999998</v>
          </cell>
          <cell r="I51" t="str">
            <v>JA30</v>
          </cell>
          <cell r="J51" t="str">
            <v>D</v>
          </cell>
          <cell r="K51">
            <v>1</v>
          </cell>
          <cell r="L51">
            <v>0.48</v>
          </cell>
          <cell r="M51">
            <v>0</v>
          </cell>
          <cell r="N51">
            <v>1.48</v>
          </cell>
          <cell r="O51">
            <v>1.7999999999999998</v>
          </cell>
          <cell r="P51">
            <v>1.7999999999999998</v>
          </cell>
          <cell r="Q51">
            <v>1.48</v>
          </cell>
          <cell r="R51">
            <v>0.05</v>
          </cell>
          <cell r="S51">
            <v>0.09</v>
          </cell>
          <cell r="T51">
            <v>7.3999999999999996E-2</v>
          </cell>
          <cell r="U51">
            <v>0</v>
          </cell>
          <cell r="V51" t="str">
            <v>P</v>
          </cell>
          <cell r="W51" t="str">
            <v>PTD</v>
          </cell>
          <cell r="X51">
            <v>1.8</v>
          </cell>
          <cell r="Y51">
            <v>7.3999999999999996E-2</v>
          </cell>
          <cell r="Z51">
            <v>1.8</v>
          </cell>
          <cell r="AA51">
            <v>1.48</v>
          </cell>
          <cell r="AB51">
            <v>1100</v>
          </cell>
          <cell r="AC51">
            <v>2.25</v>
          </cell>
          <cell r="AD51">
            <v>1.48</v>
          </cell>
          <cell r="AE51">
            <v>74</v>
          </cell>
          <cell r="AF51">
            <v>1.48</v>
          </cell>
          <cell r="AG51">
            <v>74</v>
          </cell>
          <cell r="AH51">
            <v>20</v>
          </cell>
          <cell r="AK51">
            <v>10</v>
          </cell>
          <cell r="AL51" t="e">
            <v>#REF!</v>
          </cell>
          <cell r="AM51" t="e">
            <v>#REF!</v>
          </cell>
          <cell r="AN51">
            <v>44</v>
          </cell>
          <cell r="AO51" t="e">
            <v>#REF!</v>
          </cell>
        </row>
        <row r="52">
          <cell r="D52">
            <v>55</v>
          </cell>
          <cell r="E52" t="str">
            <v>Array BL</v>
          </cell>
          <cell r="F52">
            <v>0.82</v>
          </cell>
          <cell r="G52" t="str">
            <v>KWM10A</v>
          </cell>
          <cell r="H52">
            <v>0.82</v>
          </cell>
          <cell r="I52" t="str">
            <v>KSW10</v>
          </cell>
          <cell r="J52" t="str">
            <v>D</v>
          </cell>
          <cell r="K52">
            <v>2</v>
          </cell>
          <cell r="L52">
            <v>-0.22</v>
          </cell>
          <cell r="M52">
            <v>0</v>
          </cell>
          <cell r="N52">
            <v>1.64</v>
          </cell>
          <cell r="O52">
            <v>1.64</v>
          </cell>
          <cell r="P52">
            <v>1.64</v>
          </cell>
          <cell r="Q52">
            <v>1.64</v>
          </cell>
          <cell r="R52">
            <v>0.05</v>
          </cell>
          <cell r="S52">
            <v>8.2000000000000003E-2</v>
          </cell>
          <cell r="T52">
            <v>8.2000000000000003E-2</v>
          </cell>
          <cell r="U52">
            <v>0</v>
          </cell>
          <cell r="V52" t="str">
            <v>P</v>
          </cell>
          <cell r="W52" t="str">
            <v>PTD</v>
          </cell>
          <cell r="X52">
            <v>8.2000000000000003E-2</v>
          </cell>
          <cell r="Y52">
            <v>8.2000000000000003E-2</v>
          </cell>
          <cell r="Z52">
            <v>1.64</v>
          </cell>
          <cell r="AA52">
            <v>1.64</v>
          </cell>
          <cell r="AB52">
            <v>900</v>
          </cell>
          <cell r="AC52">
            <v>2.25</v>
          </cell>
          <cell r="AD52">
            <v>1.64</v>
          </cell>
          <cell r="AE52">
            <v>82</v>
          </cell>
          <cell r="AF52">
            <v>1.64</v>
          </cell>
          <cell r="AG52">
            <v>82</v>
          </cell>
          <cell r="AH52">
            <v>20</v>
          </cell>
          <cell r="AI52">
            <v>7</v>
          </cell>
          <cell r="AJ52">
            <v>0.35000000000000003</v>
          </cell>
          <cell r="AK52">
            <v>8</v>
          </cell>
          <cell r="AL52" t="e">
            <v>#REF!</v>
          </cell>
          <cell r="AM52" t="e">
            <v>#REF!</v>
          </cell>
          <cell r="AO52" t="e">
            <v>#REF!</v>
          </cell>
        </row>
        <row r="53">
          <cell r="D53">
            <v>56</v>
          </cell>
          <cell r="E53" t="str">
            <v>met0</v>
          </cell>
          <cell r="F53">
            <v>0.92</v>
          </cell>
          <cell r="G53" t="str">
            <v>WM11B</v>
          </cell>
          <cell r="H53">
            <v>0.92</v>
          </cell>
          <cell r="I53" t="str">
            <v>WM20C</v>
          </cell>
          <cell r="J53" t="str">
            <v>D</v>
          </cell>
          <cell r="K53">
            <v>1</v>
          </cell>
          <cell r="L53">
            <v>0</v>
          </cell>
          <cell r="M53">
            <v>0</v>
          </cell>
          <cell r="N53">
            <v>0.92</v>
          </cell>
          <cell r="O53">
            <v>0.92</v>
          </cell>
          <cell r="P53">
            <v>0.92</v>
          </cell>
          <cell r="Q53">
            <v>0.92</v>
          </cell>
          <cell r="R53">
            <v>0.05</v>
          </cell>
          <cell r="S53">
            <v>4.6000000000000006E-2</v>
          </cell>
          <cell r="T53">
            <v>4.6000000000000006E-2</v>
          </cell>
          <cell r="U53">
            <v>0</v>
          </cell>
          <cell r="V53" t="str">
            <v>P</v>
          </cell>
          <cell r="W53" t="str">
            <v>PTD</v>
          </cell>
          <cell r="X53">
            <v>4.6000000000000006E-2</v>
          </cell>
          <cell r="Y53">
            <v>4.6000000000000006E-2</v>
          </cell>
          <cell r="Z53">
            <v>0.92</v>
          </cell>
          <cell r="AA53">
            <v>0.92</v>
          </cell>
          <cell r="AB53">
            <v>900</v>
          </cell>
          <cell r="AC53">
            <v>2.25</v>
          </cell>
          <cell r="AD53">
            <v>0.92</v>
          </cell>
          <cell r="AE53">
            <v>46</v>
          </cell>
          <cell r="AF53">
            <v>0.92</v>
          </cell>
          <cell r="AG53">
            <v>46.000000000000007</v>
          </cell>
          <cell r="AH53">
            <v>10</v>
          </cell>
          <cell r="AI53">
            <v>7</v>
          </cell>
          <cell r="AJ53">
            <v>0.35000000000000003</v>
          </cell>
          <cell r="AK53">
            <v>8</v>
          </cell>
          <cell r="AL53" t="e">
            <v>#REF!</v>
          </cell>
          <cell r="AM53" t="e">
            <v>#REF!</v>
          </cell>
          <cell r="AN53">
            <v>41</v>
          </cell>
          <cell r="AO53" t="e">
            <v>#REF!</v>
          </cell>
        </row>
        <row r="54">
          <cell r="D54">
            <v>60</v>
          </cell>
          <cell r="E54" t="str">
            <v>Peri Contact</v>
          </cell>
          <cell r="F54">
            <v>1</v>
          </cell>
          <cell r="G54" t="str">
            <v>KQ10</v>
          </cell>
          <cell r="H54">
            <v>5.8</v>
          </cell>
          <cell r="I54" t="str">
            <v>KQ20</v>
          </cell>
          <cell r="J54" t="str">
            <v>D</v>
          </cell>
          <cell r="K54">
            <v>1</v>
          </cell>
          <cell r="L54">
            <v>1.8</v>
          </cell>
          <cell r="M54">
            <v>0</v>
          </cell>
          <cell r="N54">
            <v>2.8</v>
          </cell>
          <cell r="O54">
            <v>4</v>
          </cell>
          <cell r="P54">
            <v>4</v>
          </cell>
          <cell r="Q54">
            <v>2.8</v>
          </cell>
          <cell r="R54">
            <v>0.05</v>
          </cell>
          <cell r="S54">
            <v>0.2</v>
          </cell>
          <cell r="T54">
            <v>0.13999999999999999</v>
          </cell>
          <cell r="U54">
            <v>0</v>
          </cell>
          <cell r="V54" t="str">
            <v>P</v>
          </cell>
          <cell r="W54" t="str">
            <v>PTD</v>
          </cell>
          <cell r="X54">
            <v>0.2</v>
          </cell>
          <cell r="Y54">
            <v>0.13999999999999999</v>
          </cell>
          <cell r="Z54">
            <v>4</v>
          </cell>
          <cell r="AA54">
            <v>2.7999999999999994</v>
          </cell>
          <cell r="AB54">
            <v>4900</v>
          </cell>
          <cell r="AC54">
            <v>4</v>
          </cell>
          <cell r="AD54">
            <v>4</v>
          </cell>
          <cell r="AE54">
            <v>200</v>
          </cell>
          <cell r="AF54">
            <v>2.6</v>
          </cell>
          <cell r="AG54">
            <v>130</v>
          </cell>
          <cell r="AH54">
            <v>30</v>
          </cell>
          <cell r="AK54">
            <v>20</v>
          </cell>
          <cell r="AL54" t="e">
            <v>#REF!</v>
          </cell>
          <cell r="AM54" t="e">
            <v>#REF!</v>
          </cell>
          <cell r="AO54" t="e">
            <v>#REF!</v>
          </cell>
        </row>
        <row r="55">
          <cell r="D55">
            <v>71</v>
          </cell>
          <cell r="E55" t="str">
            <v>M1</v>
          </cell>
          <cell r="F55">
            <v>2.6</v>
          </cell>
          <cell r="G55" t="str">
            <v>L10</v>
          </cell>
          <cell r="H55">
            <v>4</v>
          </cell>
          <cell r="I55" t="str">
            <v>L20</v>
          </cell>
          <cell r="J55" t="str">
            <v>C</v>
          </cell>
          <cell r="K55">
            <v>1</v>
          </cell>
          <cell r="L55">
            <v>0</v>
          </cell>
          <cell r="M55">
            <v>0</v>
          </cell>
          <cell r="N55">
            <v>2.6</v>
          </cell>
          <cell r="O55">
            <v>4</v>
          </cell>
          <cell r="P55">
            <v>2.6</v>
          </cell>
          <cell r="Q55">
            <v>4</v>
          </cell>
          <cell r="R55">
            <v>0.05</v>
          </cell>
          <cell r="S55">
            <v>0.13</v>
          </cell>
          <cell r="T55">
            <v>0.2</v>
          </cell>
          <cell r="U55">
            <v>0</v>
          </cell>
          <cell r="V55" t="str">
            <v>P</v>
          </cell>
          <cell r="W55" t="str">
            <v>PTD</v>
          </cell>
          <cell r="X55">
            <v>0.13</v>
          </cell>
          <cell r="Y55">
            <v>0.2</v>
          </cell>
          <cell r="Z55">
            <v>2.6</v>
          </cell>
          <cell r="AA55">
            <v>4</v>
          </cell>
          <cell r="AB55">
            <v>7300</v>
          </cell>
          <cell r="AC55">
            <v>4</v>
          </cell>
          <cell r="AD55">
            <v>2.6</v>
          </cell>
          <cell r="AE55">
            <v>130</v>
          </cell>
          <cell r="AF55">
            <v>4</v>
          </cell>
          <cell r="AG55">
            <v>200</v>
          </cell>
          <cell r="AH55">
            <v>15</v>
          </cell>
          <cell r="AK55">
            <v>20</v>
          </cell>
          <cell r="AL55" t="e">
            <v>#REF!</v>
          </cell>
          <cell r="AM55" t="e">
            <v>#REF!</v>
          </cell>
          <cell r="AO55" t="e">
            <v>#REF!</v>
          </cell>
        </row>
        <row r="56">
          <cell r="D56">
            <v>80</v>
          </cell>
          <cell r="E56" t="str">
            <v>Passivation</v>
          </cell>
          <cell r="F56">
            <v>42</v>
          </cell>
          <cell r="G56" t="str">
            <v>OO60</v>
          </cell>
          <cell r="H56">
            <v>40</v>
          </cell>
          <cell r="I56" t="str">
            <v>OO70</v>
          </cell>
          <cell r="J56" t="str">
            <v>D</v>
          </cell>
          <cell r="K56">
            <v>1</v>
          </cell>
          <cell r="L56">
            <v>0</v>
          </cell>
          <cell r="M56">
            <v>0</v>
          </cell>
          <cell r="N56">
            <v>42</v>
          </cell>
          <cell r="O56">
            <v>40</v>
          </cell>
          <cell r="P56">
            <v>40</v>
          </cell>
          <cell r="Q56">
            <v>42</v>
          </cell>
          <cell r="R56">
            <v>0.05</v>
          </cell>
          <cell r="S56">
            <v>2</v>
          </cell>
          <cell r="T56">
            <v>2.1</v>
          </cell>
          <cell r="U56">
            <v>0</v>
          </cell>
          <cell r="V56" t="str">
            <v>P</v>
          </cell>
          <cell r="W56" t="str">
            <v>PTD</v>
          </cell>
          <cell r="X56">
            <v>2</v>
          </cell>
          <cell r="Y56">
            <v>2.1</v>
          </cell>
          <cell r="Z56">
            <v>40</v>
          </cell>
          <cell r="AA56">
            <v>42</v>
          </cell>
          <cell r="AB56">
            <v>20400</v>
          </cell>
          <cell r="AC56">
            <v>2.5</v>
          </cell>
          <cell r="AD56">
            <v>16.32</v>
          </cell>
          <cell r="AE56">
            <v>816.00000000000011</v>
          </cell>
          <cell r="AF56">
            <v>16.32</v>
          </cell>
          <cell r="AG56">
            <v>816.00000000000011</v>
          </cell>
          <cell r="AH56">
            <v>400</v>
          </cell>
          <cell r="AJ56">
            <v>0</v>
          </cell>
          <cell r="AK56">
            <v>100</v>
          </cell>
          <cell r="AL56" t="e">
            <v>#REF!</v>
          </cell>
          <cell r="AM56" t="e">
            <v>#REF!</v>
          </cell>
          <cell r="AO56" t="e">
            <v>#REF!</v>
          </cell>
        </row>
      </sheetData>
      <sheetData sheetId="14"/>
      <sheetData sheetId="15">
        <row r="7">
          <cell r="D7">
            <v>1</v>
          </cell>
          <cell r="E7" t="str">
            <v>Alignment</v>
          </cell>
          <cell r="J7" t="str">
            <v>D</v>
          </cell>
          <cell r="K7">
            <v>1</v>
          </cell>
          <cell r="R7">
            <v>0.05</v>
          </cell>
          <cell r="V7" t="str">
            <v>P</v>
          </cell>
          <cell r="W7" t="str">
            <v>PTD</v>
          </cell>
          <cell r="AB7">
            <v>2500</v>
          </cell>
          <cell r="AC7">
            <v>2.5</v>
          </cell>
          <cell r="AD7">
            <v>2</v>
          </cell>
          <cell r="AE7">
            <v>100</v>
          </cell>
          <cell r="AF7">
            <v>2</v>
          </cell>
          <cell r="AG7">
            <v>100</v>
          </cell>
          <cell r="AH7">
            <v>24</v>
          </cell>
          <cell r="AJ7">
            <v>0</v>
          </cell>
          <cell r="AO7">
            <v>248</v>
          </cell>
        </row>
        <row r="8">
          <cell r="D8">
            <v>27</v>
          </cell>
          <cell r="E8" t="str">
            <v>HV Oxide</v>
          </cell>
          <cell r="F8">
            <v>13.5</v>
          </cell>
          <cell r="G8" t="str">
            <v>Aafill</v>
          </cell>
          <cell r="H8">
            <v>9.5</v>
          </cell>
          <cell r="I8" t="str">
            <v>gapfill</v>
          </cell>
          <cell r="J8" t="str">
            <v>D</v>
          </cell>
          <cell r="K8">
            <v>1</v>
          </cell>
          <cell r="L8">
            <v>8</v>
          </cell>
          <cell r="M8">
            <v>0</v>
          </cell>
          <cell r="N8">
            <v>21.5</v>
          </cell>
          <cell r="O8">
            <v>9.5</v>
          </cell>
          <cell r="P8">
            <v>9.5</v>
          </cell>
          <cell r="Q8">
            <v>21.5</v>
          </cell>
          <cell r="R8">
            <v>0.05</v>
          </cell>
          <cell r="S8">
            <v>0.47500000000000003</v>
          </cell>
          <cell r="T8">
            <v>1.075</v>
          </cell>
          <cell r="U8">
            <v>0</v>
          </cell>
          <cell r="V8" t="str">
            <v>P</v>
          </cell>
          <cell r="W8" t="str">
            <v>PTD</v>
          </cell>
          <cell r="X8">
            <v>0.47500000000000003</v>
          </cell>
          <cell r="Y8">
            <v>1.075</v>
          </cell>
          <cell r="Z8">
            <v>9.5</v>
          </cell>
          <cell r="AA8">
            <v>21.499999999999996</v>
          </cell>
          <cell r="AB8">
            <v>6100</v>
          </cell>
          <cell r="AC8">
            <v>2.5</v>
          </cell>
          <cell r="AD8">
            <v>4.88</v>
          </cell>
          <cell r="AE8">
            <v>244</v>
          </cell>
          <cell r="AF8">
            <v>4.88</v>
          </cell>
          <cell r="AG8">
            <v>244</v>
          </cell>
          <cell r="AH8">
            <v>35</v>
          </cell>
          <cell r="AJ8">
            <v>0</v>
          </cell>
          <cell r="AK8">
            <v>50</v>
          </cell>
          <cell r="AL8">
            <v>80</v>
          </cell>
          <cell r="AM8">
            <v>1</v>
          </cell>
          <cell r="AO8">
            <v>248</v>
          </cell>
        </row>
        <row r="9">
          <cell r="D9">
            <v>11</v>
          </cell>
          <cell r="E9" t="str">
            <v>SLV Oxide Strip</v>
          </cell>
          <cell r="F9">
            <v>4.5999999999999996</v>
          </cell>
          <cell r="G9" t="str">
            <v>C10</v>
          </cell>
          <cell r="H9">
            <v>11</v>
          </cell>
          <cell r="I9" t="str">
            <v>gapfill</v>
          </cell>
          <cell r="J9" t="str">
            <v>D</v>
          </cell>
          <cell r="K9">
            <v>1</v>
          </cell>
          <cell r="L9">
            <v>8</v>
          </cell>
          <cell r="M9">
            <v>0</v>
          </cell>
          <cell r="N9">
            <v>12.6</v>
          </cell>
          <cell r="O9">
            <v>11</v>
          </cell>
          <cell r="P9">
            <v>11</v>
          </cell>
          <cell r="Q9">
            <v>12.6</v>
          </cell>
          <cell r="R9">
            <v>0.05</v>
          </cell>
          <cell r="S9">
            <v>0.55000000000000004</v>
          </cell>
          <cell r="T9">
            <v>0.63</v>
          </cell>
          <cell r="U9">
            <v>0</v>
          </cell>
          <cell r="V9" t="str">
            <v>P</v>
          </cell>
          <cell r="W9" t="str">
            <v>PTD</v>
          </cell>
          <cell r="X9">
            <v>0.55000000000000004</v>
          </cell>
          <cell r="Y9">
            <v>0.63</v>
          </cell>
          <cell r="Z9">
            <v>11</v>
          </cell>
          <cell r="AA9">
            <v>12.6</v>
          </cell>
          <cell r="AB9">
            <v>8800</v>
          </cell>
          <cell r="AC9">
            <v>2.5</v>
          </cell>
          <cell r="AD9">
            <v>4.5999999999999996</v>
          </cell>
          <cell r="AE9">
            <v>229.99999999999997</v>
          </cell>
          <cell r="AF9">
            <v>4.5999999999999996</v>
          </cell>
          <cell r="AG9">
            <v>229.99999999999997</v>
          </cell>
          <cell r="AH9">
            <v>35</v>
          </cell>
          <cell r="AJ9">
            <v>0</v>
          </cell>
          <cell r="AK9">
            <v>50</v>
          </cell>
          <cell r="AL9">
            <v>80</v>
          </cell>
          <cell r="AM9">
            <v>1</v>
          </cell>
          <cell r="AO9">
            <v>248</v>
          </cell>
        </row>
        <row r="10">
          <cell r="D10">
            <v>10</v>
          </cell>
          <cell r="E10" t="str">
            <v>Nwell</v>
          </cell>
          <cell r="F10">
            <v>48</v>
          </cell>
          <cell r="G10" t="str">
            <v>AA10</v>
          </cell>
          <cell r="H10">
            <v>54</v>
          </cell>
          <cell r="I10" t="str">
            <v>AA20</v>
          </cell>
          <cell r="J10" t="str">
            <v>D</v>
          </cell>
          <cell r="K10">
            <v>1</v>
          </cell>
          <cell r="L10">
            <v>0</v>
          </cell>
          <cell r="M10">
            <v>-9.1999999999999993</v>
          </cell>
          <cell r="N10">
            <v>38.799999999999997</v>
          </cell>
          <cell r="O10">
            <v>63.2</v>
          </cell>
          <cell r="P10">
            <v>63.2</v>
          </cell>
          <cell r="Q10">
            <v>38.799999999999997</v>
          </cell>
          <cell r="R10">
            <v>0.05</v>
          </cell>
          <cell r="S10">
            <v>3.16</v>
          </cell>
          <cell r="T10">
            <v>1.94</v>
          </cell>
          <cell r="U10">
            <v>0.46</v>
          </cell>
          <cell r="V10" t="str">
            <v>P</v>
          </cell>
          <cell r="W10" t="str">
            <v>PTD</v>
          </cell>
          <cell r="X10">
            <v>2.7</v>
          </cell>
          <cell r="Y10">
            <v>2.4</v>
          </cell>
          <cell r="Z10">
            <v>54</v>
          </cell>
          <cell r="AA10">
            <v>47.999999999999993</v>
          </cell>
          <cell r="AB10">
            <v>33000</v>
          </cell>
          <cell r="AC10">
            <v>2.5</v>
          </cell>
          <cell r="AD10">
            <v>35.599999999999994</v>
          </cell>
          <cell r="AE10">
            <v>1779.9999999999998</v>
          </cell>
          <cell r="AF10">
            <v>17.2</v>
          </cell>
          <cell r="AG10">
            <v>860</v>
          </cell>
          <cell r="AH10">
            <v>1000</v>
          </cell>
          <cell r="AJ10">
            <v>0</v>
          </cell>
          <cell r="AK10">
            <v>100</v>
          </cell>
          <cell r="AL10">
            <v>100</v>
          </cell>
          <cell r="AM10">
            <v>27</v>
          </cell>
          <cell r="AO10">
            <v>365</v>
          </cell>
        </row>
        <row r="11">
          <cell r="D11">
            <v>15</v>
          </cell>
          <cell r="E11" t="str">
            <v>N+ Poly</v>
          </cell>
          <cell r="F11">
            <v>54</v>
          </cell>
          <cell r="G11" t="str">
            <v>AA20</v>
          </cell>
          <cell r="H11">
            <v>48</v>
          </cell>
          <cell r="I11" t="str">
            <v>AA10</v>
          </cell>
          <cell r="J11" t="str">
            <v>D</v>
          </cell>
          <cell r="K11">
            <v>1</v>
          </cell>
          <cell r="L11">
            <v>0</v>
          </cell>
          <cell r="M11">
            <v>-9.1999999999999993</v>
          </cell>
          <cell r="N11">
            <v>44.8</v>
          </cell>
          <cell r="O11">
            <v>57.2</v>
          </cell>
          <cell r="P11">
            <v>57.2</v>
          </cell>
          <cell r="Q11">
            <v>44.8</v>
          </cell>
          <cell r="R11">
            <v>0.05</v>
          </cell>
          <cell r="S11">
            <v>2.8600000000000003</v>
          </cell>
          <cell r="T11">
            <v>2.2399999999999998</v>
          </cell>
          <cell r="U11">
            <v>0.46</v>
          </cell>
          <cell r="V11" t="str">
            <v>P</v>
          </cell>
          <cell r="W11" t="str">
            <v>PTD</v>
          </cell>
          <cell r="X11">
            <v>2.4000000000000004</v>
          </cell>
          <cell r="Y11">
            <v>2.6999999999999997</v>
          </cell>
          <cell r="Z11">
            <v>48.000000000000007</v>
          </cell>
          <cell r="AA11">
            <v>53.999999999999993</v>
          </cell>
          <cell r="AB11">
            <v>8800</v>
          </cell>
          <cell r="AC11">
            <v>1.6</v>
          </cell>
          <cell r="AD11">
            <v>11</v>
          </cell>
          <cell r="AE11">
            <v>550</v>
          </cell>
          <cell r="AF11">
            <v>11</v>
          </cell>
          <cell r="AG11">
            <v>550</v>
          </cell>
          <cell r="AH11">
            <v>1000</v>
          </cell>
          <cell r="AJ11">
            <v>0</v>
          </cell>
          <cell r="AK11">
            <v>100</v>
          </cell>
          <cell r="AL11">
            <v>100</v>
          </cell>
          <cell r="AM11">
            <v>1</v>
          </cell>
          <cell r="AO11">
            <v>365</v>
          </cell>
        </row>
        <row r="12">
          <cell r="D12">
            <v>47</v>
          </cell>
          <cell r="E12" t="str">
            <v>Pwell/LV VT</v>
          </cell>
          <cell r="F12">
            <v>4.4000000000000004</v>
          </cell>
          <cell r="G12" t="str">
            <v>"31" d_ring</v>
          </cell>
          <cell r="H12">
            <v>14</v>
          </cell>
          <cell r="I12" t="str">
            <v>gapfill</v>
          </cell>
          <cell r="J12" t="str">
            <v>D</v>
          </cell>
          <cell r="K12">
            <v>1</v>
          </cell>
          <cell r="L12">
            <v>0</v>
          </cell>
          <cell r="M12">
            <v>0</v>
          </cell>
          <cell r="N12">
            <v>4.4000000000000004</v>
          </cell>
          <cell r="O12">
            <v>14</v>
          </cell>
          <cell r="P12">
            <v>14</v>
          </cell>
          <cell r="Q12">
            <v>4.4000000000000004</v>
          </cell>
          <cell r="R12">
            <v>0.05</v>
          </cell>
          <cell r="S12">
            <v>0.70000000000000007</v>
          </cell>
          <cell r="T12">
            <v>0.22000000000000003</v>
          </cell>
          <cell r="U12">
            <v>0</v>
          </cell>
          <cell r="V12" t="str">
            <v>P</v>
          </cell>
          <cell r="W12" t="str">
            <v>PTD</v>
          </cell>
          <cell r="X12">
            <v>0.70000000000000007</v>
          </cell>
          <cell r="Y12">
            <v>0.22000000000000003</v>
          </cell>
          <cell r="Z12">
            <v>14</v>
          </cell>
          <cell r="AA12">
            <v>4.4000000000000004</v>
          </cell>
          <cell r="AB12">
            <v>8800</v>
          </cell>
          <cell r="AC12">
            <v>2.5</v>
          </cell>
          <cell r="AD12">
            <v>7</v>
          </cell>
          <cell r="AE12">
            <v>350.00000000000006</v>
          </cell>
          <cell r="AF12">
            <v>4.4000000000000004</v>
          </cell>
          <cell r="AG12">
            <v>220.00000000000003</v>
          </cell>
          <cell r="AH12">
            <v>54</v>
          </cell>
          <cell r="AJ12">
            <v>0</v>
          </cell>
          <cell r="AK12">
            <v>50</v>
          </cell>
          <cell r="AL12">
            <v>80</v>
          </cell>
          <cell r="AM12">
            <v>27</v>
          </cell>
          <cell r="AO12">
            <v>248</v>
          </cell>
        </row>
        <row r="13">
          <cell r="D13">
            <v>32</v>
          </cell>
          <cell r="E13" t="str">
            <v>SLV N enhancement</v>
          </cell>
          <cell r="F13">
            <v>11</v>
          </cell>
          <cell r="G13" t="str">
            <v>gapfill</v>
          </cell>
          <cell r="H13">
            <v>11</v>
          </cell>
          <cell r="I13" t="str">
            <v>gapfill</v>
          </cell>
          <cell r="J13" t="str">
            <v>D</v>
          </cell>
          <cell r="K13">
            <v>1</v>
          </cell>
          <cell r="L13">
            <v>0</v>
          </cell>
          <cell r="M13">
            <v>0</v>
          </cell>
          <cell r="N13">
            <v>11</v>
          </cell>
          <cell r="O13">
            <v>11</v>
          </cell>
          <cell r="P13">
            <v>11</v>
          </cell>
          <cell r="Q13">
            <v>11</v>
          </cell>
          <cell r="R13">
            <v>0.05</v>
          </cell>
          <cell r="S13">
            <v>0.55000000000000004</v>
          </cell>
          <cell r="T13">
            <v>0.55000000000000004</v>
          </cell>
          <cell r="U13">
            <v>0</v>
          </cell>
          <cell r="V13" t="str">
            <v>P</v>
          </cell>
          <cell r="W13" t="str">
            <v>PTD</v>
          </cell>
          <cell r="X13">
            <v>0.55000000000000004</v>
          </cell>
          <cell r="Y13">
            <v>0.55000000000000004</v>
          </cell>
          <cell r="Z13">
            <v>11</v>
          </cell>
          <cell r="AA13">
            <v>11</v>
          </cell>
          <cell r="AB13">
            <v>6100</v>
          </cell>
          <cell r="AC13">
            <v>4</v>
          </cell>
          <cell r="AD13">
            <v>11</v>
          </cell>
          <cell r="AE13">
            <v>550</v>
          </cell>
          <cell r="AF13">
            <v>11</v>
          </cell>
          <cell r="AG13">
            <v>550</v>
          </cell>
          <cell r="AH13">
            <v>125</v>
          </cell>
          <cell r="AK13">
            <v>50</v>
          </cell>
          <cell r="AL13">
            <v>80</v>
          </cell>
          <cell r="AM13">
            <v>27</v>
          </cell>
          <cell r="AO13">
            <v>248</v>
          </cell>
        </row>
        <row r="14">
          <cell r="D14">
            <v>33</v>
          </cell>
          <cell r="E14" t="str">
            <v>SLV P enhancement</v>
          </cell>
          <cell r="F14">
            <v>11</v>
          </cell>
          <cell r="G14" t="str">
            <v>gapfill</v>
          </cell>
          <cell r="H14">
            <v>11</v>
          </cell>
          <cell r="I14" t="str">
            <v>gapfill</v>
          </cell>
          <cell r="J14" t="str">
            <v>D</v>
          </cell>
          <cell r="K14">
            <v>1</v>
          </cell>
          <cell r="L14">
            <v>0</v>
          </cell>
          <cell r="M14">
            <v>0</v>
          </cell>
          <cell r="N14">
            <v>11</v>
          </cell>
          <cell r="O14">
            <v>11</v>
          </cell>
          <cell r="P14">
            <v>11</v>
          </cell>
          <cell r="Q14">
            <v>11</v>
          </cell>
          <cell r="R14">
            <v>0.05</v>
          </cell>
          <cell r="S14">
            <v>0.55000000000000004</v>
          </cell>
          <cell r="T14">
            <v>0.55000000000000004</v>
          </cell>
          <cell r="U14">
            <v>0</v>
          </cell>
          <cell r="V14" t="str">
            <v>P</v>
          </cell>
          <cell r="W14" t="str">
            <v>PTD</v>
          </cell>
          <cell r="X14">
            <v>0.55000000000000004</v>
          </cell>
          <cell r="Y14">
            <v>0.55000000000000004</v>
          </cell>
          <cell r="Z14">
            <v>11</v>
          </cell>
          <cell r="AA14">
            <v>11</v>
          </cell>
          <cell r="AB14">
            <v>6100</v>
          </cell>
          <cell r="AC14">
            <v>4</v>
          </cell>
          <cell r="AD14">
            <v>11</v>
          </cell>
          <cell r="AE14">
            <v>550</v>
          </cell>
          <cell r="AF14">
            <v>11</v>
          </cell>
          <cell r="AG14">
            <v>550</v>
          </cell>
          <cell r="AH14">
            <v>125</v>
          </cell>
          <cell r="AK14">
            <v>50</v>
          </cell>
          <cell r="AL14">
            <v>80</v>
          </cell>
          <cell r="AM14">
            <v>27</v>
          </cell>
          <cell r="AO14">
            <v>248</v>
          </cell>
        </row>
        <row r="15">
          <cell r="D15">
            <v>30</v>
          </cell>
          <cell r="E15" t="str">
            <v>nplus LL /VT</v>
          </cell>
          <cell r="F15">
            <v>8</v>
          </cell>
          <cell r="G15" t="str">
            <v>gapfill</v>
          </cell>
          <cell r="H15">
            <v>8</v>
          </cell>
          <cell r="I15" t="str">
            <v>gapfill</v>
          </cell>
          <cell r="J15" t="str">
            <v>D</v>
          </cell>
          <cell r="K15">
            <v>1</v>
          </cell>
          <cell r="L15">
            <v>0</v>
          </cell>
          <cell r="M15">
            <v>0</v>
          </cell>
          <cell r="N15">
            <v>8</v>
          </cell>
          <cell r="O15">
            <v>8</v>
          </cell>
          <cell r="P15">
            <v>8</v>
          </cell>
          <cell r="Q15">
            <v>8</v>
          </cell>
          <cell r="R15">
            <v>0.05</v>
          </cell>
          <cell r="S15">
            <v>0.4</v>
          </cell>
          <cell r="T15">
            <v>0.4</v>
          </cell>
          <cell r="U15">
            <v>0</v>
          </cell>
          <cell r="V15" t="str">
            <v>P</v>
          </cell>
          <cell r="W15" t="str">
            <v>PTD</v>
          </cell>
          <cell r="X15">
            <v>0.4</v>
          </cell>
          <cell r="Y15">
            <v>0.4</v>
          </cell>
          <cell r="Z15">
            <v>8</v>
          </cell>
          <cell r="AA15">
            <v>8</v>
          </cell>
          <cell r="AB15">
            <v>8800</v>
          </cell>
          <cell r="AC15">
            <v>2.5</v>
          </cell>
          <cell r="AD15">
            <v>7</v>
          </cell>
          <cell r="AE15">
            <v>350.00000000000006</v>
          </cell>
          <cell r="AF15">
            <v>7</v>
          </cell>
          <cell r="AG15">
            <v>350.00000000000006</v>
          </cell>
          <cell r="AH15">
            <v>54</v>
          </cell>
          <cell r="AJ15">
            <v>0</v>
          </cell>
          <cell r="AK15">
            <v>50</v>
          </cell>
          <cell r="AL15">
            <v>80</v>
          </cell>
          <cell r="AM15">
            <v>27</v>
          </cell>
          <cell r="AO15">
            <v>248</v>
          </cell>
        </row>
        <row r="16">
          <cell r="D16">
            <v>23</v>
          </cell>
          <cell r="E16" t="str">
            <v xml:space="preserve">Peri AA </v>
          </cell>
          <cell r="F16">
            <v>3</v>
          </cell>
          <cell r="G16" t="str">
            <v>VSR70</v>
          </cell>
          <cell r="H16">
            <v>2.2000000000000002</v>
          </cell>
          <cell r="I16" t="str">
            <v>C50</v>
          </cell>
          <cell r="J16" t="str">
            <v>C</v>
          </cell>
          <cell r="K16">
            <v>1</v>
          </cell>
          <cell r="L16">
            <v>0</v>
          </cell>
          <cell r="M16">
            <v>0</v>
          </cell>
          <cell r="N16">
            <v>3</v>
          </cell>
          <cell r="O16">
            <v>2.2000000000000002</v>
          </cell>
          <cell r="P16">
            <v>3</v>
          </cell>
          <cell r="Q16">
            <v>2.2000000000000002</v>
          </cell>
          <cell r="R16">
            <v>0.05</v>
          </cell>
          <cell r="S16">
            <v>0.15000000000000002</v>
          </cell>
          <cell r="T16">
            <v>0.11000000000000001</v>
          </cell>
          <cell r="U16">
            <v>0</v>
          </cell>
          <cell r="V16" t="str">
            <v>P</v>
          </cell>
          <cell r="W16" t="str">
            <v>PTD</v>
          </cell>
          <cell r="X16">
            <v>0.15000000000000002</v>
          </cell>
          <cell r="Y16">
            <v>0.11000000000000001</v>
          </cell>
          <cell r="Z16">
            <v>3.0000000000000004</v>
          </cell>
          <cell r="AA16">
            <v>2.2000000000000002</v>
          </cell>
          <cell r="AB16">
            <v>1860</v>
          </cell>
          <cell r="AC16">
            <v>2.5</v>
          </cell>
          <cell r="AD16">
            <v>2.5</v>
          </cell>
          <cell r="AE16">
            <v>125</v>
          </cell>
          <cell r="AF16">
            <v>2.2000000000000002</v>
          </cell>
          <cell r="AG16">
            <v>110.00000000000001</v>
          </cell>
          <cell r="AH16">
            <v>20</v>
          </cell>
          <cell r="AI16">
            <v>250</v>
          </cell>
          <cell r="AJ16">
            <v>12.5</v>
          </cell>
          <cell r="AK16">
            <v>20</v>
          </cell>
          <cell r="AL16">
            <v>25</v>
          </cell>
          <cell r="AM16">
            <v>27</v>
          </cell>
          <cell r="AO16">
            <v>248</v>
          </cell>
        </row>
        <row r="17">
          <cell r="D17">
            <v>2</v>
          </cell>
          <cell r="E17" t="str">
            <v>Alignment</v>
          </cell>
          <cell r="J17" t="str">
            <v>D</v>
          </cell>
          <cell r="K17">
            <v>1</v>
          </cell>
          <cell r="P17">
            <v>0</v>
          </cell>
          <cell r="Q17">
            <v>0</v>
          </cell>
          <cell r="R17">
            <v>0.05</v>
          </cell>
          <cell r="S17">
            <v>0</v>
          </cell>
          <cell r="T17">
            <v>0</v>
          </cell>
          <cell r="V17" t="str">
            <v>P</v>
          </cell>
          <cell r="W17" t="str">
            <v>PTD</v>
          </cell>
          <cell r="X17">
            <v>0</v>
          </cell>
          <cell r="AB17">
            <v>8800</v>
          </cell>
          <cell r="AC17">
            <v>2.5</v>
          </cell>
          <cell r="AD17">
            <v>7.04</v>
          </cell>
          <cell r="AE17">
            <v>352.00000000000006</v>
          </cell>
          <cell r="AF17">
            <v>11</v>
          </cell>
          <cell r="AG17">
            <v>550</v>
          </cell>
          <cell r="AH17">
            <v>1000</v>
          </cell>
          <cell r="AM17">
            <v>1</v>
          </cell>
          <cell r="AO17">
            <v>365</v>
          </cell>
        </row>
        <row r="18">
          <cell r="D18">
            <v>12</v>
          </cell>
          <cell r="E18" t="str">
            <v>n-SHV</v>
          </cell>
          <cell r="F18">
            <v>41</v>
          </cell>
          <cell r="G18" t="str">
            <v>S/D</v>
          </cell>
          <cell r="H18">
            <v>14</v>
          </cell>
          <cell r="I18" t="str">
            <v>C63A</v>
          </cell>
          <cell r="J18" t="str">
            <v>C</v>
          </cell>
          <cell r="K18">
            <v>1</v>
          </cell>
          <cell r="L18">
            <v>0</v>
          </cell>
          <cell r="M18">
            <v>9.1999999999999993</v>
          </cell>
          <cell r="N18">
            <v>50.2</v>
          </cell>
          <cell r="O18">
            <v>4.8000000000000007</v>
          </cell>
          <cell r="P18">
            <v>50.2</v>
          </cell>
          <cell r="Q18">
            <v>4.8000000000000007</v>
          </cell>
          <cell r="R18">
            <v>0.05</v>
          </cell>
          <cell r="S18">
            <v>2.5100000000000002</v>
          </cell>
          <cell r="T18">
            <v>0.24000000000000005</v>
          </cell>
          <cell r="U18">
            <v>0.46</v>
          </cell>
          <cell r="V18" t="str">
            <v>P</v>
          </cell>
          <cell r="W18" t="str">
            <v>PTD</v>
          </cell>
          <cell r="X18">
            <v>2.0500000000000003</v>
          </cell>
          <cell r="Y18">
            <v>0.70000000000000007</v>
          </cell>
          <cell r="Z18">
            <v>41</v>
          </cell>
          <cell r="AA18">
            <v>14</v>
          </cell>
          <cell r="AB18">
            <v>33000</v>
          </cell>
          <cell r="AC18">
            <v>2.5</v>
          </cell>
          <cell r="AD18">
            <v>35.599999999999994</v>
          </cell>
          <cell r="AE18">
            <v>1779.9999999999998</v>
          </cell>
          <cell r="AF18">
            <v>8.6000000000000014</v>
          </cell>
          <cell r="AG18">
            <v>430.00000000000011</v>
          </cell>
          <cell r="AH18">
            <v>1000</v>
          </cell>
          <cell r="AJ18">
            <v>0</v>
          </cell>
          <cell r="AK18">
            <v>100</v>
          </cell>
          <cell r="AL18">
            <v>100</v>
          </cell>
          <cell r="AM18">
            <v>23</v>
          </cell>
          <cell r="AO18">
            <v>365</v>
          </cell>
        </row>
        <row r="19">
          <cell r="D19">
            <v>13</v>
          </cell>
          <cell r="E19" t="str">
            <v>String driver Vt</v>
          </cell>
          <cell r="F19">
            <v>11</v>
          </cell>
          <cell r="G19" t="str">
            <v>gapfill</v>
          </cell>
          <cell r="H19">
            <v>11</v>
          </cell>
          <cell r="I19" t="str">
            <v>gapfill</v>
          </cell>
          <cell r="J19" t="str">
            <v>D</v>
          </cell>
          <cell r="K19">
            <v>1</v>
          </cell>
          <cell r="L19">
            <v>0</v>
          </cell>
          <cell r="M19">
            <v>9.1999999999999993</v>
          </cell>
          <cell r="N19">
            <v>11</v>
          </cell>
          <cell r="O19">
            <v>11</v>
          </cell>
          <cell r="P19">
            <v>11</v>
          </cell>
          <cell r="Q19">
            <v>11</v>
          </cell>
          <cell r="R19">
            <v>0.05</v>
          </cell>
          <cell r="S19">
            <v>0.55000000000000004</v>
          </cell>
          <cell r="T19">
            <v>0.55000000000000004</v>
          </cell>
          <cell r="U19">
            <v>0</v>
          </cell>
          <cell r="V19" t="str">
            <v>P</v>
          </cell>
          <cell r="W19" t="str">
            <v>PTD</v>
          </cell>
          <cell r="X19">
            <v>0.55000000000000004</v>
          </cell>
          <cell r="Y19">
            <v>0.55000000000000004</v>
          </cell>
          <cell r="Z19">
            <v>11</v>
          </cell>
          <cell r="AA19">
            <v>11</v>
          </cell>
          <cell r="AB19">
            <v>8800</v>
          </cell>
          <cell r="AC19">
            <v>2.5</v>
          </cell>
          <cell r="AD19">
            <v>11</v>
          </cell>
          <cell r="AE19">
            <v>550</v>
          </cell>
          <cell r="AF19">
            <v>11</v>
          </cell>
          <cell r="AG19">
            <v>550</v>
          </cell>
          <cell r="AH19">
            <v>1000</v>
          </cell>
          <cell r="AJ19">
            <v>0</v>
          </cell>
          <cell r="AK19">
            <v>100</v>
          </cell>
          <cell r="AL19">
            <v>100</v>
          </cell>
          <cell r="AM19">
            <v>23</v>
          </cell>
          <cell r="AO19">
            <v>365</v>
          </cell>
        </row>
        <row r="20">
          <cell r="D20">
            <v>34</v>
          </cell>
          <cell r="E20" t="str">
            <v>NSHVD &amp; LVD</v>
          </cell>
          <cell r="F20">
            <v>14</v>
          </cell>
          <cell r="G20" t="str">
            <v>C63A</v>
          </cell>
          <cell r="H20">
            <v>11</v>
          </cell>
          <cell r="I20" t="str">
            <v>gapfill</v>
          </cell>
          <cell r="J20" t="str">
            <v>D</v>
          </cell>
          <cell r="K20">
            <v>1</v>
          </cell>
          <cell r="L20">
            <v>5.2</v>
          </cell>
          <cell r="M20">
            <v>0</v>
          </cell>
          <cell r="N20">
            <v>19.2</v>
          </cell>
          <cell r="O20">
            <v>11</v>
          </cell>
          <cell r="P20">
            <v>11</v>
          </cell>
          <cell r="Q20">
            <v>19.2</v>
          </cell>
          <cell r="R20">
            <v>0.05</v>
          </cell>
          <cell r="S20">
            <v>0.55000000000000004</v>
          </cell>
          <cell r="T20">
            <v>0.96</v>
          </cell>
          <cell r="U20">
            <v>0</v>
          </cell>
          <cell r="V20" t="str">
            <v>P</v>
          </cell>
          <cell r="W20" t="str">
            <v>PTD</v>
          </cell>
          <cell r="X20">
            <v>0.55000000000000004</v>
          </cell>
          <cell r="Y20">
            <v>0.96</v>
          </cell>
          <cell r="Z20">
            <v>11</v>
          </cell>
          <cell r="AA20">
            <v>19.2</v>
          </cell>
          <cell r="AB20">
            <v>8800</v>
          </cell>
          <cell r="AC20">
            <v>2.5</v>
          </cell>
          <cell r="AD20">
            <v>11</v>
          </cell>
          <cell r="AE20">
            <v>550</v>
          </cell>
          <cell r="AF20">
            <v>11</v>
          </cell>
          <cell r="AG20">
            <v>550</v>
          </cell>
          <cell r="AH20">
            <v>125</v>
          </cell>
          <cell r="AJ20">
            <v>0</v>
          </cell>
          <cell r="AK20">
            <v>100</v>
          </cell>
          <cell r="AL20">
            <v>50</v>
          </cell>
          <cell r="AM20">
            <v>23</v>
          </cell>
          <cell r="AO20">
            <v>365</v>
          </cell>
        </row>
        <row r="21">
          <cell r="D21">
            <v>53</v>
          </cell>
          <cell r="E21" t="str">
            <v>Periphery Gate/Field</v>
          </cell>
          <cell r="F21">
            <v>1.5</v>
          </cell>
          <cell r="G21" t="str">
            <v>E10</v>
          </cell>
          <cell r="H21">
            <v>1.5</v>
          </cell>
          <cell r="I21" t="str">
            <v>E60</v>
          </cell>
          <cell r="J21" t="str">
            <v>C</v>
          </cell>
          <cell r="K21">
            <v>1</v>
          </cell>
          <cell r="L21">
            <v>0</v>
          </cell>
          <cell r="M21">
            <v>0</v>
          </cell>
          <cell r="N21">
            <v>1.5</v>
          </cell>
          <cell r="O21">
            <v>1.5</v>
          </cell>
          <cell r="P21">
            <v>1.5</v>
          </cell>
          <cell r="Q21">
            <v>1.5</v>
          </cell>
          <cell r="R21">
            <v>0.05</v>
          </cell>
          <cell r="S21">
            <v>7.5000000000000011E-2</v>
          </cell>
          <cell r="T21">
            <v>7.5000000000000011E-2</v>
          </cell>
          <cell r="U21">
            <v>0</v>
          </cell>
          <cell r="V21" t="str">
            <v>P</v>
          </cell>
          <cell r="W21" t="str">
            <v>PTD</v>
          </cell>
          <cell r="X21">
            <v>7.5000000000000011E-2</v>
          </cell>
          <cell r="Y21">
            <v>7.5000000000000011E-2</v>
          </cell>
          <cell r="Z21">
            <v>1.5000000000000002</v>
          </cell>
          <cell r="AA21">
            <v>1.5000000000000002</v>
          </cell>
          <cell r="AB21">
            <v>1300</v>
          </cell>
          <cell r="AC21">
            <v>2.5</v>
          </cell>
          <cell r="AD21">
            <v>1.2</v>
          </cell>
          <cell r="AE21">
            <v>60</v>
          </cell>
          <cell r="AF21">
            <v>1.2</v>
          </cell>
          <cell r="AG21">
            <v>60</v>
          </cell>
          <cell r="AH21">
            <v>16</v>
          </cell>
          <cell r="AJ21">
            <v>0</v>
          </cell>
          <cell r="AK21">
            <v>20</v>
          </cell>
          <cell r="AL21">
            <v>25</v>
          </cell>
          <cell r="AM21">
            <v>23</v>
          </cell>
          <cell r="AO21" t="str">
            <v>193 dry</v>
          </cell>
        </row>
        <row r="22">
          <cell r="D22">
            <v>16</v>
          </cell>
          <cell r="E22" t="str">
            <v>Poly Wsix Etch</v>
          </cell>
          <cell r="F22">
            <v>6</v>
          </cell>
          <cell r="H22">
            <v>9</v>
          </cell>
          <cell r="J22" t="str">
            <v>D</v>
          </cell>
          <cell r="K22">
            <v>1</v>
          </cell>
          <cell r="L22">
            <v>1.5</v>
          </cell>
          <cell r="M22">
            <v>0</v>
          </cell>
          <cell r="N22">
            <v>7.5</v>
          </cell>
          <cell r="O22">
            <v>7.5</v>
          </cell>
          <cell r="P22">
            <v>7.5</v>
          </cell>
          <cell r="Q22">
            <v>7.5</v>
          </cell>
          <cell r="R22">
            <v>0.05</v>
          </cell>
          <cell r="S22">
            <v>0.375</v>
          </cell>
          <cell r="T22">
            <v>0.375</v>
          </cell>
          <cell r="U22">
            <v>0</v>
          </cell>
          <cell r="V22" t="str">
            <v>P</v>
          </cell>
          <cell r="W22" t="str">
            <v>PTD</v>
          </cell>
          <cell r="X22">
            <v>0.375</v>
          </cell>
          <cell r="Y22">
            <v>0.375</v>
          </cell>
          <cell r="Z22">
            <v>7.5</v>
          </cell>
          <cell r="AA22">
            <v>7.5</v>
          </cell>
          <cell r="AB22">
            <v>8800</v>
          </cell>
          <cell r="AC22">
            <v>2.5</v>
          </cell>
          <cell r="AD22">
            <v>7.04</v>
          </cell>
          <cell r="AE22">
            <v>352.00000000000006</v>
          </cell>
          <cell r="AF22">
            <v>7.04</v>
          </cell>
          <cell r="AG22">
            <v>352.00000000000006</v>
          </cell>
          <cell r="AH22">
            <v>125</v>
          </cell>
          <cell r="AJ22">
            <v>0</v>
          </cell>
          <cell r="AK22">
            <v>40</v>
          </cell>
          <cell r="AL22">
            <v>40</v>
          </cell>
          <cell r="AM22">
            <v>33</v>
          </cell>
          <cell r="AO22">
            <v>248</v>
          </cell>
        </row>
        <row r="23">
          <cell r="D23">
            <v>39</v>
          </cell>
          <cell r="E23" t="str">
            <v>SHV LDD</v>
          </cell>
          <cell r="F23">
            <v>20</v>
          </cell>
          <cell r="G23" t="str">
            <v>C26</v>
          </cell>
          <cell r="H23">
            <v>40</v>
          </cell>
          <cell r="I23" t="str">
            <v>gapfill</v>
          </cell>
          <cell r="J23" t="str">
            <v>D</v>
          </cell>
          <cell r="K23">
            <v>1</v>
          </cell>
          <cell r="L23">
            <v>28</v>
          </cell>
          <cell r="M23">
            <v>0</v>
          </cell>
          <cell r="N23">
            <v>48</v>
          </cell>
          <cell r="O23">
            <v>40</v>
          </cell>
          <cell r="P23">
            <v>40</v>
          </cell>
          <cell r="Q23">
            <v>48</v>
          </cell>
          <cell r="R23">
            <v>0.05</v>
          </cell>
          <cell r="S23">
            <v>2</v>
          </cell>
          <cell r="T23">
            <v>2.4000000000000004</v>
          </cell>
          <cell r="U23">
            <v>0</v>
          </cell>
          <cell r="V23" t="str">
            <v>P</v>
          </cell>
          <cell r="W23" t="str">
            <v>PTD</v>
          </cell>
          <cell r="X23">
            <v>2</v>
          </cell>
          <cell r="Y23">
            <v>2.4000000000000004</v>
          </cell>
          <cell r="Z23">
            <v>40</v>
          </cell>
          <cell r="AA23">
            <v>48.000000000000007</v>
          </cell>
          <cell r="AB23">
            <v>8800</v>
          </cell>
          <cell r="AC23">
            <v>2.5</v>
          </cell>
          <cell r="AD23">
            <v>11</v>
          </cell>
          <cell r="AE23">
            <v>550</v>
          </cell>
          <cell r="AF23">
            <v>11</v>
          </cell>
          <cell r="AG23">
            <v>550</v>
          </cell>
          <cell r="AH23">
            <v>125</v>
          </cell>
          <cell r="AJ23">
            <v>0</v>
          </cell>
          <cell r="AK23">
            <v>100</v>
          </cell>
          <cell r="AL23">
            <v>100</v>
          </cell>
          <cell r="AM23">
            <v>23</v>
          </cell>
          <cell r="AO23">
            <v>365</v>
          </cell>
        </row>
        <row r="24">
          <cell r="D24">
            <v>38</v>
          </cell>
          <cell r="E24" t="str">
            <v>SHV LDD(new)</v>
          </cell>
          <cell r="F24">
            <v>20</v>
          </cell>
          <cell r="G24" t="str">
            <v>C26</v>
          </cell>
          <cell r="H24">
            <v>40</v>
          </cell>
          <cell r="I24" t="str">
            <v>gapfill</v>
          </cell>
          <cell r="J24" t="str">
            <v>D</v>
          </cell>
          <cell r="K24">
            <v>1</v>
          </cell>
          <cell r="L24">
            <v>28</v>
          </cell>
          <cell r="M24">
            <v>0</v>
          </cell>
          <cell r="N24">
            <v>48</v>
          </cell>
          <cell r="O24">
            <v>40</v>
          </cell>
          <cell r="P24">
            <v>40</v>
          </cell>
          <cell r="Q24">
            <v>48</v>
          </cell>
          <cell r="R24">
            <v>0.05</v>
          </cell>
          <cell r="S24">
            <v>2</v>
          </cell>
          <cell r="T24">
            <v>2.4000000000000004</v>
          </cell>
          <cell r="U24">
            <v>0</v>
          </cell>
          <cell r="V24" t="str">
            <v>P</v>
          </cell>
          <cell r="W24" t="str">
            <v>PTD</v>
          </cell>
          <cell r="X24">
            <v>2</v>
          </cell>
          <cell r="Y24">
            <v>2.4000000000000004</v>
          </cell>
          <cell r="Z24">
            <v>40</v>
          </cell>
          <cell r="AA24">
            <v>48.000000000000007</v>
          </cell>
          <cell r="AB24">
            <v>8800</v>
          </cell>
          <cell r="AC24">
            <v>2.5</v>
          </cell>
          <cell r="AD24">
            <v>7</v>
          </cell>
          <cell r="AE24">
            <v>350.00000000000006</v>
          </cell>
          <cell r="AF24">
            <v>4.4000000000000004</v>
          </cell>
          <cell r="AG24">
            <v>220.00000000000003</v>
          </cell>
          <cell r="AH24">
            <v>54</v>
          </cell>
          <cell r="AJ24">
            <v>0</v>
          </cell>
          <cell r="AK24">
            <v>50</v>
          </cell>
          <cell r="AL24">
            <v>80</v>
          </cell>
          <cell r="AM24">
            <v>23</v>
          </cell>
          <cell r="AO24">
            <v>365</v>
          </cell>
        </row>
        <row r="25">
          <cell r="D25">
            <v>40</v>
          </cell>
          <cell r="E25" t="str">
            <v>n-LV LDD</v>
          </cell>
          <cell r="F25">
            <v>19</v>
          </cell>
          <cell r="G25" t="str">
            <v>gapfill</v>
          </cell>
          <cell r="H25">
            <v>19</v>
          </cell>
          <cell r="I25" t="str">
            <v>gapfill</v>
          </cell>
          <cell r="J25" t="str">
            <v>C</v>
          </cell>
          <cell r="K25">
            <v>1</v>
          </cell>
          <cell r="L25">
            <v>14</v>
          </cell>
          <cell r="M25">
            <v>0</v>
          </cell>
          <cell r="N25">
            <v>19</v>
          </cell>
          <cell r="O25">
            <v>19</v>
          </cell>
          <cell r="P25">
            <v>19</v>
          </cell>
          <cell r="Q25">
            <v>19</v>
          </cell>
          <cell r="R25">
            <v>0.05</v>
          </cell>
          <cell r="S25">
            <v>0.95000000000000007</v>
          </cell>
          <cell r="T25">
            <v>0.95000000000000007</v>
          </cell>
          <cell r="U25">
            <v>0</v>
          </cell>
          <cell r="V25" t="str">
            <v>P</v>
          </cell>
          <cell r="W25" t="str">
            <v>PTD</v>
          </cell>
          <cell r="X25">
            <v>0.95000000000000007</v>
          </cell>
          <cell r="Y25">
            <v>0.95000000000000007</v>
          </cell>
          <cell r="Z25">
            <v>19</v>
          </cell>
          <cell r="AA25">
            <v>19</v>
          </cell>
          <cell r="AB25">
            <v>8800</v>
          </cell>
          <cell r="AC25">
            <v>2.5</v>
          </cell>
          <cell r="AD25">
            <v>11</v>
          </cell>
          <cell r="AE25">
            <v>550</v>
          </cell>
          <cell r="AF25">
            <v>11</v>
          </cell>
          <cell r="AG25">
            <v>550</v>
          </cell>
          <cell r="AH25">
            <v>125</v>
          </cell>
          <cell r="AJ25">
            <v>0</v>
          </cell>
          <cell r="AK25">
            <v>100</v>
          </cell>
          <cell r="AL25">
            <v>100</v>
          </cell>
          <cell r="AM25">
            <v>23</v>
          </cell>
          <cell r="AO25">
            <v>365</v>
          </cell>
        </row>
        <row r="26">
          <cell r="D26">
            <v>48</v>
          </cell>
          <cell r="E26" t="str">
            <v>n-LV LDD(Boot node)</v>
          </cell>
          <cell r="F26">
            <v>15</v>
          </cell>
          <cell r="G26" t="str">
            <v>gapfill</v>
          </cell>
          <cell r="H26">
            <v>15</v>
          </cell>
          <cell r="I26" t="str">
            <v>gapfill</v>
          </cell>
          <cell r="J26" t="str">
            <v>C</v>
          </cell>
          <cell r="K26">
            <v>1</v>
          </cell>
          <cell r="L26">
            <v>14</v>
          </cell>
          <cell r="M26">
            <v>0</v>
          </cell>
          <cell r="N26">
            <v>15</v>
          </cell>
          <cell r="O26">
            <v>15</v>
          </cell>
          <cell r="P26">
            <v>15</v>
          </cell>
          <cell r="Q26">
            <v>15</v>
          </cell>
          <cell r="R26">
            <v>0.05</v>
          </cell>
          <cell r="S26">
            <v>0.75</v>
          </cell>
          <cell r="T26">
            <v>0.75</v>
          </cell>
          <cell r="U26">
            <v>0</v>
          </cell>
          <cell r="V26" t="str">
            <v>P</v>
          </cell>
          <cell r="W26" t="str">
            <v>PTD</v>
          </cell>
          <cell r="X26">
            <v>0.75</v>
          </cell>
          <cell r="Y26">
            <v>0.75</v>
          </cell>
          <cell r="Z26">
            <v>15</v>
          </cell>
          <cell r="AA26">
            <v>15</v>
          </cell>
          <cell r="AB26">
            <v>8800</v>
          </cell>
          <cell r="AC26">
            <v>2.5</v>
          </cell>
          <cell r="AD26">
            <v>11</v>
          </cell>
          <cell r="AE26">
            <v>550</v>
          </cell>
          <cell r="AF26">
            <v>11</v>
          </cell>
          <cell r="AG26">
            <v>550</v>
          </cell>
          <cell r="AH26">
            <v>75</v>
          </cell>
          <cell r="AJ26">
            <v>0</v>
          </cell>
          <cell r="AK26">
            <v>100</v>
          </cell>
          <cell r="AL26">
            <v>100</v>
          </cell>
          <cell r="AM26">
            <v>23</v>
          </cell>
          <cell r="AO26">
            <v>365</v>
          </cell>
        </row>
        <row r="27">
          <cell r="D27">
            <v>31</v>
          </cell>
          <cell r="E27" t="str">
            <v>p-LV LDD</v>
          </cell>
          <cell r="F27">
            <v>19</v>
          </cell>
          <cell r="G27" t="str">
            <v>gapfill</v>
          </cell>
          <cell r="H27">
            <v>19</v>
          </cell>
          <cell r="I27" t="str">
            <v>gapfill</v>
          </cell>
          <cell r="J27" t="str">
            <v>D</v>
          </cell>
          <cell r="K27">
            <v>1</v>
          </cell>
          <cell r="L27">
            <v>14</v>
          </cell>
          <cell r="M27">
            <v>0</v>
          </cell>
          <cell r="N27">
            <v>19</v>
          </cell>
          <cell r="O27">
            <v>19</v>
          </cell>
          <cell r="P27">
            <v>19</v>
          </cell>
          <cell r="Q27">
            <v>19</v>
          </cell>
          <cell r="R27">
            <v>0.05</v>
          </cell>
          <cell r="S27">
            <v>0.95000000000000007</v>
          </cell>
          <cell r="T27">
            <v>0.95000000000000007</v>
          </cell>
          <cell r="U27">
            <v>0</v>
          </cell>
          <cell r="V27" t="str">
            <v>P</v>
          </cell>
          <cell r="W27" t="str">
            <v>PTD</v>
          </cell>
          <cell r="X27">
            <v>0.95000000000000007</v>
          </cell>
          <cell r="Y27">
            <v>0.95000000000000007</v>
          </cell>
          <cell r="Z27">
            <v>19</v>
          </cell>
          <cell r="AA27">
            <v>19</v>
          </cell>
          <cell r="AB27">
            <v>8800</v>
          </cell>
          <cell r="AC27">
            <v>2.5</v>
          </cell>
          <cell r="AD27">
            <v>11</v>
          </cell>
          <cell r="AE27">
            <v>550</v>
          </cell>
          <cell r="AF27">
            <v>11</v>
          </cell>
          <cell r="AG27">
            <v>550</v>
          </cell>
          <cell r="AH27">
            <v>125</v>
          </cell>
          <cell r="AJ27">
            <v>0</v>
          </cell>
          <cell r="AK27">
            <v>100</v>
          </cell>
          <cell r="AL27">
            <v>100</v>
          </cell>
          <cell r="AM27">
            <v>23</v>
          </cell>
          <cell r="AO27">
            <v>365</v>
          </cell>
        </row>
        <row r="28">
          <cell r="D28">
            <v>18</v>
          </cell>
          <cell r="E28" t="str">
            <v>Implant TBD</v>
          </cell>
          <cell r="F28">
            <v>19</v>
          </cell>
          <cell r="G28" t="str">
            <v>gapfill</v>
          </cell>
          <cell r="H28">
            <v>19</v>
          </cell>
          <cell r="I28" t="str">
            <v>gapfill</v>
          </cell>
          <cell r="J28" t="str">
            <v>D</v>
          </cell>
          <cell r="K28">
            <v>1</v>
          </cell>
          <cell r="L28">
            <v>14</v>
          </cell>
          <cell r="M28">
            <v>0</v>
          </cell>
          <cell r="N28">
            <v>19</v>
          </cell>
          <cell r="O28">
            <v>19</v>
          </cell>
          <cell r="P28">
            <v>19</v>
          </cell>
          <cell r="Q28">
            <v>19</v>
          </cell>
          <cell r="R28">
            <v>0.05</v>
          </cell>
          <cell r="S28">
            <v>0.95000000000000007</v>
          </cell>
          <cell r="T28">
            <v>0.95000000000000007</v>
          </cell>
          <cell r="U28">
            <v>0</v>
          </cell>
          <cell r="V28" t="str">
            <v>P</v>
          </cell>
          <cell r="W28" t="str">
            <v>PTD</v>
          </cell>
          <cell r="X28">
            <v>0.95000000000000007</v>
          </cell>
          <cell r="Y28">
            <v>0.95000000000000007</v>
          </cell>
          <cell r="Z28">
            <v>19</v>
          </cell>
          <cell r="AA28">
            <v>19</v>
          </cell>
          <cell r="AB28">
            <v>8800</v>
          </cell>
          <cell r="AC28">
            <v>2.5</v>
          </cell>
          <cell r="AD28">
            <v>11</v>
          </cell>
          <cell r="AE28">
            <v>550</v>
          </cell>
          <cell r="AF28">
            <v>11</v>
          </cell>
          <cell r="AG28">
            <v>550</v>
          </cell>
          <cell r="AH28">
            <v>125</v>
          </cell>
          <cell r="AJ28">
            <v>0</v>
          </cell>
          <cell r="AK28">
            <v>100</v>
          </cell>
          <cell r="AL28">
            <v>100</v>
          </cell>
          <cell r="AM28">
            <v>23</v>
          </cell>
          <cell r="AO28">
            <v>365</v>
          </cell>
        </row>
        <row r="29">
          <cell r="D29">
            <v>19</v>
          </cell>
          <cell r="E29" t="str">
            <v>Implant TBD</v>
          </cell>
          <cell r="F29">
            <v>19</v>
          </cell>
          <cell r="G29" t="str">
            <v>gapfill</v>
          </cell>
          <cell r="H29">
            <v>19</v>
          </cell>
          <cell r="I29" t="str">
            <v>gapfill</v>
          </cell>
          <cell r="J29" t="str">
            <v>D</v>
          </cell>
          <cell r="K29">
            <v>1</v>
          </cell>
          <cell r="L29">
            <v>14</v>
          </cell>
          <cell r="M29">
            <v>0</v>
          </cell>
          <cell r="N29">
            <v>19</v>
          </cell>
          <cell r="O29">
            <v>19</v>
          </cell>
          <cell r="P29">
            <v>19</v>
          </cell>
          <cell r="Q29">
            <v>19</v>
          </cell>
          <cell r="R29">
            <v>0.05</v>
          </cell>
          <cell r="S29">
            <v>0.95000000000000007</v>
          </cell>
          <cell r="T29">
            <v>0.95000000000000007</v>
          </cell>
          <cell r="U29">
            <v>0</v>
          </cell>
          <cell r="V29" t="str">
            <v>P</v>
          </cell>
          <cell r="W29" t="str">
            <v>PTD</v>
          </cell>
          <cell r="X29">
            <v>0.95000000000000007</v>
          </cell>
          <cell r="Y29">
            <v>0.95000000000000007</v>
          </cell>
          <cell r="Z29">
            <v>19</v>
          </cell>
          <cell r="AA29">
            <v>19</v>
          </cell>
          <cell r="AB29">
            <v>8800</v>
          </cell>
          <cell r="AC29">
            <v>2.5</v>
          </cell>
          <cell r="AD29">
            <v>11</v>
          </cell>
          <cell r="AE29">
            <v>550</v>
          </cell>
          <cell r="AF29">
            <v>11</v>
          </cell>
          <cell r="AG29">
            <v>550</v>
          </cell>
          <cell r="AH29">
            <v>125</v>
          </cell>
          <cell r="AJ29">
            <v>0</v>
          </cell>
          <cell r="AK29">
            <v>100</v>
          </cell>
          <cell r="AL29">
            <v>100</v>
          </cell>
          <cell r="AM29">
            <v>23</v>
          </cell>
          <cell r="AO29">
            <v>365</v>
          </cell>
        </row>
        <row r="30">
          <cell r="D30">
            <v>36</v>
          </cell>
          <cell r="E30" t="str">
            <v>NSD</v>
          </cell>
          <cell r="F30">
            <v>1</v>
          </cell>
          <cell r="G30" t="str">
            <v>JJ10</v>
          </cell>
          <cell r="H30">
            <v>9.6999999999999993</v>
          </cell>
          <cell r="I30" t="str">
            <v>gapfill</v>
          </cell>
          <cell r="J30" t="str">
            <v>D</v>
          </cell>
          <cell r="K30">
            <v>1</v>
          </cell>
          <cell r="L30">
            <v>2.5</v>
          </cell>
          <cell r="M30">
            <v>0</v>
          </cell>
          <cell r="N30">
            <v>3.5</v>
          </cell>
          <cell r="O30">
            <v>9.6999999999999993</v>
          </cell>
          <cell r="P30">
            <v>9.6999999999999993</v>
          </cell>
          <cell r="Q30">
            <v>3.5</v>
          </cell>
          <cell r="R30">
            <v>0.05</v>
          </cell>
          <cell r="S30">
            <v>0.48499999999999999</v>
          </cell>
          <cell r="T30">
            <v>0.17500000000000002</v>
          </cell>
          <cell r="U30">
            <v>0</v>
          </cell>
          <cell r="V30" t="str">
            <v>P</v>
          </cell>
          <cell r="W30" t="str">
            <v>PTD</v>
          </cell>
          <cell r="X30">
            <v>0.48499999999999999</v>
          </cell>
          <cell r="Y30">
            <v>0.17500000000000002</v>
          </cell>
          <cell r="Z30">
            <v>9.6999999999999993</v>
          </cell>
          <cell r="AA30">
            <v>3.5</v>
          </cell>
          <cell r="AB30">
            <v>6100</v>
          </cell>
          <cell r="AC30">
            <v>3</v>
          </cell>
          <cell r="AD30">
            <v>4</v>
          </cell>
          <cell r="AE30">
            <v>200</v>
          </cell>
          <cell r="AF30">
            <v>3.5</v>
          </cell>
          <cell r="AG30">
            <v>175.00000000000003</v>
          </cell>
          <cell r="AH30">
            <v>30</v>
          </cell>
          <cell r="AJ30">
            <v>0</v>
          </cell>
          <cell r="AK30">
            <v>40</v>
          </cell>
          <cell r="AL30">
            <v>40</v>
          </cell>
          <cell r="AM30">
            <v>23</v>
          </cell>
          <cell r="AO30">
            <v>248</v>
          </cell>
        </row>
        <row r="31">
          <cell r="D31">
            <v>37</v>
          </cell>
          <cell r="E31" t="str">
            <v>PSD</v>
          </cell>
          <cell r="F31">
            <v>1</v>
          </cell>
          <cell r="G31" t="str">
            <v>JJ10</v>
          </cell>
          <cell r="H31">
            <v>9</v>
          </cell>
          <cell r="I31" t="str">
            <v>gapfill</v>
          </cell>
          <cell r="J31" t="str">
            <v>D</v>
          </cell>
          <cell r="K31">
            <v>1</v>
          </cell>
          <cell r="L31">
            <v>3.2</v>
          </cell>
          <cell r="M31">
            <v>0</v>
          </cell>
          <cell r="N31">
            <v>4.2</v>
          </cell>
          <cell r="O31">
            <v>9</v>
          </cell>
          <cell r="P31">
            <v>9</v>
          </cell>
          <cell r="Q31">
            <v>4.2</v>
          </cell>
          <cell r="R31">
            <v>0.05</v>
          </cell>
          <cell r="S31">
            <v>0.45</v>
          </cell>
          <cell r="T31">
            <v>0.21000000000000002</v>
          </cell>
          <cell r="U31">
            <v>0</v>
          </cell>
          <cell r="V31" t="str">
            <v>P</v>
          </cell>
          <cell r="W31" t="str">
            <v>PTD</v>
          </cell>
          <cell r="X31">
            <v>0.45</v>
          </cell>
          <cell r="Y31">
            <v>0.21000000000000002</v>
          </cell>
          <cell r="Z31">
            <v>9</v>
          </cell>
          <cell r="AA31">
            <v>4.2</v>
          </cell>
          <cell r="AB31">
            <v>6100</v>
          </cell>
          <cell r="AC31">
            <v>3</v>
          </cell>
          <cell r="AD31">
            <v>4</v>
          </cell>
          <cell r="AE31">
            <v>200</v>
          </cell>
          <cell r="AF31">
            <v>4</v>
          </cell>
          <cell r="AG31">
            <v>200</v>
          </cell>
          <cell r="AH31">
            <v>30</v>
          </cell>
          <cell r="AJ31">
            <v>0</v>
          </cell>
          <cell r="AK31">
            <v>40</v>
          </cell>
          <cell r="AL31">
            <v>40</v>
          </cell>
          <cell r="AM31">
            <v>23</v>
          </cell>
          <cell r="AO31">
            <v>248</v>
          </cell>
        </row>
        <row r="32">
          <cell r="D32">
            <v>17</v>
          </cell>
          <cell r="E32" t="str">
            <v>PSD</v>
          </cell>
          <cell r="F32">
            <v>1</v>
          </cell>
          <cell r="G32" t="str">
            <v>JJ10</v>
          </cell>
          <cell r="H32">
            <v>9.6999999999999993</v>
          </cell>
          <cell r="I32" t="str">
            <v>gapfill</v>
          </cell>
          <cell r="J32" t="str">
            <v>D</v>
          </cell>
          <cell r="K32">
            <v>1</v>
          </cell>
          <cell r="L32">
            <v>3.2</v>
          </cell>
          <cell r="M32">
            <v>0</v>
          </cell>
          <cell r="N32">
            <v>4.2</v>
          </cell>
          <cell r="O32">
            <v>9.6999999999999993</v>
          </cell>
          <cell r="P32">
            <v>9.6999999999999993</v>
          </cell>
          <cell r="Q32">
            <v>4.2</v>
          </cell>
          <cell r="R32">
            <v>0.05</v>
          </cell>
          <cell r="S32">
            <v>0.48499999999999999</v>
          </cell>
          <cell r="T32">
            <v>0.21000000000000002</v>
          </cell>
          <cell r="U32">
            <v>0</v>
          </cell>
          <cell r="V32" t="str">
            <v>P</v>
          </cell>
          <cell r="W32" t="str">
            <v>PTD</v>
          </cell>
          <cell r="X32">
            <v>0.48499999999999999</v>
          </cell>
          <cell r="Y32">
            <v>0.21000000000000002</v>
          </cell>
          <cell r="Z32">
            <v>9.6999999999999993</v>
          </cell>
          <cell r="AA32">
            <v>4.2</v>
          </cell>
          <cell r="AB32">
            <v>6100</v>
          </cell>
          <cell r="AC32">
            <v>3</v>
          </cell>
          <cell r="AD32">
            <v>4</v>
          </cell>
          <cell r="AE32">
            <v>200</v>
          </cell>
          <cell r="AF32">
            <v>4</v>
          </cell>
          <cell r="AG32">
            <v>200</v>
          </cell>
          <cell r="AH32">
            <v>30</v>
          </cell>
          <cell r="AJ32">
            <v>0</v>
          </cell>
          <cell r="AK32">
            <v>40</v>
          </cell>
          <cell r="AL32">
            <v>40</v>
          </cell>
          <cell r="AM32">
            <v>23</v>
          </cell>
          <cell r="AO32">
            <v>248</v>
          </cell>
        </row>
        <row r="33">
          <cell r="D33">
            <v>43</v>
          </cell>
          <cell r="E33" t="str">
            <v>Bottom con0</v>
          </cell>
          <cell r="F33">
            <v>1</v>
          </cell>
          <cell r="G33" t="str">
            <v>JJ10</v>
          </cell>
          <cell r="H33">
            <v>4</v>
          </cell>
          <cell r="I33" t="str">
            <v>JJ30</v>
          </cell>
          <cell r="J33" t="str">
            <v>D</v>
          </cell>
          <cell r="K33">
            <v>1</v>
          </cell>
          <cell r="L33">
            <v>1</v>
          </cell>
          <cell r="M33">
            <v>0</v>
          </cell>
          <cell r="N33">
            <v>2</v>
          </cell>
          <cell r="O33">
            <v>3</v>
          </cell>
          <cell r="P33">
            <v>3</v>
          </cell>
          <cell r="Q33">
            <v>2</v>
          </cell>
          <cell r="R33">
            <v>0.05</v>
          </cell>
          <cell r="S33">
            <v>0.15000000000000002</v>
          </cell>
          <cell r="T33">
            <v>0.1</v>
          </cell>
          <cell r="U33">
            <v>0</v>
          </cell>
          <cell r="V33" t="str">
            <v>P</v>
          </cell>
          <cell r="W33" t="str">
            <v>PTD</v>
          </cell>
          <cell r="X33">
            <v>0.15000000000000002</v>
          </cell>
          <cell r="Y33">
            <v>0.1</v>
          </cell>
          <cell r="Z33">
            <v>3.0000000000000004</v>
          </cell>
          <cell r="AA33">
            <v>2</v>
          </cell>
          <cell r="AB33">
            <v>1300</v>
          </cell>
          <cell r="AC33">
            <v>2.25</v>
          </cell>
          <cell r="AD33">
            <v>3</v>
          </cell>
          <cell r="AE33">
            <v>150</v>
          </cell>
          <cell r="AF33">
            <v>1.2</v>
          </cell>
          <cell r="AG33">
            <v>60</v>
          </cell>
          <cell r="AH33">
            <v>20</v>
          </cell>
          <cell r="AI33">
            <v>5</v>
          </cell>
          <cell r="AJ33">
            <v>0.25</v>
          </cell>
          <cell r="AK33">
            <v>10</v>
          </cell>
          <cell r="AL33">
            <v>16</v>
          </cell>
          <cell r="AM33">
            <v>53</v>
          </cell>
          <cell r="AO33" t="str">
            <v>193 dry</v>
          </cell>
        </row>
        <row r="34">
          <cell r="D34">
            <v>49</v>
          </cell>
          <cell r="E34" t="str">
            <v>SD/slot implant</v>
          </cell>
          <cell r="F34">
            <v>3.1</v>
          </cell>
          <cell r="J34" t="str">
            <v>C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0.05</v>
          </cell>
          <cell r="S34">
            <v>0</v>
          </cell>
          <cell r="T34">
            <v>0</v>
          </cell>
          <cell r="V34" t="str">
            <v>N</v>
          </cell>
          <cell r="W34" t="str">
            <v>PTD</v>
          </cell>
          <cell r="AB34">
            <v>5450</v>
          </cell>
          <cell r="AC34">
            <v>3</v>
          </cell>
          <cell r="AD34">
            <v>3.6333333333333333</v>
          </cell>
          <cell r="AE34">
            <v>181.66666666666666</v>
          </cell>
          <cell r="AF34">
            <v>3.6333333333333333</v>
          </cell>
          <cell r="AG34">
            <v>181.66666666666666</v>
          </cell>
          <cell r="AH34">
            <v>50</v>
          </cell>
          <cell r="AJ34">
            <v>0</v>
          </cell>
          <cell r="AK34">
            <v>100</v>
          </cell>
          <cell r="AL34">
            <v>100</v>
          </cell>
          <cell r="AM34">
            <v>43</v>
          </cell>
          <cell r="AO34">
            <v>248</v>
          </cell>
        </row>
        <row r="35">
          <cell r="D35">
            <v>25</v>
          </cell>
          <cell r="E35" t="str">
            <v>w0spc</v>
          </cell>
          <cell r="F35">
            <v>0.6</v>
          </cell>
          <cell r="G35" t="str">
            <v>KWA10A</v>
          </cell>
          <cell r="H35">
            <v>0.4</v>
          </cell>
          <cell r="I35" t="str">
            <v>KWS10</v>
          </cell>
          <cell r="J35" t="str">
            <v>D</v>
          </cell>
          <cell r="K35">
            <v>2</v>
          </cell>
          <cell r="L35">
            <v>0</v>
          </cell>
          <cell r="M35">
            <v>0</v>
          </cell>
          <cell r="N35">
            <v>1</v>
          </cell>
          <cell r="O35">
            <v>1</v>
          </cell>
          <cell r="P35">
            <v>1</v>
          </cell>
          <cell r="Q35">
            <v>1</v>
          </cell>
          <cell r="R35">
            <v>0.05</v>
          </cell>
          <cell r="S35">
            <v>0.05</v>
          </cell>
          <cell r="T35">
            <v>0.05</v>
          </cell>
          <cell r="U35">
            <v>0</v>
          </cell>
          <cell r="V35" t="str">
            <v>P</v>
          </cell>
          <cell r="W35" t="str">
            <v>PTD</v>
          </cell>
          <cell r="X35">
            <v>0.05</v>
          </cell>
          <cell r="Y35">
            <v>0.05</v>
          </cell>
          <cell r="Z35">
            <v>1</v>
          </cell>
          <cell r="AA35">
            <v>1</v>
          </cell>
          <cell r="AB35">
            <v>900</v>
          </cell>
          <cell r="AC35">
            <v>2.25</v>
          </cell>
          <cell r="AD35">
            <v>1</v>
          </cell>
          <cell r="AE35">
            <v>50</v>
          </cell>
          <cell r="AF35">
            <v>1</v>
          </cell>
          <cell r="AG35">
            <v>50</v>
          </cell>
          <cell r="AH35">
            <v>20</v>
          </cell>
          <cell r="AJ35">
            <v>0</v>
          </cell>
          <cell r="AK35">
            <v>10</v>
          </cell>
          <cell r="AL35">
            <v>16</v>
          </cell>
          <cell r="AM35">
            <v>43</v>
          </cell>
          <cell r="AO35" t="str">
            <v>1900i</v>
          </cell>
        </row>
        <row r="36">
          <cell r="D36">
            <v>28</v>
          </cell>
          <cell r="E36" t="str">
            <v>w0</v>
          </cell>
          <cell r="F36">
            <v>0.88</v>
          </cell>
          <cell r="G36" t="str">
            <v>KWA10</v>
          </cell>
          <cell r="H36">
            <v>0.88</v>
          </cell>
          <cell r="I36" t="str">
            <v>KWA20C</v>
          </cell>
          <cell r="J36" t="str">
            <v>D</v>
          </cell>
          <cell r="K36">
            <v>1</v>
          </cell>
          <cell r="N36">
            <v>0.88</v>
          </cell>
          <cell r="O36">
            <v>0.88</v>
          </cell>
          <cell r="P36">
            <v>0.88</v>
          </cell>
          <cell r="Q36">
            <v>0.88</v>
          </cell>
          <cell r="R36">
            <v>0.05</v>
          </cell>
          <cell r="S36">
            <v>4.4000000000000004E-2</v>
          </cell>
          <cell r="T36">
            <v>4.4000000000000004E-2</v>
          </cell>
          <cell r="U36">
            <v>0</v>
          </cell>
          <cell r="V36" t="str">
            <v>P</v>
          </cell>
          <cell r="W36" t="str">
            <v>PTD</v>
          </cell>
          <cell r="X36">
            <v>4.4000000000000004E-2</v>
          </cell>
          <cell r="Y36">
            <v>4.4000000000000004E-2</v>
          </cell>
          <cell r="Z36">
            <v>0.88</v>
          </cell>
          <cell r="AA36">
            <v>0.88</v>
          </cell>
          <cell r="AB36">
            <v>900</v>
          </cell>
          <cell r="AC36">
            <v>2.25</v>
          </cell>
          <cell r="AD36">
            <v>0.84</v>
          </cell>
          <cell r="AE36">
            <v>42</v>
          </cell>
          <cell r="AF36">
            <v>0.84</v>
          </cell>
          <cell r="AG36">
            <v>42</v>
          </cell>
          <cell r="AH36">
            <v>20</v>
          </cell>
          <cell r="AI36">
            <v>9</v>
          </cell>
          <cell r="AJ36">
            <v>0.45</v>
          </cell>
          <cell r="AK36">
            <v>10</v>
          </cell>
          <cell r="AL36">
            <v>16</v>
          </cell>
          <cell r="AM36">
            <v>43</v>
          </cell>
          <cell r="AO36" t="str">
            <v>1900i</v>
          </cell>
        </row>
        <row r="37">
          <cell r="D37">
            <v>63</v>
          </cell>
          <cell r="E37" t="str">
            <v>con2</v>
          </cell>
          <cell r="F37">
            <v>1</v>
          </cell>
          <cell r="G37" t="str">
            <v>KWD10</v>
          </cell>
          <cell r="H37">
            <v>5.8</v>
          </cell>
          <cell r="I37" t="str">
            <v>KWD20</v>
          </cell>
          <cell r="J37" t="str">
            <v>D</v>
          </cell>
          <cell r="K37">
            <v>1</v>
          </cell>
          <cell r="L37">
            <v>2</v>
          </cell>
          <cell r="M37">
            <v>0</v>
          </cell>
          <cell r="N37">
            <v>3</v>
          </cell>
          <cell r="O37">
            <v>3.8</v>
          </cell>
          <cell r="P37">
            <v>3.8</v>
          </cell>
          <cell r="Q37">
            <v>3</v>
          </cell>
          <cell r="R37">
            <v>0.05</v>
          </cell>
          <cell r="S37">
            <v>0.19</v>
          </cell>
          <cell r="T37">
            <v>0.15000000000000002</v>
          </cell>
          <cell r="U37">
            <v>0</v>
          </cell>
          <cell r="V37" t="str">
            <v>P</v>
          </cell>
          <cell r="W37" t="str">
            <v>PTD</v>
          </cell>
          <cell r="X37">
            <v>0.19</v>
          </cell>
          <cell r="Y37">
            <v>0.15000000000000002</v>
          </cell>
          <cell r="Z37">
            <v>3.8</v>
          </cell>
          <cell r="AA37">
            <v>3.0000000000000004</v>
          </cell>
          <cell r="AB37">
            <v>6100</v>
          </cell>
          <cell r="AC37">
            <v>4</v>
          </cell>
          <cell r="AD37">
            <v>3.3</v>
          </cell>
          <cell r="AE37">
            <v>165</v>
          </cell>
          <cell r="AF37">
            <v>2.6</v>
          </cell>
          <cell r="AG37">
            <v>130</v>
          </cell>
          <cell r="AH37">
            <v>15</v>
          </cell>
          <cell r="AI37">
            <v>5</v>
          </cell>
          <cell r="AJ37">
            <v>0.25</v>
          </cell>
          <cell r="AK37">
            <v>20</v>
          </cell>
          <cell r="AL37">
            <v>25</v>
          </cell>
          <cell r="AM37">
            <v>28</v>
          </cell>
          <cell r="AO37">
            <v>248</v>
          </cell>
        </row>
        <row r="38">
          <cell r="D38">
            <v>29</v>
          </cell>
          <cell r="E38" t="str">
            <v>w2</v>
          </cell>
          <cell r="F38">
            <v>3</v>
          </cell>
          <cell r="G38" t="str">
            <v>KWE10</v>
          </cell>
          <cell r="H38">
            <v>3</v>
          </cell>
          <cell r="I38" t="str">
            <v>KWE22</v>
          </cell>
          <cell r="J38" t="str">
            <v>D</v>
          </cell>
          <cell r="K38">
            <v>1</v>
          </cell>
          <cell r="N38">
            <v>3</v>
          </cell>
          <cell r="O38">
            <v>3</v>
          </cell>
          <cell r="P38">
            <v>3</v>
          </cell>
          <cell r="Q38">
            <v>3</v>
          </cell>
          <cell r="R38">
            <v>0.05</v>
          </cell>
          <cell r="S38">
            <v>0.15000000000000002</v>
          </cell>
          <cell r="T38">
            <v>0.15000000000000002</v>
          </cell>
          <cell r="U38">
            <v>0</v>
          </cell>
          <cell r="V38" t="str">
            <v>P</v>
          </cell>
          <cell r="W38" t="str">
            <v>PTD</v>
          </cell>
          <cell r="X38">
            <v>0.15000000000000002</v>
          </cell>
          <cell r="Y38">
            <v>0.15000000000000002</v>
          </cell>
          <cell r="Z38">
            <v>3.0000000000000004</v>
          </cell>
          <cell r="AA38">
            <v>3.0000000000000004</v>
          </cell>
          <cell r="AB38">
            <v>5400</v>
          </cell>
          <cell r="AD38">
            <v>2.6</v>
          </cell>
          <cell r="AE38">
            <v>130</v>
          </cell>
          <cell r="AF38">
            <v>2.6</v>
          </cell>
          <cell r="AG38">
            <v>130</v>
          </cell>
          <cell r="AH38">
            <v>20</v>
          </cell>
          <cell r="AI38">
            <v>11</v>
          </cell>
          <cell r="AJ38">
            <v>0.55000000000000004</v>
          </cell>
          <cell r="AK38">
            <v>20</v>
          </cell>
          <cell r="AL38">
            <v>25</v>
          </cell>
          <cell r="AM38">
            <v>63</v>
          </cell>
          <cell r="AO38">
            <v>248</v>
          </cell>
        </row>
        <row r="39">
          <cell r="D39">
            <v>64</v>
          </cell>
          <cell r="E39" t="str">
            <v>con4</v>
          </cell>
          <cell r="F39">
            <v>1</v>
          </cell>
          <cell r="G39" t="str">
            <v>KWG10</v>
          </cell>
          <cell r="H39">
            <v>5.8</v>
          </cell>
          <cell r="I39" t="str">
            <v>KWG20</v>
          </cell>
          <cell r="J39" t="str">
            <v>D</v>
          </cell>
          <cell r="K39">
            <v>1</v>
          </cell>
          <cell r="L39">
            <v>1.8</v>
          </cell>
          <cell r="M39">
            <v>0</v>
          </cell>
          <cell r="N39">
            <v>2.8</v>
          </cell>
          <cell r="O39">
            <v>4</v>
          </cell>
          <cell r="P39">
            <v>4</v>
          </cell>
          <cell r="Q39">
            <v>2.8</v>
          </cell>
          <cell r="R39">
            <v>0.05</v>
          </cell>
          <cell r="S39">
            <v>0.2</v>
          </cell>
          <cell r="T39">
            <v>0.13999999999999999</v>
          </cell>
          <cell r="U39">
            <v>0</v>
          </cell>
          <cell r="V39" t="str">
            <v>P</v>
          </cell>
          <cell r="W39" t="str">
            <v>PTD</v>
          </cell>
          <cell r="X39">
            <v>0.2</v>
          </cell>
          <cell r="Y39">
            <v>0.13999999999999999</v>
          </cell>
          <cell r="Z39">
            <v>4</v>
          </cell>
          <cell r="AA39">
            <v>2.7999999999999994</v>
          </cell>
          <cell r="AB39">
            <v>6100</v>
          </cell>
          <cell r="AC39">
            <v>4</v>
          </cell>
          <cell r="AD39">
            <v>3.3</v>
          </cell>
          <cell r="AE39">
            <v>165</v>
          </cell>
          <cell r="AF39">
            <v>2.6</v>
          </cell>
          <cell r="AG39">
            <v>130</v>
          </cell>
          <cell r="AH39">
            <v>15</v>
          </cell>
          <cell r="AI39">
            <v>5</v>
          </cell>
          <cell r="AJ39">
            <v>0.25</v>
          </cell>
          <cell r="AK39">
            <v>20</v>
          </cell>
          <cell r="AL39">
            <v>25</v>
          </cell>
          <cell r="AM39">
            <v>29</v>
          </cell>
          <cell r="AO39">
            <v>248</v>
          </cell>
        </row>
        <row r="40">
          <cell r="D40">
            <v>3</v>
          </cell>
          <cell r="E40" t="str">
            <v>Alignment</v>
          </cell>
          <cell r="J40" t="str">
            <v>D</v>
          </cell>
          <cell r="K40">
            <v>1</v>
          </cell>
          <cell r="P40">
            <v>0</v>
          </cell>
          <cell r="Q40">
            <v>0</v>
          </cell>
          <cell r="R40">
            <v>0.05</v>
          </cell>
          <cell r="S40">
            <v>0</v>
          </cell>
          <cell r="T40">
            <v>0</v>
          </cell>
          <cell r="V40" t="str">
            <v>P</v>
          </cell>
          <cell r="W40" t="str">
            <v>PTD</v>
          </cell>
          <cell r="X40">
            <v>0</v>
          </cell>
          <cell r="AB40">
            <v>8800</v>
          </cell>
          <cell r="AC40">
            <v>2.5</v>
          </cell>
          <cell r="AD40">
            <v>7.04</v>
          </cell>
          <cell r="AE40">
            <v>352.00000000000006</v>
          </cell>
          <cell r="AF40">
            <v>11</v>
          </cell>
          <cell r="AG40">
            <v>550</v>
          </cell>
          <cell r="AH40">
            <v>1000</v>
          </cell>
          <cell r="AM40">
            <v>1</v>
          </cell>
          <cell r="AO40">
            <v>193</v>
          </cell>
        </row>
        <row r="41">
          <cell r="D41">
            <v>45</v>
          </cell>
          <cell r="E41" t="str">
            <v>Array Source</v>
          </cell>
          <cell r="F41">
            <v>6</v>
          </cell>
          <cell r="G41" t="str">
            <v>CS65</v>
          </cell>
          <cell r="H41">
            <v>2.4</v>
          </cell>
          <cell r="I41" t="str">
            <v>CS35</v>
          </cell>
          <cell r="J41" t="str">
            <v>C</v>
          </cell>
          <cell r="K41">
            <v>1</v>
          </cell>
          <cell r="L41">
            <v>0</v>
          </cell>
          <cell r="M41">
            <v>0</v>
          </cell>
          <cell r="N41">
            <v>6</v>
          </cell>
          <cell r="O41">
            <v>2.4</v>
          </cell>
          <cell r="P41">
            <v>6</v>
          </cell>
          <cell r="Q41">
            <v>2.4</v>
          </cell>
          <cell r="R41">
            <v>0.05</v>
          </cell>
          <cell r="S41">
            <v>0.30000000000000004</v>
          </cell>
          <cell r="T41">
            <v>0.12</v>
          </cell>
          <cell r="U41">
            <v>0</v>
          </cell>
          <cell r="V41" t="str">
            <v>P</v>
          </cell>
          <cell r="W41" t="str">
            <v>PTD</v>
          </cell>
          <cell r="X41">
            <v>0.30000000000000004</v>
          </cell>
          <cell r="Y41">
            <v>0.12</v>
          </cell>
          <cell r="Z41">
            <v>6.0000000000000009</v>
          </cell>
          <cell r="AA41">
            <v>2.4</v>
          </cell>
          <cell r="AB41">
            <v>2500</v>
          </cell>
          <cell r="AC41">
            <v>2.5</v>
          </cell>
          <cell r="AD41">
            <v>4</v>
          </cell>
          <cell r="AE41">
            <v>200</v>
          </cell>
          <cell r="AF41">
            <v>2.2000000000000002</v>
          </cell>
          <cell r="AG41">
            <v>110.00000000000001</v>
          </cell>
          <cell r="AH41">
            <v>125</v>
          </cell>
          <cell r="AI41">
            <v>3000</v>
          </cell>
          <cell r="AJ41">
            <v>150</v>
          </cell>
          <cell r="AK41">
            <v>50</v>
          </cell>
          <cell r="AL41">
            <v>50</v>
          </cell>
          <cell r="AM41">
            <v>29</v>
          </cell>
          <cell r="AO41">
            <v>248</v>
          </cell>
        </row>
        <row r="42">
          <cell r="D42">
            <v>26</v>
          </cell>
          <cell r="E42" t="str">
            <v>SGS</v>
          </cell>
          <cell r="F42">
            <v>4.84</v>
          </cell>
          <cell r="G42" t="str">
            <v>FA25/FD25</v>
          </cell>
          <cell r="H42">
            <v>190.44</v>
          </cell>
          <cell r="I42" t="str">
            <v>FA10</v>
          </cell>
          <cell r="J42" t="str">
            <v>D</v>
          </cell>
          <cell r="K42">
            <v>1</v>
          </cell>
          <cell r="L42">
            <v>0</v>
          </cell>
          <cell r="M42">
            <v>0</v>
          </cell>
          <cell r="N42">
            <v>4.84</v>
          </cell>
          <cell r="O42">
            <v>190.44</v>
          </cell>
          <cell r="P42">
            <v>190.44</v>
          </cell>
          <cell r="Q42">
            <v>4.84</v>
          </cell>
          <cell r="R42">
            <v>0.05</v>
          </cell>
          <cell r="S42">
            <v>9.5220000000000002</v>
          </cell>
          <cell r="T42">
            <v>0.24199999999999999</v>
          </cell>
          <cell r="U42">
            <v>0</v>
          </cell>
          <cell r="V42" t="str">
            <v>P</v>
          </cell>
          <cell r="W42" t="str">
            <v>PTD</v>
          </cell>
          <cell r="X42">
            <v>9.5220000000000002</v>
          </cell>
          <cell r="Y42">
            <v>0.24199999999999999</v>
          </cell>
          <cell r="Z42">
            <v>190.44</v>
          </cell>
          <cell r="AA42">
            <v>4.84</v>
          </cell>
          <cell r="AB42">
            <v>2500</v>
          </cell>
          <cell r="AC42">
            <v>2.5</v>
          </cell>
          <cell r="AD42">
            <v>4.84</v>
          </cell>
          <cell r="AE42">
            <v>242</v>
          </cell>
          <cell r="AF42">
            <v>4.84</v>
          </cell>
          <cell r="AG42">
            <v>242</v>
          </cell>
          <cell r="AH42">
            <v>15</v>
          </cell>
          <cell r="AK42">
            <v>20</v>
          </cell>
          <cell r="AL42">
            <v>25</v>
          </cell>
          <cell r="AM42">
            <v>29</v>
          </cell>
          <cell r="AO42">
            <v>248</v>
          </cell>
        </row>
        <row r="43">
          <cell r="D43">
            <v>20</v>
          </cell>
          <cell r="E43" t="str">
            <v>SGS Pillar</v>
          </cell>
          <cell r="F43">
            <v>1</v>
          </cell>
          <cell r="G43" t="str">
            <v>JA10</v>
          </cell>
          <cell r="H43">
            <v>2.2799999999999998</v>
          </cell>
          <cell r="I43" t="str">
            <v>JA30</v>
          </cell>
          <cell r="J43" t="str">
            <v>C</v>
          </cell>
          <cell r="K43">
            <v>1</v>
          </cell>
          <cell r="L43">
            <v>0.1</v>
          </cell>
          <cell r="M43">
            <v>0</v>
          </cell>
          <cell r="N43">
            <v>1.1000000000000001</v>
          </cell>
          <cell r="O43">
            <v>2.1799999999999997</v>
          </cell>
          <cell r="P43">
            <v>1.1000000000000001</v>
          </cell>
          <cell r="Q43">
            <v>2.1799999999999997</v>
          </cell>
          <cell r="R43">
            <v>0.05</v>
          </cell>
          <cell r="S43">
            <v>5.5000000000000007E-2</v>
          </cell>
          <cell r="T43">
            <v>0.10899999999999999</v>
          </cell>
          <cell r="U43">
            <v>0</v>
          </cell>
          <cell r="V43" t="str">
            <v>N</v>
          </cell>
          <cell r="W43" t="str">
            <v>NTD</v>
          </cell>
          <cell r="X43">
            <v>0.10899999999999999</v>
          </cell>
          <cell r="Y43">
            <v>5.5000000000000007E-2</v>
          </cell>
          <cell r="Z43">
            <v>2.1799999999999997</v>
          </cell>
          <cell r="AA43">
            <v>1.1000000000000001</v>
          </cell>
          <cell r="AB43">
            <v>1100</v>
          </cell>
          <cell r="AC43">
            <v>2.25</v>
          </cell>
          <cell r="AD43">
            <v>2.2999999999999998</v>
          </cell>
          <cell r="AE43">
            <v>114.99999999999999</v>
          </cell>
          <cell r="AF43">
            <v>1</v>
          </cell>
          <cell r="AG43">
            <v>50</v>
          </cell>
          <cell r="AH43">
            <v>20</v>
          </cell>
          <cell r="AI43">
            <v>5</v>
          </cell>
          <cell r="AJ43">
            <v>0.25</v>
          </cell>
          <cell r="AK43">
            <v>9</v>
          </cell>
          <cell r="AL43">
            <v>25</v>
          </cell>
          <cell r="AM43">
            <v>26</v>
          </cell>
          <cell r="AO43" t="str">
            <v>1900i</v>
          </cell>
        </row>
        <row r="44">
          <cell r="D44">
            <v>21</v>
          </cell>
          <cell r="E44" t="str">
            <v>Cell Pillar</v>
          </cell>
          <cell r="F44">
            <v>1</v>
          </cell>
          <cell r="G44" t="str">
            <v>JA10</v>
          </cell>
          <cell r="H44">
            <v>2.2799999999999998</v>
          </cell>
          <cell r="I44" t="str">
            <v>JA30</v>
          </cell>
          <cell r="J44" t="str">
            <v>C</v>
          </cell>
          <cell r="K44">
            <v>1</v>
          </cell>
          <cell r="L44">
            <v>0.1</v>
          </cell>
          <cell r="M44">
            <v>0</v>
          </cell>
          <cell r="N44">
            <v>1.1000000000000001</v>
          </cell>
          <cell r="O44">
            <v>2.1799999999999997</v>
          </cell>
          <cell r="P44">
            <v>1.1000000000000001</v>
          </cell>
          <cell r="Q44">
            <v>2.1799999999999997</v>
          </cell>
          <cell r="R44">
            <v>0.05</v>
          </cell>
          <cell r="S44">
            <v>5.5000000000000007E-2</v>
          </cell>
          <cell r="T44">
            <v>0.10899999999999999</v>
          </cell>
          <cell r="U44">
            <v>0</v>
          </cell>
          <cell r="V44" t="str">
            <v>N</v>
          </cell>
          <cell r="W44" t="str">
            <v>NTD</v>
          </cell>
          <cell r="X44">
            <v>0.10899999999999999</v>
          </cell>
          <cell r="Y44">
            <v>5.5000000000000007E-2</v>
          </cell>
          <cell r="Z44">
            <v>2.1799999999999997</v>
          </cell>
          <cell r="AA44">
            <v>1.1000000000000001</v>
          </cell>
          <cell r="AB44">
            <v>1100</v>
          </cell>
          <cell r="AC44">
            <v>2.25</v>
          </cell>
          <cell r="AD44">
            <v>2.2999999999999998</v>
          </cell>
          <cell r="AE44">
            <v>114.99999999999999</v>
          </cell>
          <cell r="AF44">
            <v>1</v>
          </cell>
          <cell r="AG44">
            <v>50</v>
          </cell>
          <cell r="AH44">
            <v>20</v>
          </cell>
          <cell r="AI44">
            <v>5</v>
          </cell>
          <cell r="AJ44">
            <v>0.25</v>
          </cell>
          <cell r="AK44">
            <v>9</v>
          </cell>
          <cell r="AL44">
            <v>12</v>
          </cell>
          <cell r="AM44">
            <v>20</v>
          </cell>
          <cell r="AO44" t="str">
            <v>1900i</v>
          </cell>
        </row>
        <row r="45">
          <cell r="D45">
            <v>58</v>
          </cell>
          <cell r="E45" t="str">
            <v>Staircase Chop3</v>
          </cell>
          <cell r="F45">
            <v>25</v>
          </cell>
          <cell r="G45" t="str">
            <v>FPE60</v>
          </cell>
          <cell r="H45">
            <v>40</v>
          </cell>
          <cell r="I45" t="str">
            <v>FPE50</v>
          </cell>
          <cell r="J45" t="str">
            <v>D</v>
          </cell>
          <cell r="K45">
            <v>1</v>
          </cell>
          <cell r="L45">
            <v>0</v>
          </cell>
          <cell r="M45">
            <v>0</v>
          </cell>
          <cell r="N45">
            <v>25</v>
          </cell>
          <cell r="O45">
            <v>40</v>
          </cell>
          <cell r="P45">
            <v>40</v>
          </cell>
          <cell r="Q45">
            <v>25</v>
          </cell>
          <cell r="R45">
            <v>0.05</v>
          </cell>
          <cell r="S45">
            <v>2</v>
          </cell>
          <cell r="T45">
            <v>1.25</v>
          </cell>
          <cell r="U45">
            <v>0</v>
          </cell>
          <cell r="V45" t="str">
            <v>P</v>
          </cell>
          <cell r="W45" t="str">
            <v>PTD</v>
          </cell>
          <cell r="X45">
            <v>2</v>
          </cell>
          <cell r="Y45">
            <v>1.25</v>
          </cell>
          <cell r="Z45">
            <v>40</v>
          </cell>
          <cell r="AA45">
            <v>25</v>
          </cell>
          <cell r="AB45">
            <v>36600</v>
          </cell>
          <cell r="AC45">
            <v>2.5</v>
          </cell>
          <cell r="AD45">
            <v>40</v>
          </cell>
          <cell r="AE45">
            <v>2000</v>
          </cell>
          <cell r="AF45">
            <v>21</v>
          </cell>
          <cell r="AG45">
            <v>1050</v>
          </cell>
          <cell r="AH45">
            <v>1600</v>
          </cell>
          <cell r="AJ45">
            <v>0</v>
          </cell>
          <cell r="AK45">
            <v>25</v>
          </cell>
          <cell r="AL45">
            <v>25</v>
          </cell>
          <cell r="AM45">
            <v>21</v>
          </cell>
          <cell r="AO45">
            <v>248</v>
          </cell>
        </row>
        <row r="46">
          <cell r="D46">
            <v>54</v>
          </cell>
          <cell r="E46" t="str">
            <v>Staircase Chop1</v>
          </cell>
          <cell r="F46">
            <v>24</v>
          </cell>
          <cell r="G46" t="str">
            <v>FPC60</v>
          </cell>
          <cell r="H46">
            <v>24</v>
          </cell>
          <cell r="I46" t="str">
            <v>FPC40</v>
          </cell>
          <cell r="J46" t="str">
            <v>D</v>
          </cell>
          <cell r="K46">
            <v>1</v>
          </cell>
          <cell r="L46">
            <v>0</v>
          </cell>
          <cell r="M46">
            <v>0</v>
          </cell>
          <cell r="N46">
            <v>24</v>
          </cell>
          <cell r="O46">
            <v>24</v>
          </cell>
          <cell r="P46">
            <v>24</v>
          </cell>
          <cell r="Q46">
            <v>24</v>
          </cell>
          <cell r="R46">
            <v>0.05</v>
          </cell>
          <cell r="S46">
            <v>1.2000000000000002</v>
          </cell>
          <cell r="T46">
            <v>1.2000000000000002</v>
          </cell>
          <cell r="U46">
            <v>0</v>
          </cell>
          <cell r="V46" t="str">
            <v>P</v>
          </cell>
          <cell r="W46" t="str">
            <v>PTD</v>
          </cell>
          <cell r="X46">
            <v>1.2000000000000002</v>
          </cell>
          <cell r="Y46">
            <v>1.2000000000000002</v>
          </cell>
          <cell r="Z46">
            <v>24.000000000000004</v>
          </cell>
          <cell r="AA46">
            <v>24.000000000000004</v>
          </cell>
          <cell r="AB46">
            <v>2500</v>
          </cell>
          <cell r="AC46">
            <v>2.5</v>
          </cell>
          <cell r="AD46">
            <v>5</v>
          </cell>
          <cell r="AE46">
            <v>250</v>
          </cell>
          <cell r="AF46">
            <v>3</v>
          </cell>
          <cell r="AG46">
            <v>150</v>
          </cell>
          <cell r="AH46">
            <v>25</v>
          </cell>
          <cell r="AJ46">
            <v>0</v>
          </cell>
          <cell r="AK46">
            <v>25</v>
          </cell>
          <cell r="AL46">
            <v>25</v>
          </cell>
          <cell r="AM46">
            <v>21</v>
          </cell>
          <cell r="AO46">
            <v>248</v>
          </cell>
        </row>
        <row r="47">
          <cell r="D47">
            <v>52</v>
          </cell>
          <cell r="E47" t="str">
            <v>Staircase</v>
          </cell>
          <cell r="F47">
            <v>30</v>
          </cell>
          <cell r="G47" t="str">
            <v>Sizing</v>
          </cell>
          <cell r="H47">
            <v>400</v>
          </cell>
          <cell r="I47" t="str">
            <v>Sizing</v>
          </cell>
          <cell r="J47" t="str">
            <v>D</v>
          </cell>
          <cell r="K47">
            <v>1</v>
          </cell>
          <cell r="L47">
            <v>0</v>
          </cell>
          <cell r="M47">
            <v>0</v>
          </cell>
          <cell r="N47">
            <v>30</v>
          </cell>
          <cell r="O47">
            <v>400</v>
          </cell>
          <cell r="P47">
            <v>400</v>
          </cell>
          <cell r="Q47">
            <v>30</v>
          </cell>
          <cell r="R47">
            <v>0.05</v>
          </cell>
          <cell r="S47">
            <v>20</v>
          </cell>
          <cell r="T47">
            <v>1.5</v>
          </cell>
          <cell r="U47">
            <v>0</v>
          </cell>
          <cell r="V47" t="str">
            <v>P</v>
          </cell>
          <cell r="W47" t="str">
            <v>PTD</v>
          </cell>
          <cell r="X47">
            <v>20</v>
          </cell>
          <cell r="Y47">
            <v>1.5</v>
          </cell>
          <cell r="Z47">
            <v>400</v>
          </cell>
          <cell r="AA47">
            <v>30</v>
          </cell>
          <cell r="AB47">
            <v>36600</v>
          </cell>
          <cell r="AC47">
            <v>1</v>
          </cell>
          <cell r="AD47">
            <v>40</v>
          </cell>
          <cell r="AE47">
            <v>2000</v>
          </cell>
          <cell r="AF47">
            <v>25</v>
          </cell>
          <cell r="AG47">
            <v>1250</v>
          </cell>
          <cell r="AH47">
            <v>1600</v>
          </cell>
          <cell r="AI47">
            <v>200</v>
          </cell>
          <cell r="AJ47">
            <v>10</v>
          </cell>
          <cell r="AK47">
            <v>120</v>
          </cell>
          <cell r="AL47">
            <v>25</v>
          </cell>
          <cell r="AM47">
            <v>21</v>
          </cell>
          <cell r="AO47">
            <v>248</v>
          </cell>
        </row>
        <row r="48">
          <cell r="D48">
            <v>57</v>
          </cell>
          <cell r="E48" t="str">
            <v>Staircase Chop2</v>
          </cell>
          <cell r="F48">
            <v>25</v>
          </cell>
          <cell r="G48" t="str">
            <v>FPD60</v>
          </cell>
          <cell r="H48">
            <v>25</v>
          </cell>
          <cell r="I48" t="str">
            <v>FPD50</v>
          </cell>
          <cell r="J48" t="str">
            <v>D</v>
          </cell>
          <cell r="K48">
            <v>1</v>
          </cell>
          <cell r="L48">
            <v>0</v>
          </cell>
          <cell r="M48">
            <v>0</v>
          </cell>
          <cell r="N48">
            <v>25</v>
          </cell>
          <cell r="O48">
            <v>25</v>
          </cell>
          <cell r="P48">
            <v>25</v>
          </cell>
          <cell r="Q48">
            <v>25</v>
          </cell>
          <cell r="R48">
            <v>0.05</v>
          </cell>
          <cell r="S48">
            <v>1.25</v>
          </cell>
          <cell r="T48">
            <v>1.25</v>
          </cell>
          <cell r="U48">
            <v>0</v>
          </cell>
          <cell r="V48" t="str">
            <v>P</v>
          </cell>
          <cell r="W48" t="str">
            <v>PTD</v>
          </cell>
          <cell r="X48">
            <v>1.25</v>
          </cell>
          <cell r="Y48">
            <v>1.25</v>
          </cell>
          <cell r="Z48">
            <v>25</v>
          </cell>
          <cell r="AA48">
            <v>25</v>
          </cell>
          <cell r="AB48">
            <v>36600</v>
          </cell>
          <cell r="AC48">
            <v>2.5</v>
          </cell>
          <cell r="AD48">
            <v>21</v>
          </cell>
          <cell r="AE48">
            <v>1050</v>
          </cell>
          <cell r="AF48">
            <v>21</v>
          </cell>
          <cell r="AG48">
            <v>1050</v>
          </cell>
          <cell r="AH48">
            <v>1600</v>
          </cell>
          <cell r="AJ48">
            <v>0</v>
          </cell>
          <cell r="AK48">
            <v>25</v>
          </cell>
          <cell r="AL48">
            <v>25</v>
          </cell>
          <cell r="AM48">
            <v>21</v>
          </cell>
          <cell r="AO48">
            <v>248</v>
          </cell>
        </row>
        <row r="49">
          <cell r="D49">
            <v>22</v>
          </cell>
          <cell r="E49" t="str">
            <v>Cell Pillar</v>
          </cell>
          <cell r="F49">
            <v>1</v>
          </cell>
          <cell r="G49" t="str">
            <v>JA10</v>
          </cell>
          <cell r="H49">
            <v>2.2799999999999998</v>
          </cell>
          <cell r="I49" t="str">
            <v>JA30</v>
          </cell>
          <cell r="J49" t="str">
            <v>C</v>
          </cell>
          <cell r="K49">
            <v>1</v>
          </cell>
          <cell r="L49">
            <v>0.1</v>
          </cell>
          <cell r="M49">
            <v>0</v>
          </cell>
          <cell r="N49">
            <v>1.1000000000000001</v>
          </cell>
          <cell r="O49">
            <v>2.1799999999999997</v>
          </cell>
          <cell r="P49">
            <v>1.1000000000000001</v>
          </cell>
          <cell r="Q49">
            <v>2.1799999999999997</v>
          </cell>
          <cell r="R49">
            <v>0.05</v>
          </cell>
          <cell r="S49">
            <v>5.5000000000000007E-2</v>
          </cell>
          <cell r="T49">
            <v>0.10899999999999999</v>
          </cell>
          <cell r="U49">
            <v>0</v>
          </cell>
          <cell r="V49" t="str">
            <v>N</v>
          </cell>
          <cell r="W49" t="str">
            <v>NTD</v>
          </cell>
          <cell r="X49">
            <v>0.10899999999999999</v>
          </cell>
          <cell r="Y49">
            <v>5.5000000000000007E-2</v>
          </cell>
          <cell r="Z49">
            <v>2.1799999999999997</v>
          </cell>
          <cell r="AA49">
            <v>1.1000000000000001</v>
          </cell>
          <cell r="AB49">
            <v>1100</v>
          </cell>
          <cell r="AC49">
            <v>2.25</v>
          </cell>
          <cell r="AD49">
            <v>2.2999999999999998</v>
          </cell>
          <cell r="AE49">
            <v>114.99999999999999</v>
          </cell>
          <cell r="AF49">
            <v>1</v>
          </cell>
          <cell r="AG49">
            <v>50</v>
          </cell>
          <cell r="AH49">
            <v>20</v>
          </cell>
          <cell r="AI49">
            <v>5</v>
          </cell>
          <cell r="AJ49">
            <v>0.25</v>
          </cell>
          <cell r="AK49">
            <v>9</v>
          </cell>
          <cell r="AL49">
            <v>12</v>
          </cell>
          <cell r="AM49">
            <v>21</v>
          </cell>
          <cell r="AO49" t="str">
            <v>1900i</v>
          </cell>
        </row>
        <row r="50">
          <cell r="D50">
            <v>35</v>
          </cell>
          <cell r="E50" t="str">
            <v>Array implant</v>
          </cell>
          <cell r="F50">
            <v>19</v>
          </cell>
          <cell r="G50" t="str">
            <v>gapfill</v>
          </cell>
          <cell r="H50">
            <v>19</v>
          </cell>
          <cell r="I50" t="str">
            <v>gapfill</v>
          </cell>
          <cell r="J50" t="str">
            <v>D</v>
          </cell>
          <cell r="K50">
            <v>1</v>
          </cell>
          <cell r="L50">
            <v>14</v>
          </cell>
          <cell r="M50">
            <v>0</v>
          </cell>
          <cell r="N50">
            <v>19</v>
          </cell>
          <cell r="O50">
            <v>19</v>
          </cell>
          <cell r="P50">
            <v>19</v>
          </cell>
          <cell r="Q50">
            <v>19</v>
          </cell>
          <cell r="R50">
            <v>0.05</v>
          </cell>
          <cell r="S50">
            <v>0.95000000000000007</v>
          </cell>
          <cell r="T50">
            <v>0.95000000000000007</v>
          </cell>
          <cell r="U50">
            <v>0</v>
          </cell>
          <cell r="V50" t="str">
            <v>P</v>
          </cell>
          <cell r="W50" t="str">
            <v>PTD</v>
          </cell>
          <cell r="X50">
            <v>0.95000000000000007</v>
          </cell>
          <cell r="Y50">
            <v>0.95000000000000007</v>
          </cell>
          <cell r="Z50">
            <v>19</v>
          </cell>
          <cell r="AA50">
            <v>19</v>
          </cell>
          <cell r="AB50">
            <v>8800</v>
          </cell>
          <cell r="AC50">
            <v>2.5</v>
          </cell>
          <cell r="AD50">
            <v>11</v>
          </cell>
          <cell r="AE50">
            <v>550</v>
          </cell>
          <cell r="AF50">
            <v>11</v>
          </cell>
          <cell r="AG50">
            <v>550</v>
          </cell>
          <cell r="AH50">
            <v>125</v>
          </cell>
          <cell r="AJ50">
            <v>0</v>
          </cell>
          <cell r="AK50">
            <v>100</v>
          </cell>
          <cell r="AL50">
            <v>100</v>
          </cell>
          <cell r="AM50">
            <v>23</v>
          </cell>
          <cell r="AO50">
            <v>365</v>
          </cell>
        </row>
        <row r="51">
          <cell r="D51">
            <v>24</v>
          </cell>
          <cell r="E51" t="str">
            <v>SGD Pillar</v>
          </cell>
          <cell r="F51">
            <v>1</v>
          </cell>
          <cell r="G51" t="str">
            <v>JA10</v>
          </cell>
          <cell r="H51">
            <v>2.2799999999999998</v>
          </cell>
          <cell r="I51" t="str">
            <v>JA30</v>
          </cell>
          <cell r="J51" t="str">
            <v>C</v>
          </cell>
          <cell r="K51">
            <v>1</v>
          </cell>
          <cell r="L51">
            <v>0.1</v>
          </cell>
          <cell r="M51">
            <v>0</v>
          </cell>
          <cell r="N51">
            <v>1.1000000000000001</v>
          </cell>
          <cell r="O51">
            <v>2.1799999999999997</v>
          </cell>
          <cell r="P51">
            <v>1.1000000000000001</v>
          </cell>
          <cell r="Q51">
            <v>2.1799999999999997</v>
          </cell>
          <cell r="R51">
            <v>0.05</v>
          </cell>
          <cell r="S51">
            <v>5.5000000000000007E-2</v>
          </cell>
          <cell r="T51">
            <v>0.10899999999999999</v>
          </cell>
          <cell r="U51">
            <v>0</v>
          </cell>
          <cell r="V51" t="str">
            <v>N</v>
          </cell>
          <cell r="W51" t="str">
            <v>NTD</v>
          </cell>
          <cell r="X51">
            <v>0.10899999999999999</v>
          </cell>
          <cell r="Y51">
            <v>5.5000000000000007E-2</v>
          </cell>
          <cell r="Z51">
            <v>2.1799999999999997</v>
          </cell>
          <cell r="AA51">
            <v>1.1000000000000001</v>
          </cell>
          <cell r="AB51">
            <v>1100</v>
          </cell>
          <cell r="AC51">
            <v>2.25</v>
          </cell>
          <cell r="AD51">
            <v>1.78</v>
          </cell>
          <cell r="AE51">
            <v>89.000000000000014</v>
          </cell>
          <cell r="AF51">
            <v>1</v>
          </cell>
          <cell r="AG51">
            <v>50</v>
          </cell>
          <cell r="AH51">
            <v>20</v>
          </cell>
          <cell r="AI51">
            <v>5</v>
          </cell>
          <cell r="AJ51">
            <v>0.25</v>
          </cell>
          <cell r="AK51">
            <v>9</v>
          </cell>
          <cell r="AL51">
            <v>12</v>
          </cell>
          <cell r="AM51">
            <v>21</v>
          </cell>
          <cell r="AO51" t="str">
            <v>1900i</v>
          </cell>
        </row>
        <row r="52">
          <cell r="D52">
            <v>46</v>
          </cell>
          <cell r="E52" t="str">
            <v xml:space="preserve">SGD  </v>
          </cell>
          <cell r="F52">
            <v>4.9400000000000004</v>
          </cell>
          <cell r="G52" t="str">
            <v>FD10</v>
          </cell>
          <cell r="H52">
            <v>0.92</v>
          </cell>
          <cell r="I52" t="str">
            <v>FD20</v>
          </cell>
          <cell r="J52" t="str">
            <v>D</v>
          </cell>
          <cell r="K52">
            <v>1</v>
          </cell>
          <cell r="L52">
            <v>0</v>
          </cell>
          <cell r="M52">
            <v>0</v>
          </cell>
          <cell r="N52">
            <v>4.9400000000000004</v>
          </cell>
          <cell r="O52">
            <v>0.92</v>
          </cell>
          <cell r="P52">
            <v>0.92</v>
          </cell>
          <cell r="Q52">
            <v>4.9400000000000004</v>
          </cell>
          <cell r="R52">
            <v>0.05</v>
          </cell>
          <cell r="S52">
            <v>4.6000000000000006E-2</v>
          </cell>
          <cell r="T52">
            <v>0.24700000000000003</v>
          </cell>
          <cell r="U52">
            <v>0</v>
          </cell>
          <cell r="V52" t="str">
            <v>N</v>
          </cell>
          <cell r="W52" t="str">
            <v>NTD</v>
          </cell>
          <cell r="X52">
            <v>0.24700000000000003</v>
          </cell>
          <cell r="Y52">
            <v>4.6000000000000006E-2</v>
          </cell>
          <cell r="Z52">
            <v>4.9400000000000004</v>
          </cell>
          <cell r="AA52">
            <v>0.92</v>
          </cell>
          <cell r="AB52">
            <v>900</v>
          </cell>
          <cell r="AC52">
            <v>2.5</v>
          </cell>
          <cell r="AD52">
            <v>4.78</v>
          </cell>
          <cell r="AE52">
            <v>239.00000000000003</v>
          </cell>
          <cell r="AF52">
            <v>0.92</v>
          </cell>
          <cell r="AG52">
            <v>46.000000000000007</v>
          </cell>
          <cell r="AH52">
            <v>20</v>
          </cell>
          <cell r="AI52">
            <v>3000</v>
          </cell>
          <cell r="AJ52">
            <v>150</v>
          </cell>
          <cell r="AK52">
            <v>12</v>
          </cell>
          <cell r="AL52">
            <v>10</v>
          </cell>
          <cell r="AM52">
            <v>24</v>
          </cell>
          <cell r="AO52" t="str">
            <v>1900i</v>
          </cell>
        </row>
        <row r="53">
          <cell r="D53">
            <v>8</v>
          </cell>
          <cell r="E53" t="str">
            <v>Alignment</v>
          </cell>
          <cell r="J53" t="str">
            <v>D</v>
          </cell>
          <cell r="K53">
            <v>1</v>
          </cell>
          <cell r="P53">
            <v>0</v>
          </cell>
          <cell r="Q53">
            <v>0</v>
          </cell>
          <cell r="R53">
            <v>0.05</v>
          </cell>
          <cell r="S53">
            <v>0</v>
          </cell>
          <cell r="T53">
            <v>0</v>
          </cell>
          <cell r="V53" t="str">
            <v>P</v>
          </cell>
          <cell r="W53" t="str">
            <v>PTD</v>
          </cell>
          <cell r="X53">
            <v>0</v>
          </cell>
          <cell r="AB53">
            <v>8800</v>
          </cell>
          <cell r="AC53">
            <v>2.5</v>
          </cell>
          <cell r="AD53">
            <v>7.04</v>
          </cell>
          <cell r="AE53">
            <v>352.00000000000006</v>
          </cell>
          <cell r="AF53">
            <v>11</v>
          </cell>
          <cell r="AG53">
            <v>550</v>
          </cell>
          <cell r="AH53">
            <v>1000</v>
          </cell>
          <cell r="AM53" t="str">
            <v>NA</v>
          </cell>
          <cell r="AO53">
            <v>193</v>
          </cell>
        </row>
        <row r="54">
          <cell r="D54">
            <v>51</v>
          </cell>
          <cell r="E54" t="str">
            <v>WL Slit</v>
          </cell>
          <cell r="F54">
            <v>4.84</v>
          </cell>
          <cell r="G54" t="str">
            <v>FA25/FS25</v>
          </cell>
          <cell r="H54">
            <v>190.44</v>
          </cell>
          <cell r="I54" t="str">
            <v>FA10</v>
          </cell>
          <cell r="J54" t="str">
            <v>D</v>
          </cell>
          <cell r="K54">
            <v>1</v>
          </cell>
          <cell r="L54">
            <v>0</v>
          </cell>
          <cell r="M54">
            <v>0</v>
          </cell>
          <cell r="N54">
            <v>4.84</v>
          </cell>
          <cell r="O54">
            <v>190.44</v>
          </cell>
          <cell r="P54">
            <v>190.44</v>
          </cell>
          <cell r="Q54">
            <v>4.84</v>
          </cell>
          <cell r="R54">
            <v>0.05</v>
          </cell>
          <cell r="S54">
            <v>9.5220000000000002</v>
          </cell>
          <cell r="T54">
            <v>0.24199999999999999</v>
          </cell>
          <cell r="U54">
            <v>0</v>
          </cell>
          <cell r="V54" t="str">
            <v>P</v>
          </cell>
          <cell r="W54" t="str">
            <v>PTD</v>
          </cell>
          <cell r="X54">
            <v>9.5220000000000002</v>
          </cell>
          <cell r="Y54">
            <v>0.24199999999999999</v>
          </cell>
          <cell r="Z54">
            <v>190.44</v>
          </cell>
          <cell r="AA54">
            <v>4.84</v>
          </cell>
          <cell r="AB54">
            <v>2500</v>
          </cell>
          <cell r="AD54">
            <v>10</v>
          </cell>
          <cell r="AE54">
            <v>500</v>
          </cell>
          <cell r="AF54">
            <v>4.4000000000000004</v>
          </cell>
          <cell r="AG54">
            <v>220.00000000000003</v>
          </cell>
          <cell r="AH54">
            <v>100</v>
          </cell>
          <cell r="AI54">
            <v>300</v>
          </cell>
          <cell r="AJ54">
            <v>15</v>
          </cell>
          <cell r="AK54">
            <v>10</v>
          </cell>
          <cell r="AL54">
            <v>15</v>
          </cell>
          <cell r="AM54">
            <v>21</v>
          </cell>
          <cell r="AO54" t="str">
            <v>193i</v>
          </cell>
        </row>
        <row r="55">
          <cell r="D55">
            <v>59</v>
          </cell>
          <cell r="E55" t="str">
            <v>TAV/Periphery opening</v>
          </cell>
          <cell r="F55">
            <v>148</v>
          </cell>
          <cell r="G55" t="str">
            <v>TAV</v>
          </cell>
          <cell r="H55">
            <v>148</v>
          </cell>
          <cell r="I55" t="str">
            <v>TAV</v>
          </cell>
          <cell r="J55" t="str">
            <v>D</v>
          </cell>
          <cell r="K55">
            <v>1</v>
          </cell>
          <cell r="L55">
            <v>0</v>
          </cell>
          <cell r="M55">
            <v>0</v>
          </cell>
          <cell r="N55">
            <v>148</v>
          </cell>
          <cell r="O55">
            <v>148</v>
          </cell>
          <cell r="P55">
            <v>148</v>
          </cell>
          <cell r="Q55">
            <v>148</v>
          </cell>
          <cell r="R55">
            <v>0.05</v>
          </cell>
          <cell r="S55">
            <v>7.4</v>
          </cell>
          <cell r="T55">
            <v>7.4</v>
          </cell>
          <cell r="U55">
            <v>0</v>
          </cell>
          <cell r="V55" t="str">
            <v>P</v>
          </cell>
          <cell r="W55" t="str">
            <v>PTD</v>
          </cell>
          <cell r="X55">
            <v>7.4</v>
          </cell>
          <cell r="Y55">
            <v>7.4</v>
          </cell>
          <cell r="Z55">
            <v>148</v>
          </cell>
          <cell r="AA55">
            <v>148</v>
          </cell>
          <cell r="AB55">
            <v>2500</v>
          </cell>
          <cell r="AD55">
            <v>25</v>
          </cell>
          <cell r="AE55">
            <v>1250</v>
          </cell>
          <cell r="AF55">
            <v>25</v>
          </cell>
          <cell r="AG55">
            <v>1250</v>
          </cell>
          <cell r="AH55">
            <v>4489</v>
          </cell>
          <cell r="AI55">
            <v>3000</v>
          </cell>
          <cell r="AJ55">
            <v>150</v>
          </cell>
          <cell r="AK55">
            <v>20</v>
          </cell>
          <cell r="AL55">
            <v>25</v>
          </cell>
          <cell r="AM55">
            <v>21</v>
          </cell>
          <cell r="AO55" t="str">
            <v>193i</v>
          </cell>
        </row>
        <row r="56">
          <cell r="D56">
            <v>42</v>
          </cell>
          <cell r="E56" t="str">
            <v>aplug</v>
          </cell>
          <cell r="F56">
            <v>1</v>
          </cell>
          <cell r="G56" t="str">
            <v>KWF10</v>
          </cell>
          <cell r="H56">
            <v>4</v>
          </cell>
          <cell r="I56" t="str">
            <v>JJF04</v>
          </cell>
          <cell r="J56" t="str">
            <v>D</v>
          </cell>
          <cell r="K56">
            <v>1</v>
          </cell>
          <cell r="L56">
            <v>2.6</v>
          </cell>
          <cell r="M56">
            <v>0</v>
          </cell>
          <cell r="N56">
            <v>3.6</v>
          </cell>
          <cell r="O56">
            <v>1.4</v>
          </cell>
          <cell r="P56">
            <v>1.4</v>
          </cell>
          <cell r="Q56">
            <v>3.6</v>
          </cell>
          <cell r="R56">
            <v>0.05</v>
          </cell>
          <cell r="S56">
            <v>6.9999999999999993E-2</v>
          </cell>
          <cell r="T56">
            <v>0.18000000000000002</v>
          </cell>
          <cell r="U56">
            <v>0</v>
          </cell>
          <cell r="V56" t="str">
            <v>P</v>
          </cell>
          <cell r="W56" t="str">
            <v>PTD</v>
          </cell>
          <cell r="X56">
            <v>6.9999999999999993E-2</v>
          </cell>
          <cell r="Y56">
            <v>0.18000000000000002</v>
          </cell>
          <cell r="Z56">
            <v>1.3999999999999997</v>
          </cell>
          <cell r="AA56">
            <v>3.6</v>
          </cell>
          <cell r="AB56">
            <v>1300</v>
          </cell>
          <cell r="AC56">
            <v>2.25</v>
          </cell>
          <cell r="AD56">
            <v>1.8</v>
          </cell>
          <cell r="AE56">
            <v>90.000000000000014</v>
          </cell>
          <cell r="AF56">
            <v>1.8</v>
          </cell>
          <cell r="AG56">
            <v>90.000000000000014</v>
          </cell>
          <cell r="AH56">
            <v>15</v>
          </cell>
          <cell r="AI56">
            <v>5</v>
          </cell>
          <cell r="AJ56">
            <v>0.25</v>
          </cell>
          <cell r="AK56">
            <v>10</v>
          </cell>
          <cell r="AL56">
            <v>16</v>
          </cell>
          <cell r="AM56">
            <v>24</v>
          </cell>
          <cell r="AO56" t="str">
            <v>193 dry</v>
          </cell>
        </row>
        <row r="57">
          <cell r="D57">
            <v>65</v>
          </cell>
          <cell r="E57" t="str">
            <v>aplug2</v>
          </cell>
          <cell r="F57">
            <v>1</v>
          </cell>
          <cell r="G57" t="str">
            <v>KWF10</v>
          </cell>
          <cell r="H57">
            <v>4</v>
          </cell>
          <cell r="I57" t="str">
            <v>JJF04</v>
          </cell>
          <cell r="J57" t="str">
            <v>D</v>
          </cell>
          <cell r="K57">
            <v>1</v>
          </cell>
          <cell r="L57">
            <v>2.6</v>
          </cell>
          <cell r="M57">
            <v>0</v>
          </cell>
          <cell r="N57">
            <v>3.6</v>
          </cell>
          <cell r="O57">
            <v>1.4</v>
          </cell>
          <cell r="P57">
            <v>1.4</v>
          </cell>
          <cell r="Q57">
            <v>3.6</v>
          </cell>
          <cell r="R57">
            <v>0.05</v>
          </cell>
          <cell r="S57">
            <v>6.9999999999999993E-2</v>
          </cell>
          <cell r="T57">
            <v>0.18000000000000002</v>
          </cell>
          <cell r="U57">
            <v>0</v>
          </cell>
          <cell r="V57" t="str">
            <v>P</v>
          </cell>
          <cell r="W57" t="str">
            <v>PTD</v>
          </cell>
          <cell r="X57">
            <v>6.9999999999999993E-2</v>
          </cell>
          <cell r="Y57">
            <v>0.18000000000000002</v>
          </cell>
          <cell r="Z57">
            <v>1.3999999999999997</v>
          </cell>
          <cell r="AA57">
            <v>3.6</v>
          </cell>
          <cell r="AB57">
            <v>1300</v>
          </cell>
          <cell r="AC57">
            <v>2.25</v>
          </cell>
          <cell r="AD57">
            <v>1.8</v>
          </cell>
          <cell r="AE57">
            <v>90.000000000000014</v>
          </cell>
          <cell r="AF57">
            <v>1.8</v>
          </cell>
          <cell r="AG57">
            <v>90.000000000000014</v>
          </cell>
          <cell r="AH57">
            <v>15</v>
          </cell>
          <cell r="AI57">
            <v>5</v>
          </cell>
          <cell r="AJ57">
            <v>0.25</v>
          </cell>
          <cell r="AK57">
            <v>10</v>
          </cell>
          <cell r="AL57">
            <v>16</v>
          </cell>
          <cell r="AM57">
            <v>24</v>
          </cell>
          <cell r="AO57" t="str">
            <v>193 dry</v>
          </cell>
        </row>
        <row r="58">
          <cell r="D58">
            <v>44</v>
          </cell>
          <cell r="E58" t="str">
            <v>con3</v>
          </cell>
          <cell r="F58">
            <v>1</v>
          </cell>
          <cell r="G58" t="str">
            <v>KWF10</v>
          </cell>
          <cell r="H58">
            <v>5</v>
          </cell>
          <cell r="I58" t="str">
            <v>KWF20</v>
          </cell>
          <cell r="J58" t="str">
            <v>D</v>
          </cell>
          <cell r="K58">
            <v>1</v>
          </cell>
          <cell r="L58">
            <v>3</v>
          </cell>
          <cell r="M58">
            <v>0</v>
          </cell>
          <cell r="N58">
            <v>4</v>
          </cell>
          <cell r="O58">
            <v>2</v>
          </cell>
          <cell r="P58">
            <v>2</v>
          </cell>
          <cell r="Q58">
            <v>4</v>
          </cell>
          <cell r="R58">
            <v>0.05</v>
          </cell>
          <cell r="S58">
            <v>0.1</v>
          </cell>
          <cell r="T58">
            <v>0.2</v>
          </cell>
          <cell r="U58">
            <v>0</v>
          </cell>
          <cell r="V58" t="str">
            <v>P</v>
          </cell>
          <cell r="W58" t="str">
            <v>PTD</v>
          </cell>
          <cell r="X58">
            <v>0.1</v>
          </cell>
          <cell r="Y58">
            <v>0.2</v>
          </cell>
          <cell r="Z58">
            <v>2</v>
          </cell>
          <cell r="AA58">
            <v>4</v>
          </cell>
          <cell r="AB58">
            <v>1300</v>
          </cell>
          <cell r="AC58">
            <v>2.25</v>
          </cell>
          <cell r="AD58">
            <v>1.8</v>
          </cell>
          <cell r="AE58">
            <v>90.000000000000014</v>
          </cell>
          <cell r="AF58">
            <v>1.8</v>
          </cell>
          <cell r="AG58">
            <v>90.000000000000014</v>
          </cell>
          <cell r="AH58">
            <v>15</v>
          </cell>
          <cell r="AI58">
            <v>5</v>
          </cell>
          <cell r="AJ58">
            <v>0.25</v>
          </cell>
          <cell r="AK58">
            <v>10</v>
          </cell>
          <cell r="AL58">
            <v>16</v>
          </cell>
          <cell r="AM58">
            <v>24</v>
          </cell>
          <cell r="AO58" t="str">
            <v>193 dry</v>
          </cell>
        </row>
        <row r="59">
          <cell r="D59">
            <v>41</v>
          </cell>
          <cell r="E59" t="str">
            <v xml:space="preserve">Array Poly Plug </v>
          </cell>
          <cell r="F59">
            <v>1</v>
          </cell>
          <cell r="G59" t="str">
            <v>JA10</v>
          </cell>
          <cell r="H59">
            <v>3</v>
          </cell>
          <cell r="I59" t="str">
            <v>JA30</v>
          </cell>
          <cell r="J59" t="str">
            <v>D</v>
          </cell>
          <cell r="K59">
            <v>1</v>
          </cell>
          <cell r="L59">
            <v>0.48</v>
          </cell>
          <cell r="M59">
            <v>0</v>
          </cell>
          <cell r="N59">
            <v>1.48</v>
          </cell>
          <cell r="O59">
            <v>2.52</v>
          </cell>
          <cell r="P59">
            <v>2.52</v>
          </cell>
          <cell r="Q59">
            <v>1.48</v>
          </cell>
          <cell r="R59">
            <v>0.05</v>
          </cell>
          <cell r="S59">
            <v>0.126</v>
          </cell>
          <cell r="T59">
            <v>7.3999999999999996E-2</v>
          </cell>
          <cell r="U59">
            <v>0</v>
          </cell>
          <cell r="V59" t="str">
            <v>P</v>
          </cell>
          <cell r="W59" t="str">
            <v>PTD</v>
          </cell>
          <cell r="X59">
            <v>0.126</v>
          </cell>
          <cell r="Y59">
            <v>7.3999999999999996E-2</v>
          </cell>
          <cell r="Z59">
            <v>2.52</v>
          </cell>
          <cell r="AA59">
            <v>1.4799999999999998</v>
          </cell>
          <cell r="AB59">
            <v>1300</v>
          </cell>
          <cell r="AC59">
            <v>2.25</v>
          </cell>
          <cell r="AD59">
            <v>1</v>
          </cell>
          <cell r="AE59">
            <v>50</v>
          </cell>
          <cell r="AF59">
            <v>1</v>
          </cell>
          <cell r="AG59">
            <v>50</v>
          </cell>
          <cell r="AH59">
            <v>20</v>
          </cell>
          <cell r="AI59">
            <v>5</v>
          </cell>
          <cell r="AJ59">
            <v>0.25</v>
          </cell>
          <cell r="AK59">
            <v>10</v>
          </cell>
          <cell r="AL59">
            <v>16</v>
          </cell>
          <cell r="AM59">
            <v>24</v>
          </cell>
          <cell r="AN59">
            <v>44</v>
          </cell>
          <cell r="AO59" t="str">
            <v>193 dry</v>
          </cell>
        </row>
        <row r="60">
          <cell r="D60">
            <v>55</v>
          </cell>
          <cell r="E60" t="str">
            <v>Array BL</v>
          </cell>
          <cell r="F60">
            <v>0.82</v>
          </cell>
          <cell r="G60" t="str">
            <v>KWM10A</v>
          </cell>
          <cell r="H60">
            <v>0.82</v>
          </cell>
          <cell r="I60" t="str">
            <v>KSW10</v>
          </cell>
          <cell r="J60" t="str">
            <v>D</v>
          </cell>
          <cell r="K60">
            <v>2</v>
          </cell>
          <cell r="L60">
            <v>0</v>
          </cell>
          <cell r="M60">
            <v>0</v>
          </cell>
          <cell r="N60">
            <v>1.64</v>
          </cell>
          <cell r="O60">
            <v>1.64</v>
          </cell>
          <cell r="P60">
            <v>1.64</v>
          </cell>
          <cell r="Q60">
            <v>1.64</v>
          </cell>
          <cell r="R60">
            <v>0.05</v>
          </cell>
          <cell r="S60">
            <v>8.2000000000000003E-2</v>
          </cell>
          <cell r="T60">
            <v>8.2000000000000003E-2</v>
          </cell>
          <cell r="U60">
            <v>0</v>
          </cell>
          <cell r="V60" t="str">
            <v>P</v>
          </cell>
          <cell r="W60" t="str">
            <v>PTD</v>
          </cell>
          <cell r="X60">
            <v>8.2000000000000003E-2</v>
          </cell>
          <cell r="Y60">
            <v>8.2000000000000003E-2</v>
          </cell>
          <cell r="Z60">
            <v>1.64</v>
          </cell>
          <cell r="AA60">
            <v>1.64</v>
          </cell>
          <cell r="AB60">
            <v>1300</v>
          </cell>
          <cell r="AC60">
            <v>2.25</v>
          </cell>
          <cell r="AD60">
            <v>1</v>
          </cell>
          <cell r="AE60">
            <v>50</v>
          </cell>
          <cell r="AF60">
            <v>1</v>
          </cell>
          <cell r="AG60">
            <v>50</v>
          </cell>
          <cell r="AH60">
            <v>20</v>
          </cell>
          <cell r="AI60">
            <v>7</v>
          </cell>
          <cell r="AJ60">
            <v>0.35000000000000003</v>
          </cell>
          <cell r="AK60">
            <v>10</v>
          </cell>
          <cell r="AL60">
            <v>16</v>
          </cell>
          <cell r="AM60">
            <v>41</v>
          </cell>
          <cell r="AO60" t="str">
            <v>193 dry</v>
          </cell>
        </row>
        <row r="61">
          <cell r="D61">
            <v>56</v>
          </cell>
          <cell r="E61" t="str">
            <v>met0</v>
          </cell>
          <cell r="F61">
            <v>0.92</v>
          </cell>
          <cell r="G61" t="str">
            <v>WM11B</v>
          </cell>
          <cell r="H61">
            <v>0.92</v>
          </cell>
          <cell r="I61" t="str">
            <v>WM20C</v>
          </cell>
          <cell r="J61" t="str">
            <v>D</v>
          </cell>
          <cell r="K61">
            <v>1</v>
          </cell>
          <cell r="L61">
            <v>0</v>
          </cell>
          <cell r="M61">
            <v>0</v>
          </cell>
          <cell r="N61">
            <v>0.92</v>
          </cell>
          <cell r="O61">
            <v>0.92</v>
          </cell>
          <cell r="P61">
            <v>0.92</v>
          </cell>
          <cell r="Q61">
            <v>0.92</v>
          </cell>
          <cell r="R61">
            <v>0.05</v>
          </cell>
          <cell r="S61">
            <v>4.6000000000000006E-2</v>
          </cell>
          <cell r="T61">
            <v>4.6000000000000006E-2</v>
          </cell>
          <cell r="U61">
            <v>0</v>
          </cell>
          <cell r="V61" t="str">
            <v>P</v>
          </cell>
          <cell r="W61" t="str">
            <v>PTD</v>
          </cell>
          <cell r="X61">
            <v>4.6000000000000006E-2</v>
          </cell>
          <cell r="Y61">
            <v>4.6000000000000006E-2</v>
          </cell>
          <cell r="Z61">
            <v>0.92</v>
          </cell>
          <cell r="AA61">
            <v>0.92</v>
          </cell>
          <cell r="AB61">
            <v>900</v>
          </cell>
          <cell r="AC61">
            <v>2.25</v>
          </cell>
          <cell r="AD61">
            <v>0.92</v>
          </cell>
          <cell r="AE61">
            <v>46</v>
          </cell>
          <cell r="AF61">
            <v>0.92</v>
          </cell>
          <cell r="AG61">
            <v>46.000000000000007</v>
          </cell>
          <cell r="AH61">
            <v>10</v>
          </cell>
          <cell r="AI61">
            <v>7</v>
          </cell>
          <cell r="AJ61">
            <v>0.35000000000000003</v>
          </cell>
          <cell r="AK61">
            <v>8</v>
          </cell>
          <cell r="AL61">
            <v>16</v>
          </cell>
          <cell r="AM61">
            <v>55</v>
          </cell>
          <cell r="AN61">
            <v>41</v>
          </cell>
          <cell r="AO61" t="str">
            <v>1900i</v>
          </cell>
        </row>
        <row r="62">
          <cell r="D62">
            <v>60</v>
          </cell>
          <cell r="E62" t="str">
            <v>Peri Contact</v>
          </cell>
          <cell r="F62">
            <v>1</v>
          </cell>
          <cell r="G62" t="str">
            <v>KQ10</v>
          </cell>
          <cell r="H62">
            <v>5.8</v>
          </cell>
          <cell r="I62" t="str">
            <v>KQ20</v>
          </cell>
          <cell r="J62" t="str">
            <v>D</v>
          </cell>
          <cell r="K62">
            <v>1</v>
          </cell>
          <cell r="L62">
            <v>1.8</v>
          </cell>
          <cell r="M62">
            <v>0</v>
          </cell>
          <cell r="N62">
            <v>2.8</v>
          </cell>
          <cell r="O62">
            <v>4</v>
          </cell>
          <cell r="P62">
            <v>4</v>
          </cell>
          <cell r="Q62">
            <v>2.8</v>
          </cell>
          <cell r="R62">
            <v>0.05</v>
          </cell>
          <cell r="S62">
            <v>0.2</v>
          </cell>
          <cell r="T62">
            <v>0.13999999999999999</v>
          </cell>
          <cell r="U62">
            <v>0</v>
          </cell>
          <cell r="V62" t="str">
            <v>P</v>
          </cell>
          <cell r="W62" t="str">
            <v>PTD</v>
          </cell>
          <cell r="X62">
            <v>0.2</v>
          </cell>
          <cell r="Y62">
            <v>0.13999999999999999</v>
          </cell>
          <cell r="Z62">
            <v>4</v>
          </cell>
          <cell r="AA62">
            <v>2.7999999999999994</v>
          </cell>
          <cell r="AB62">
            <v>6000</v>
          </cell>
          <cell r="AC62">
            <v>4</v>
          </cell>
          <cell r="AD62">
            <v>4</v>
          </cell>
          <cell r="AE62">
            <v>200</v>
          </cell>
          <cell r="AF62">
            <v>2.6</v>
          </cell>
          <cell r="AG62">
            <v>130</v>
          </cell>
          <cell r="AH62">
            <v>30</v>
          </cell>
          <cell r="AI62">
            <v>5</v>
          </cell>
          <cell r="AJ62">
            <v>0.25</v>
          </cell>
          <cell r="AK62">
            <v>20</v>
          </cell>
          <cell r="AL62">
            <v>25</v>
          </cell>
          <cell r="AM62">
            <v>56</v>
          </cell>
          <cell r="AO62">
            <v>248</v>
          </cell>
        </row>
        <row r="63">
          <cell r="D63">
            <v>91</v>
          </cell>
          <cell r="E63" t="str">
            <v>M1</v>
          </cell>
          <cell r="F63">
            <v>2.6</v>
          </cell>
          <cell r="G63" t="str">
            <v>L10</v>
          </cell>
          <cell r="H63">
            <v>4</v>
          </cell>
          <cell r="I63" t="str">
            <v>L20</v>
          </cell>
          <cell r="J63" t="str">
            <v>D</v>
          </cell>
          <cell r="K63">
            <v>1</v>
          </cell>
          <cell r="L63">
            <v>0</v>
          </cell>
          <cell r="M63">
            <v>0</v>
          </cell>
          <cell r="N63">
            <v>2.6</v>
          </cell>
          <cell r="O63">
            <v>4</v>
          </cell>
          <cell r="P63">
            <v>4</v>
          </cell>
          <cell r="Q63">
            <v>2.6</v>
          </cell>
          <cell r="R63">
            <v>0.05</v>
          </cell>
          <cell r="S63">
            <v>0.2</v>
          </cell>
          <cell r="T63">
            <v>0.13</v>
          </cell>
          <cell r="U63">
            <v>0</v>
          </cell>
          <cell r="V63" t="str">
            <v>P</v>
          </cell>
          <cell r="W63" t="str">
            <v>PTD</v>
          </cell>
          <cell r="X63">
            <v>0.2</v>
          </cell>
          <cell r="Y63">
            <v>0.13</v>
          </cell>
          <cell r="Z63">
            <v>4</v>
          </cell>
          <cell r="AA63">
            <v>2.6</v>
          </cell>
          <cell r="AB63">
            <v>5400</v>
          </cell>
          <cell r="AC63">
            <v>4</v>
          </cell>
          <cell r="AD63">
            <v>4</v>
          </cell>
          <cell r="AE63">
            <v>200</v>
          </cell>
          <cell r="AF63">
            <v>2.6</v>
          </cell>
          <cell r="AG63">
            <v>130</v>
          </cell>
          <cell r="AH63">
            <v>15</v>
          </cell>
          <cell r="AI63">
            <v>54</v>
          </cell>
          <cell r="AJ63">
            <v>2.7</v>
          </cell>
          <cell r="AK63">
            <v>20</v>
          </cell>
          <cell r="AL63">
            <v>25</v>
          </cell>
          <cell r="AM63">
            <v>60</v>
          </cell>
          <cell r="AO63">
            <v>248</v>
          </cell>
        </row>
        <row r="64">
          <cell r="D64">
            <v>5</v>
          </cell>
          <cell r="E64" t="str">
            <v>Alignment</v>
          </cell>
          <cell r="J64" t="str">
            <v>D</v>
          </cell>
          <cell r="K64">
            <v>1</v>
          </cell>
          <cell r="R64">
            <v>0.05</v>
          </cell>
          <cell r="V64" t="str">
            <v>P</v>
          </cell>
          <cell r="W64" t="str">
            <v>PTD</v>
          </cell>
          <cell r="AB64">
            <v>8800</v>
          </cell>
          <cell r="AC64">
            <v>2.5</v>
          </cell>
          <cell r="AD64">
            <v>11</v>
          </cell>
          <cell r="AE64">
            <v>550</v>
          </cell>
          <cell r="AF64">
            <v>11</v>
          </cell>
          <cell r="AG64">
            <v>550</v>
          </cell>
          <cell r="AH64">
            <v>1000</v>
          </cell>
          <cell r="AJ64">
            <v>0</v>
          </cell>
          <cell r="AM64" t="str">
            <v>NA</v>
          </cell>
          <cell r="AO64">
            <v>365</v>
          </cell>
        </row>
        <row r="65">
          <cell r="D65">
            <v>71</v>
          </cell>
          <cell r="E65" t="str">
            <v>M1</v>
          </cell>
          <cell r="F65">
            <v>2.6</v>
          </cell>
          <cell r="G65" t="str">
            <v>L10</v>
          </cell>
          <cell r="H65">
            <v>4</v>
          </cell>
          <cell r="I65" t="str">
            <v>L20</v>
          </cell>
          <cell r="J65" t="str">
            <v>C</v>
          </cell>
          <cell r="K65">
            <v>1</v>
          </cell>
          <cell r="L65">
            <v>0</v>
          </cell>
          <cell r="M65">
            <v>0</v>
          </cell>
          <cell r="N65">
            <v>2.6</v>
          </cell>
          <cell r="O65">
            <v>4</v>
          </cell>
          <cell r="P65">
            <v>2.6</v>
          </cell>
          <cell r="Q65">
            <v>4</v>
          </cell>
          <cell r="R65">
            <v>0.05</v>
          </cell>
          <cell r="S65">
            <v>0.13</v>
          </cell>
          <cell r="T65">
            <v>0.2</v>
          </cell>
          <cell r="U65">
            <v>0</v>
          </cell>
          <cell r="V65" t="str">
            <v>P</v>
          </cell>
          <cell r="W65" t="str">
            <v>PTD</v>
          </cell>
          <cell r="X65">
            <v>0.13</v>
          </cell>
          <cell r="Y65">
            <v>0.2</v>
          </cell>
          <cell r="Z65">
            <v>2.6</v>
          </cell>
          <cell r="AA65">
            <v>4</v>
          </cell>
          <cell r="AB65">
            <v>7300</v>
          </cell>
          <cell r="AC65">
            <v>4</v>
          </cell>
          <cell r="AD65">
            <v>2.6</v>
          </cell>
          <cell r="AE65">
            <v>130</v>
          </cell>
          <cell r="AF65">
            <v>4</v>
          </cell>
          <cell r="AG65">
            <v>200</v>
          </cell>
          <cell r="AH65">
            <v>15</v>
          </cell>
          <cell r="AK65">
            <v>20</v>
          </cell>
          <cell r="AL65">
            <v>25</v>
          </cell>
          <cell r="AM65">
            <v>60</v>
          </cell>
          <cell r="AO65">
            <v>248</v>
          </cell>
        </row>
        <row r="66">
          <cell r="D66">
            <v>80</v>
          </cell>
          <cell r="E66" t="str">
            <v>Passivation</v>
          </cell>
          <cell r="F66">
            <v>42</v>
          </cell>
          <cell r="G66" t="str">
            <v>OO60</v>
          </cell>
          <cell r="H66">
            <v>40</v>
          </cell>
          <cell r="I66" t="str">
            <v>OO70</v>
          </cell>
          <cell r="J66" t="str">
            <v>D</v>
          </cell>
          <cell r="K66">
            <v>1</v>
          </cell>
          <cell r="L66">
            <v>0</v>
          </cell>
          <cell r="M66">
            <v>0</v>
          </cell>
          <cell r="N66">
            <v>42</v>
          </cell>
          <cell r="O66">
            <v>40</v>
          </cell>
          <cell r="P66">
            <v>40</v>
          </cell>
          <cell r="Q66">
            <v>42</v>
          </cell>
          <cell r="R66">
            <v>0.05</v>
          </cell>
          <cell r="S66">
            <v>2</v>
          </cell>
          <cell r="T66">
            <v>2.1</v>
          </cell>
          <cell r="U66">
            <v>0</v>
          </cell>
          <cell r="V66" t="str">
            <v>P</v>
          </cell>
          <cell r="W66" t="str">
            <v>PTD</v>
          </cell>
          <cell r="X66">
            <v>2</v>
          </cell>
          <cell r="Y66">
            <v>2.1</v>
          </cell>
          <cell r="Z66">
            <v>40</v>
          </cell>
          <cell r="AA66">
            <v>42</v>
          </cell>
          <cell r="AB66">
            <v>15500</v>
          </cell>
          <cell r="AC66">
            <v>2.5</v>
          </cell>
          <cell r="AD66">
            <v>12.4</v>
          </cell>
          <cell r="AE66">
            <v>620.00000000000011</v>
          </cell>
          <cell r="AF66">
            <v>12.4</v>
          </cell>
          <cell r="AG66">
            <v>620.00000000000011</v>
          </cell>
          <cell r="AH66">
            <v>400</v>
          </cell>
          <cell r="AJ66">
            <v>0</v>
          </cell>
          <cell r="AK66">
            <v>100</v>
          </cell>
          <cell r="AL66">
            <v>100</v>
          </cell>
          <cell r="AM66">
            <v>71</v>
          </cell>
          <cell r="AO66">
            <v>365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lculations"/>
      <sheetName val="Revision History"/>
      <sheetName val="Layer Sizing"/>
      <sheetName val="WL drv - released (ref only)"/>
      <sheetName val="Metal and Via DR-released"/>
      <sheetName val="LV DR-released"/>
      <sheetName val="HV DR-released"/>
      <sheetName val="PCMS Array DR-released"/>
      <sheetName val="Other Rules"/>
      <sheetName val="Process Assumptions-released"/>
      <sheetName val="Drawn Layer Definition"/>
      <sheetName val="Device Supported"/>
      <sheetName val="Mask Layers"/>
      <sheetName val="Flow"/>
      <sheetName val="Electrical Spec"/>
      <sheetName val="Devices supported"/>
      <sheetName val="21nm Sizing"/>
      <sheetName val="PCMS-80s-Rev0 5 (4)"/>
    </sheetNames>
    <sheetDataSet>
      <sheetData sheetId="0"/>
      <sheetData sheetId="1"/>
      <sheetData sheetId="2">
        <row r="5">
          <cell r="I5">
            <v>1.3200000000000003E-2</v>
          </cell>
        </row>
        <row r="8">
          <cell r="E8">
            <v>1.5999999999999999</v>
          </cell>
          <cell r="I8">
            <v>0.08</v>
          </cell>
        </row>
        <row r="9">
          <cell r="E9">
            <v>0.08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lculations"/>
      <sheetName val="Revision History"/>
      <sheetName val="Layer Sizing"/>
      <sheetName val="WL drv - released (ref only)"/>
      <sheetName val="Metal and Via DR-released"/>
      <sheetName val="LV DR-released"/>
      <sheetName val="HV DR-released"/>
      <sheetName val="PCMS Array DR-released"/>
      <sheetName val="Other Rules"/>
      <sheetName val="Process Assumptions-released"/>
      <sheetName val="Drawn Layer Definition"/>
      <sheetName val="Device Supported"/>
      <sheetName val="Mask Layers"/>
      <sheetName val="Flow"/>
      <sheetName val="Electrical Spec"/>
      <sheetName val="Devices supported"/>
    </sheetNames>
    <sheetDataSet>
      <sheetData sheetId="0"/>
      <sheetData sheetId="1"/>
      <sheetData sheetId="2">
        <row r="5">
          <cell r="E5">
            <v>0.26400000000000007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edcfab4.micron.com/fab4/RXP001/DSGN/SXP10%20Design%20Rules.xlsm" TargetMode="External"/><Relationship Id="rId1" Type="http://schemas.openxmlformats.org/officeDocument/2006/relationships/hyperlink" Target="http://edm.micron.com/cgi-bin/mtgetdoc.exe?itemID=09005aef8568457c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hyperlink" Target="http://edcfab4.micron.com/fab4/RXP001/DSGN/SXP10%20Design%20Rules.xlsm" TargetMode="External"/><Relationship Id="rId1" Type="http://schemas.openxmlformats.org/officeDocument/2006/relationships/hyperlink" Target="http://edm.micron.com/cgi-bin/mtgetdoc.exe?itemID=09005aef8568457c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C1:T41"/>
  <sheetViews>
    <sheetView topLeftCell="A3" workbookViewId="0">
      <selection activeCell="F12" sqref="F12"/>
    </sheetView>
  </sheetViews>
  <sheetFormatPr defaultRowHeight="12.5"/>
  <cols>
    <col min="16" max="16" width="11.54296875" customWidth="1"/>
    <col min="17" max="17" width="10.81640625" customWidth="1"/>
  </cols>
  <sheetData>
    <row r="1" spans="4:19">
      <c r="Q1" t="s">
        <v>236</v>
      </c>
    </row>
    <row r="2" spans="4:19" ht="14.5">
      <c r="Q2" s="25" t="s">
        <v>235</v>
      </c>
    </row>
    <row r="3" spans="4:19" ht="14.5">
      <c r="E3" s="25"/>
      <c r="Q3" t="s">
        <v>55</v>
      </c>
    </row>
    <row r="4" spans="4:19" ht="14.5">
      <c r="D4" s="1" t="s">
        <v>0</v>
      </c>
      <c r="Q4" s="25" t="s">
        <v>56</v>
      </c>
    </row>
    <row r="5" spans="4:19" ht="14.5">
      <c r="F5" s="1" t="s">
        <v>1</v>
      </c>
      <c r="J5" s="1" t="s">
        <v>2</v>
      </c>
    </row>
    <row r="6" spans="4:19" ht="13" thickBot="1">
      <c r="D6" s="2" t="s">
        <v>3</v>
      </c>
      <c r="E6" s="3" t="s">
        <v>4</v>
      </c>
      <c r="F6" s="4"/>
      <c r="G6" s="4"/>
      <c r="H6" s="2"/>
      <c r="I6" s="2"/>
      <c r="J6" s="2"/>
      <c r="K6" s="2"/>
      <c r="L6" s="2"/>
      <c r="M6" s="2"/>
      <c r="N6" s="2"/>
      <c r="P6" s="5"/>
    </row>
    <row r="7" spans="4:19" ht="13.5" thickBot="1">
      <c r="D7" s="6"/>
      <c r="E7" s="7" t="s">
        <v>5</v>
      </c>
      <c r="F7" s="8"/>
      <c r="G7" s="9">
        <v>13.5</v>
      </c>
      <c r="H7" s="10"/>
      <c r="I7" s="2"/>
      <c r="J7" s="2"/>
      <c r="K7" s="2"/>
      <c r="L7" s="2"/>
      <c r="M7" s="2"/>
      <c r="N7" s="2"/>
      <c r="P7" s="26" t="s">
        <v>6</v>
      </c>
      <c r="S7" t="s">
        <v>97</v>
      </c>
    </row>
    <row r="8" spans="4:19">
      <c r="D8" s="2"/>
      <c r="E8" s="11"/>
      <c r="F8" s="11" t="s">
        <v>7</v>
      </c>
      <c r="G8" s="11" t="s">
        <v>8</v>
      </c>
      <c r="H8" s="2" t="s">
        <v>9</v>
      </c>
      <c r="I8" s="2" t="s">
        <v>10</v>
      </c>
      <c r="J8" s="2" t="s">
        <v>11</v>
      </c>
      <c r="K8" s="2" t="s">
        <v>12</v>
      </c>
      <c r="L8" s="2" t="s">
        <v>13</v>
      </c>
      <c r="M8" s="12" t="s">
        <v>130</v>
      </c>
      <c r="N8" s="2" t="s">
        <v>14</v>
      </c>
      <c r="O8" t="s">
        <v>15</v>
      </c>
      <c r="P8" t="s">
        <v>16</v>
      </c>
      <c r="Q8" t="s">
        <v>17</v>
      </c>
      <c r="S8" s="20" t="s">
        <v>37</v>
      </c>
    </row>
    <row r="9" spans="4:19" ht="13" thickBot="1">
      <c r="D9" s="4" t="s">
        <v>18</v>
      </c>
      <c r="E9" s="2"/>
      <c r="F9" s="2">
        <f>G7</f>
        <v>13.5</v>
      </c>
      <c r="G9" s="2">
        <v>2</v>
      </c>
      <c r="H9" s="12">
        <v>40</v>
      </c>
      <c r="I9" s="2">
        <v>2</v>
      </c>
      <c r="J9" s="2">
        <v>20</v>
      </c>
      <c r="K9" s="12">
        <v>16</v>
      </c>
      <c r="L9" s="2">
        <v>10</v>
      </c>
      <c r="M9" s="12">
        <v>2.5</v>
      </c>
      <c r="N9" s="2">
        <v>35</v>
      </c>
      <c r="P9" t="s">
        <v>19</v>
      </c>
      <c r="Q9" t="s">
        <v>20</v>
      </c>
      <c r="S9" s="20" t="s">
        <v>60</v>
      </c>
    </row>
    <row r="10" spans="4:19">
      <c r="D10" s="13" t="s">
        <v>21</v>
      </c>
      <c r="E10" s="10" t="s">
        <v>22</v>
      </c>
      <c r="F10" s="2">
        <f>SUM($F9:F9)</f>
        <v>13.5</v>
      </c>
      <c r="G10" s="2">
        <f>SUM($F9:G9)</f>
        <v>15.5</v>
      </c>
      <c r="H10" s="2">
        <f>SUM($F9:H9)</f>
        <v>55.5</v>
      </c>
      <c r="I10" s="2">
        <f>SUM($F9:I9)</f>
        <v>57.5</v>
      </c>
      <c r="J10" s="2">
        <f>SUM($F9:J9)</f>
        <v>77.5</v>
      </c>
      <c r="K10" s="2">
        <f>SUM($F9:K9)</f>
        <v>93.5</v>
      </c>
      <c r="L10" s="2">
        <f>SUM($F9:L9)</f>
        <v>103.5</v>
      </c>
      <c r="M10" s="2">
        <f>SUM($F9:M9)</f>
        <v>106</v>
      </c>
      <c r="N10" s="2">
        <f>SUM($F9:N9)</f>
        <v>141</v>
      </c>
      <c r="P10" t="s">
        <v>58</v>
      </c>
      <c r="Q10" t="s">
        <v>59</v>
      </c>
      <c r="S10" s="20" t="s">
        <v>37</v>
      </c>
    </row>
    <row r="11" spans="4:19" ht="13" thickBot="1">
      <c r="D11" s="14">
        <v>89</v>
      </c>
      <c r="E11" s="10" t="s">
        <v>23</v>
      </c>
      <c r="F11" s="15">
        <f t="shared" ref="F11:N11" si="0">2*SIN(RADIANS(90-$D11))*F$10</f>
        <v>0.47121497380665484</v>
      </c>
      <c r="G11" s="15">
        <f t="shared" si="0"/>
        <v>0.54102459955578885</v>
      </c>
      <c r="H11" s="15">
        <f t="shared" si="0"/>
        <v>1.9372171145384698</v>
      </c>
      <c r="I11" s="15">
        <f t="shared" si="0"/>
        <v>2.0070267402876039</v>
      </c>
      <c r="J11" s="15">
        <f t="shared" si="0"/>
        <v>2.7051229977789442</v>
      </c>
      <c r="K11" s="15">
        <f t="shared" si="0"/>
        <v>3.2636000037720168</v>
      </c>
      <c r="L11" s="15">
        <f t="shared" si="0"/>
        <v>3.6126481325176871</v>
      </c>
      <c r="M11" s="15">
        <f t="shared" si="0"/>
        <v>3.6999101647041046</v>
      </c>
      <c r="N11" s="15">
        <f t="shared" si="0"/>
        <v>4.9215786153139502</v>
      </c>
    </row>
    <row r="12" spans="4:19">
      <c r="D12" s="11" t="s">
        <v>24</v>
      </c>
      <c r="E12" s="2"/>
      <c r="F12" s="16">
        <f t="shared" ref="F12:N12" si="1">$G$7+F11</f>
        <v>13.971214973806655</v>
      </c>
      <c r="G12" s="16">
        <f t="shared" si="1"/>
        <v>14.041024599555788</v>
      </c>
      <c r="H12" s="16">
        <f t="shared" si="1"/>
        <v>15.43721711453847</v>
      </c>
      <c r="I12" s="16">
        <f t="shared" si="1"/>
        <v>15.507026740287603</v>
      </c>
      <c r="J12" s="15">
        <f t="shared" si="1"/>
        <v>16.205122997778943</v>
      </c>
      <c r="K12" s="15">
        <f t="shared" si="1"/>
        <v>16.763600003772016</v>
      </c>
      <c r="L12" s="15">
        <f t="shared" si="1"/>
        <v>17.112648132517688</v>
      </c>
      <c r="M12" s="15">
        <f t="shared" si="1"/>
        <v>17.199910164704104</v>
      </c>
      <c r="N12" s="15">
        <f t="shared" si="1"/>
        <v>18.421578615313951</v>
      </c>
    </row>
    <row r="13" spans="4:19">
      <c r="D13" s="2"/>
      <c r="E13" s="2"/>
      <c r="F13" s="2"/>
      <c r="G13" s="2" t="s">
        <v>25</v>
      </c>
      <c r="H13" s="2"/>
      <c r="I13" s="17" t="s">
        <v>26</v>
      </c>
      <c r="J13" s="16">
        <f>3+J12</f>
        <v>19.205122997778943</v>
      </c>
      <c r="K13" s="16">
        <f>3+K12</f>
        <v>19.763600003772016</v>
      </c>
      <c r="L13" s="16">
        <f>3+L12</f>
        <v>20.112648132517688</v>
      </c>
      <c r="M13" s="16">
        <f>3+M12</f>
        <v>20.199910164704104</v>
      </c>
      <c r="N13" s="16">
        <f>3+N12</f>
        <v>21.421578615313951</v>
      </c>
      <c r="P13" t="s">
        <v>27</v>
      </c>
      <c r="R13">
        <f>N9*(L13+N13)/2</f>
        <v>726.84896808705366</v>
      </c>
    </row>
    <row r="14" spans="4:19">
      <c r="E14">
        <v>10</v>
      </c>
      <c r="H14" s="18">
        <f>AVERAGE(G12:H12)</f>
        <v>14.73912085704713</v>
      </c>
      <c r="I14" s="5"/>
      <c r="J14" s="5"/>
      <c r="K14" s="5">
        <f>AVERAGE(J13:K13)</f>
        <v>19.484361500775478</v>
      </c>
      <c r="N14" s="5">
        <f>AVERAGE(L13:N13)</f>
        <v>20.578045637511917</v>
      </c>
    </row>
    <row r="15" spans="4:19">
      <c r="E15" s="15">
        <f>2*SIN(RADIANS(90-$D11))*E$14</f>
        <v>0.34904812874567026</v>
      </c>
    </row>
    <row r="16" spans="4:19">
      <c r="P16" t="s">
        <v>28</v>
      </c>
      <c r="R16">
        <f>G12*H26</f>
        <v>251.09502725309039</v>
      </c>
      <c r="S16" t="s">
        <v>29</v>
      </c>
    </row>
    <row r="17" spans="3:20">
      <c r="P17" t="s">
        <v>31</v>
      </c>
      <c r="R17">
        <f>H12*I26</f>
        <v>297.6164037667599</v>
      </c>
      <c r="S17" t="s">
        <v>29</v>
      </c>
    </row>
    <row r="19" spans="3:20" ht="13">
      <c r="P19" s="26" t="s">
        <v>35</v>
      </c>
    </row>
    <row r="20" spans="3:20" ht="13" thickBot="1">
      <c r="C20" s="2" t="s">
        <v>30</v>
      </c>
      <c r="D20" s="4"/>
      <c r="E20" s="4"/>
      <c r="F20" s="2"/>
      <c r="G20" s="2"/>
      <c r="H20" s="2"/>
      <c r="I20" s="2"/>
      <c r="J20" s="2"/>
      <c r="K20" s="2"/>
      <c r="L20" s="15"/>
      <c r="M20" s="5"/>
      <c r="P20" t="s">
        <v>36</v>
      </c>
      <c r="R20" s="20" t="s">
        <v>37</v>
      </c>
      <c r="S20" t="s">
        <v>50</v>
      </c>
    </row>
    <row r="21" spans="3:20" ht="13" thickBot="1">
      <c r="C21" s="6"/>
      <c r="D21" s="7" t="s">
        <v>32</v>
      </c>
      <c r="E21" s="19">
        <v>15.3</v>
      </c>
      <c r="F21" s="10"/>
      <c r="G21" s="2"/>
      <c r="H21" s="2"/>
      <c r="I21" s="2"/>
      <c r="J21" s="2"/>
      <c r="K21" s="2"/>
      <c r="L21" s="2"/>
      <c r="P21" t="s">
        <v>40</v>
      </c>
      <c r="R21" s="28" t="s">
        <v>129</v>
      </c>
    </row>
    <row r="22" spans="3:20">
      <c r="C22" s="2"/>
      <c r="D22" s="11"/>
      <c r="E22" s="11" t="s">
        <v>33</v>
      </c>
      <c r="F22" s="2" t="s">
        <v>34</v>
      </c>
      <c r="G22" s="2" t="s">
        <v>7</v>
      </c>
      <c r="H22" s="2" t="s">
        <v>8</v>
      </c>
      <c r="I22" s="2" t="s">
        <v>9</v>
      </c>
      <c r="J22" s="2" t="s">
        <v>10</v>
      </c>
      <c r="K22" s="2" t="s">
        <v>11</v>
      </c>
      <c r="L22" s="2" t="s">
        <v>12</v>
      </c>
      <c r="P22" s="29" t="s">
        <v>57</v>
      </c>
    </row>
    <row r="23" spans="3:20" ht="13" thickBot="1">
      <c r="C23" s="4"/>
      <c r="D23" s="2"/>
      <c r="E23" s="2">
        <v>55</v>
      </c>
      <c r="F23" s="2">
        <v>5</v>
      </c>
      <c r="G23" s="2">
        <v>12</v>
      </c>
      <c r="H23" s="2">
        <v>2</v>
      </c>
      <c r="I23" s="12">
        <f>H9</f>
        <v>40</v>
      </c>
      <c r="J23" s="2">
        <v>2</v>
      </c>
      <c r="K23" s="2">
        <v>20</v>
      </c>
      <c r="L23" s="12">
        <f>K9</f>
        <v>16</v>
      </c>
    </row>
    <row r="24" spans="3:20" ht="13">
      <c r="C24" s="13" t="s">
        <v>21</v>
      </c>
      <c r="D24" s="10" t="s">
        <v>38</v>
      </c>
      <c r="E24" s="2">
        <f>SUM($E23:E23)</f>
        <v>55</v>
      </c>
      <c r="F24" s="2">
        <f>SUM($E23:F23)</f>
        <v>60</v>
      </c>
      <c r="G24" s="2">
        <f>SUM($E23:G23)</f>
        <v>72</v>
      </c>
      <c r="H24" s="2">
        <f>SUM($E23:H23)</f>
        <v>74</v>
      </c>
      <c r="I24" s="2">
        <f>SUM($E23:I23)</f>
        <v>114</v>
      </c>
      <c r="J24" s="2">
        <f>SUM($E23:J23)</f>
        <v>116</v>
      </c>
      <c r="K24" s="2">
        <f>SUM($E23:K23)</f>
        <v>136</v>
      </c>
      <c r="L24" s="2">
        <f>SUM($E23:L23)</f>
        <v>152</v>
      </c>
      <c r="M24" t="s">
        <v>39</v>
      </c>
      <c r="P24" s="26" t="s">
        <v>53</v>
      </c>
    </row>
    <row r="25" spans="3:20" ht="13" thickBot="1">
      <c r="C25" s="14">
        <v>89</v>
      </c>
      <c r="D25" s="10"/>
      <c r="E25" s="15">
        <f t="shared" ref="E25:L25" si="2">2*SIN(RADIANS(90-$C25))*E$24</f>
        <v>1.9197647081011864</v>
      </c>
      <c r="F25" s="15">
        <f t="shared" si="2"/>
        <v>2.0942887724740213</v>
      </c>
      <c r="G25" s="15">
        <f t="shared" si="2"/>
        <v>2.5131465269688258</v>
      </c>
      <c r="H25" s="15">
        <f t="shared" si="2"/>
        <v>2.5829561527179599</v>
      </c>
      <c r="I25" s="15">
        <f t="shared" si="2"/>
        <v>3.9791486677006405</v>
      </c>
      <c r="J25" s="15">
        <f t="shared" si="2"/>
        <v>4.0489582934497745</v>
      </c>
      <c r="K25" s="15">
        <f t="shared" si="2"/>
        <v>4.7470545509411153</v>
      </c>
      <c r="L25" s="15">
        <f t="shared" si="2"/>
        <v>5.3055315569341879</v>
      </c>
      <c r="P25" t="s">
        <v>49</v>
      </c>
      <c r="R25" s="30" t="s">
        <v>54</v>
      </c>
      <c r="S25" t="s">
        <v>50</v>
      </c>
      <c r="T25" s="28"/>
    </row>
    <row r="26" spans="3:20" ht="12.75" customHeight="1">
      <c r="C26" s="91" t="s">
        <v>24</v>
      </c>
      <c r="D26" s="92"/>
      <c r="E26" s="16">
        <f t="shared" ref="E26:L26" si="3">$E$21+E25</f>
        <v>17.219764708101188</v>
      </c>
      <c r="F26" s="16">
        <f t="shared" si="3"/>
        <v>17.39428877247402</v>
      </c>
      <c r="G26" s="16">
        <f t="shared" si="3"/>
        <v>17.813146526968826</v>
      </c>
      <c r="H26" s="16">
        <f t="shared" si="3"/>
        <v>17.882956152717959</v>
      </c>
      <c r="I26" s="16">
        <f t="shared" si="3"/>
        <v>19.279148667700643</v>
      </c>
      <c r="J26" s="16">
        <f t="shared" si="3"/>
        <v>19.348958293449776</v>
      </c>
      <c r="K26" s="15">
        <f t="shared" si="3"/>
        <v>20.047054550941116</v>
      </c>
      <c r="L26" s="15">
        <f t="shared" si="3"/>
        <v>20.605531556934189</v>
      </c>
      <c r="P26" t="s">
        <v>51</v>
      </c>
      <c r="R26" s="27" t="s">
        <v>54</v>
      </c>
      <c r="S26" t="s">
        <v>50</v>
      </c>
      <c r="T26" s="28" t="s">
        <v>52</v>
      </c>
    </row>
    <row r="27" spans="3:20">
      <c r="C27" s="21"/>
      <c r="D27" s="2"/>
      <c r="E27" s="2"/>
      <c r="F27" s="2"/>
      <c r="G27" s="2"/>
      <c r="H27" s="2"/>
      <c r="I27" s="2"/>
      <c r="J27" s="17" t="s">
        <v>42</v>
      </c>
      <c r="K27" s="16">
        <f>2+K26</f>
        <v>22.047054550941116</v>
      </c>
      <c r="L27" s="16">
        <f>2+L26</f>
        <v>22.605531556934189</v>
      </c>
    </row>
    <row r="28" spans="3:20">
      <c r="I28" s="18">
        <f>AVERAGE(H26:I26)</f>
        <v>18.581052410209303</v>
      </c>
      <c r="K28" s="5">
        <f>41-K27</f>
        <v>18.952945449058884</v>
      </c>
      <c r="L28" s="5">
        <f>AVERAGE(K27:L27)</f>
        <v>22.326293053937654</v>
      </c>
      <c r="P28" t="s">
        <v>41</v>
      </c>
      <c r="R28">
        <f>E23*(E21+E26)/2</f>
        <v>894.29352947278278</v>
      </c>
    </row>
    <row r="32" spans="3:20">
      <c r="O32">
        <f>45+(15+2+(35+2+20)/2)/2</f>
        <v>67.75</v>
      </c>
    </row>
    <row r="33" spans="3:18">
      <c r="O33">
        <v>57.75</v>
      </c>
    </row>
    <row r="34" spans="3:18">
      <c r="O34">
        <f>O33/O32</f>
        <v>0.85239852398523985</v>
      </c>
    </row>
    <row r="35" spans="3:18">
      <c r="C35" s="2"/>
      <c r="D35" s="2" t="s">
        <v>43</v>
      </c>
      <c r="E35" s="6" t="s">
        <v>44</v>
      </c>
      <c r="F35" s="2" t="s">
        <v>34</v>
      </c>
      <c r="G35" s="2" t="s">
        <v>7</v>
      </c>
      <c r="H35" s="2" t="s">
        <v>8</v>
      </c>
      <c r="I35" s="2" t="s">
        <v>9</v>
      </c>
      <c r="J35" s="2" t="s">
        <v>10</v>
      </c>
      <c r="K35" s="2" t="s">
        <v>11</v>
      </c>
      <c r="L35" s="2" t="s">
        <v>12</v>
      </c>
    </row>
    <row r="36" spans="3:18" ht="13" thickBot="1">
      <c r="C36" s="4"/>
      <c r="D36" s="4"/>
      <c r="E36" s="6">
        <v>45</v>
      </c>
      <c r="F36" s="2">
        <v>5</v>
      </c>
      <c r="G36" s="2">
        <v>12</v>
      </c>
      <c r="H36" s="2">
        <v>2</v>
      </c>
      <c r="I36" s="12">
        <f>H9</f>
        <v>40</v>
      </c>
      <c r="J36" s="12">
        <v>2</v>
      </c>
      <c r="K36" s="12">
        <v>20</v>
      </c>
      <c r="L36" s="12">
        <f>K9</f>
        <v>16</v>
      </c>
      <c r="N36">
        <f>N14*N9</f>
        <v>720.23159731291707</v>
      </c>
      <c r="P36" t="s">
        <v>45</v>
      </c>
      <c r="R36">
        <f>E38*(D37+E40)/2</f>
        <v>741.84112303549898</v>
      </c>
    </row>
    <row r="37" spans="3:18" ht="13" thickBot="1">
      <c r="C37" s="7" t="s">
        <v>46</v>
      </c>
      <c r="D37" s="19">
        <v>15.7</v>
      </c>
      <c r="F37" s="2"/>
      <c r="G37" s="2"/>
      <c r="H37" s="2"/>
      <c r="I37" s="12"/>
      <c r="J37" s="12"/>
      <c r="K37" s="12"/>
      <c r="L37" s="12"/>
      <c r="N37">
        <f>N36/16</f>
        <v>45.014474832057317</v>
      </c>
    </row>
    <row r="38" spans="3:18" ht="13" thickBot="1">
      <c r="C38" s="22" t="s">
        <v>47</v>
      </c>
      <c r="E38" s="6">
        <f>SUM($E36:E36)</f>
        <v>45</v>
      </c>
      <c r="F38" s="2">
        <f>SUM($E36:F36)</f>
        <v>50</v>
      </c>
      <c r="G38" s="2">
        <f>SUM($E36:G36)</f>
        <v>62</v>
      </c>
      <c r="H38" s="2">
        <f>SUM($E36:H36)</f>
        <v>64</v>
      </c>
      <c r="I38" s="2">
        <f>SUM($E36:I36)</f>
        <v>104</v>
      </c>
      <c r="J38" s="2">
        <f>SUM($E36:J36)</f>
        <v>106</v>
      </c>
      <c r="K38" s="2">
        <f>SUM($E36:K36)</f>
        <v>126</v>
      </c>
      <c r="L38" s="2">
        <f>SUM($E36:L36)</f>
        <v>142</v>
      </c>
      <c r="N38">
        <f>N36/AVERAGE(15.7,17.27)</f>
        <v>43.690118126352267</v>
      </c>
    </row>
    <row r="39" spans="3:18" ht="13" thickBot="1">
      <c r="C39" s="7" t="s">
        <v>21</v>
      </c>
      <c r="D39" s="19">
        <v>89</v>
      </c>
      <c r="E39" s="23">
        <f>2*SIN(RADIANS(90-$D39))*E$36</f>
        <v>1.570716579355516</v>
      </c>
      <c r="F39" s="23">
        <f t="shared" ref="F39:L39" si="4">2*SIN(RADIANS(90-$D39))*F$38</f>
        <v>1.7452406437283512</v>
      </c>
      <c r="G39" s="15">
        <f t="shared" si="4"/>
        <v>2.1640983982231554</v>
      </c>
      <c r="H39" s="15">
        <f t="shared" si="4"/>
        <v>2.2339080239722895</v>
      </c>
      <c r="I39" s="15">
        <f t="shared" si="4"/>
        <v>3.6301005389549705</v>
      </c>
      <c r="J39" s="15">
        <f t="shared" si="4"/>
        <v>3.6999101647041046</v>
      </c>
      <c r="K39" s="15">
        <f t="shared" si="4"/>
        <v>4.3980064221954454</v>
      </c>
      <c r="L39" s="15">
        <f t="shared" si="4"/>
        <v>4.9564834281885171</v>
      </c>
    </row>
    <row r="40" spans="3:18">
      <c r="C40" s="11" t="s">
        <v>24</v>
      </c>
      <c r="D40" s="11"/>
      <c r="E40" s="24">
        <f t="shared" ref="E40:L40" si="5">$D$37+E39</f>
        <v>17.270716579355515</v>
      </c>
      <c r="F40" s="24">
        <f>$D$37+F39</f>
        <v>17.445240643728351</v>
      </c>
      <c r="G40" s="16">
        <f>$D$37+G39</f>
        <v>17.864098398223156</v>
      </c>
      <c r="H40" s="16">
        <f t="shared" si="5"/>
        <v>17.93390802397229</v>
      </c>
      <c r="I40" s="16">
        <f t="shared" si="5"/>
        <v>19.330100538954969</v>
      </c>
      <c r="J40" s="16">
        <f t="shared" si="5"/>
        <v>19.399910164704103</v>
      </c>
      <c r="K40" s="15">
        <f t="shared" si="5"/>
        <v>20.098006422195446</v>
      </c>
      <c r="L40" s="15">
        <f t="shared" si="5"/>
        <v>20.656483428188515</v>
      </c>
      <c r="O40">
        <f>27*N36/35</f>
        <v>555.60723221282183</v>
      </c>
    </row>
    <row r="41" spans="3:18">
      <c r="C41" s="2"/>
      <c r="D41" s="2"/>
      <c r="E41" s="6"/>
      <c r="F41" s="2"/>
      <c r="G41" s="2"/>
      <c r="H41" s="2" t="s">
        <v>48</v>
      </c>
      <c r="I41" s="2"/>
      <c r="J41" s="17" t="s">
        <v>42</v>
      </c>
      <c r="K41" s="16">
        <f>2+K40</f>
        <v>22.098006422195446</v>
      </c>
      <c r="L41" s="16">
        <f>2+L40</f>
        <v>22.656483428188515</v>
      </c>
      <c r="O41">
        <f>N36/O40</f>
        <v>1.2962962962962961</v>
      </c>
    </row>
  </sheetData>
  <mergeCells count="1">
    <mergeCell ref="C26:D26"/>
  </mergeCells>
  <hyperlinks>
    <hyperlink ref="Q4" r:id="rId1"/>
    <hyperlink ref="Q2" r:id="rId2" display="http://edcfab4.micron.com/fab4/RXP001/DSGN/SXP10 Design Rules.xlsm"/>
  </hyperlinks>
  <pageMargins left="0.7" right="0.7" top="0.75" bottom="0.75" header="0.3" footer="0.3"/>
  <pageSetup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1"/>
  <sheetViews>
    <sheetView workbookViewId="0">
      <selection activeCell="J26" sqref="J26:O26"/>
    </sheetView>
  </sheetViews>
  <sheetFormatPr defaultRowHeight="12.5"/>
  <cols>
    <col min="1" max="1" width="12.90625" bestFit="1" customWidth="1"/>
    <col min="2" max="5" width="8.7265625" style="61"/>
    <col min="7" max="7" width="17.54296875" bestFit="1" customWidth="1"/>
    <col min="21" max="21" width="11.54296875" customWidth="1"/>
    <col min="22" max="22" width="10.81640625" customWidth="1"/>
  </cols>
  <sheetData>
    <row r="1" spans="1:24">
      <c r="B1" s="62" t="s">
        <v>252</v>
      </c>
      <c r="C1" s="62"/>
      <c r="D1" s="62"/>
      <c r="E1" s="62"/>
      <c r="V1" t="s">
        <v>236</v>
      </c>
    </row>
    <row r="2" spans="1:24" ht="14.5">
      <c r="B2" s="93" t="s">
        <v>243</v>
      </c>
      <c r="C2" s="94"/>
      <c r="D2" s="93" t="s">
        <v>244</v>
      </c>
      <c r="E2" s="94"/>
      <c r="V2" s="25" t="s">
        <v>235</v>
      </c>
    </row>
    <row r="3" spans="1:24" ht="14.5">
      <c r="B3" s="62" t="s">
        <v>240</v>
      </c>
      <c r="C3" s="62" t="s">
        <v>245</v>
      </c>
      <c r="D3" s="62"/>
      <c r="E3" s="62" t="s">
        <v>245</v>
      </c>
      <c r="J3" s="25"/>
      <c r="V3" t="s">
        <v>55</v>
      </c>
    </row>
    <row r="4" spans="1:24" ht="14.5">
      <c r="A4" t="s">
        <v>237</v>
      </c>
      <c r="B4" s="62">
        <v>63</v>
      </c>
      <c r="C4" s="62"/>
      <c r="D4" s="62">
        <v>68</v>
      </c>
      <c r="E4" s="62"/>
      <c r="I4" s="1" t="s">
        <v>0</v>
      </c>
      <c r="V4" s="25" t="s">
        <v>56</v>
      </c>
    </row>
    <row r="5" spans="1:24" ht="14.5">
      <c r="A5" t="s">
        <v>238</v>
      </c>
      <c r="B5" s="62">
        <v>0</v>
      </c>
      <c r="C5" s="62"/>
      <c r="D5" s="62">
        <v>0</v>
      </c>
      <c r="E5" s="62"/>
      <c r="K5" s="1" t="s">
        <v>1</v>
      </c>
      <c r="O5" s="1" t="s">
        <v>2</v>
      </c>
    </row>
    <row r="6" spans="1:24" ht="13" thickBot="1">
      <c r="A6" t="s">
        <v>247</v>
      </c>
      <c r="B6" s="62">
        <f>(600+950)/10</f>
        <v>155</v>
      </c>
      <c r="C6" s="62"/>
      <c r="D6" s="62">
        <f>(300+1175)/10</f>
        <v>147.5</v>
      </c>
      <c r="E6" s="62"/>
      <c r="I6" s="2" t="s">
        <v>3</v>
      </c>
      <c r="J6" s="3" t="s">
        <v>4</v>
      </c>
      <c r="K6" s="4"/>
      <c r="L6" s="4"/>
      <c r="M6" s="2"/>
      <c r="N6" s="2"/>
      <c r="O6" s="2"/>
      <c r="P6" s="2"/>
      <c r="Q6" s="2"/>
      <c r="R6" s="2"/>
      <c r="S6" s="2"/>
      <c r="U6" s="5"/>
    </row>
    <row r="7" spans="1:24" ht="13.5" thickBot="1">
      <c r="A7" t="s">
        <v>246</v>
      </c>
      <c r="B7" s="62">
        <f>B6-50</f>
        <v>105</v>
      </c>
      <c r="C7" s="62"/>
      <c r="D7" s="66" t="s">
        <v>249</v>
      </c>
      <c r="E7" s="62"/>
      <c r="I7" s="6"/>
      <c r="J7" s="7" t="s">
        <v>5</v>
      </c>
      <c r="K7" s="8"/>
      <c r="L7" s="9">
        <v>19</v>
      </c>
      <c r="M7" s="10"/>
      <c r="N7" s="2"/>
      <c r="O7" s="2"/>
      <c r="P7" s="2"/>
      <c r="Q7" s="2"/>
      <c r="R7" s="2"/>
      <c r="S7" s="2"/>
      <c r="U7" s="26" t="s">
        <v>6</v>
      </c>
      <c r="X7" t="s">
        <v>97</v>
      </c>
    </row>
    <row r="8" spans="1:24">
      <c r="A8" t="s">
        <v>239</v>
      </c>
      <c r="B8" s="62">
        <v>25</v>
      </c>
      <c r="C8" s="62"/>
      <c r="D8" s="62" t="s">
        <v>250</v>
      </c>
      <c r="E8" s="62"/>
      <c r="I8" s="2"/>
      <c r="J8" s="11"/>
      <c r="K8" s="11" t="s">
        <v>7</v>
      </c>
      <c r="L8" s="11" t="s">
        <v>8</v>
      </c>
      <c r="M8" s="2" t="s">
        <v>9</v>
      </c>
      <c r="N8" s="2" t="s">
        <v>10</v>
      </c>
      <c r="O8" s="72" t="s">
        <v>11</v>
      </c>
      <c r="P8" s="2" t="s">
        <v>12</v>
      </c>
      <c r="Q8" s="72" t="s">
        <v>13</v>
      </c>
      <c r="R8" s="12" t="s">
        <v>130</v>
      </c>
      <c r="S8" s="2" t="s">
        <v>14</v>
      </c>
      <c r="T8" t="s">
        <v>15</v>
      </c>
      <c r="U8" t="s">
        <v>16</v>
      </c>
      <c r="V8" t="s">
        <v>17</v>
      </c>
      <c r="X8" s="20" t="s">
        <v>37</v>
      </c>
    </row>
    <row r="9" spans="1:24" ht="13" thickBot="1">
      <c r="A9" t="s">
        <v>260</v>
      </c>
      <c r="B9" s="62"/>
      <c r="C9" s="62"/>
      <c r="D9" s="62"/>
      <c r="E9" s="62"/>
      <c r="H9">
        <f>13.5</f>
        <v>13.5</v>
      </c>
      <c r="I9" s="4" t="s">
        <v>18</v>
      </c>
      <c r="J9" s="2"/>
      <c r="K9" s="2">
        <v>13.5</v>
      </c>
      <c r="L9" s="2">
        <v>0.5</v>
      </c>
      <c r="M9" s="12">
        <v>22</v>
      </c>
      <c r="N9" s="2">
        <v>0.5</v>
      </c>
      <c r="O9" s="72">
        <v>10</v>
      </c>
      <c r="P9" s="12">
        <v>2.5</v>
      </c>
      <c r="Q9" s="2">
        <v>20</v>
      </c>
      <c r="R9" s="12">
        <v>2.5</v>
      </c>
      <c r="S9" s="2">
        <v>35</v>
      </c>
      <c r="U9" t="s">
        <v>19</v>
      </c>
      <c r="V9" t="s">
        <v>20</v>
      </c>
      <c r="X9" s="20" t="s">
        <v>60</v>
      </c>
    </row>
    <row r="10" spans="1:24">
      <c r="A10" t="s">
        <v>33</v>
      </c>
      <c r="B10" s="67"/>
      <c r="C10" s="62"/>
      <c r="D10" s="62">
        <v>45</v>
      </c>
      <c r="E10" s="66">
        <v>17.219764708101188</v>
      </c>
      <c r="I10" s="13" t="s">
        <v>21</v>
      </c>
      <c r="J10" s="10" t="s">
        <v>22</v>
      </c>
      <c r="K10" s="2">
        <f>SUM($K9:K9)</f>
        <v>13.5</v>
      </c>
      <c r="L10" s="2">
        <f>SUM($K9:L9)</f>
        <v>14</v>
      </c>
      <c r="M10" s="2">
        <f>SUM($K9:M9)</f>
        <v>36</v>
      </c>
      <c r="N10" s="2">
        <f>SUM($K9:N9)</f>
        <v>36.5</v>
      </c>
      <c r="O10" s="72">
        <f>SUM($K9:O9)</f>
        <v>46.5</v>
      </c>
      <c r="P10" s="2">
        <f>SUM($K9:P9)</f>
        <v>49</v>
      </c>
      <c r="Q10" s="2">
        <f>SUM($K9:Q9)</f>
        <v>69</v>
      </c>
      <c r="R10" s="2">
        <f>SUM($K9:R9)</f>
        <v>71.5</v>
      </c>
      <c r="S10" s="2">
        <f>SUM($K9:S9)</f>
        <v>106.5</v>
      </c>
      <c r="U10" t="s">
        <v>58</v>
      </c>
      <c r="V10" t="s">
        <v>59</v>
      </c>
      <c r="X10" s="20" t="s">
        <v>37</v>
      </c>
    </row>
    <row r="11" spans="1:24" ht="13" thickBot="1">
      <c r="A11" t="s">
        <v>34</v>
      </c>
      <c r="B11" s="67"/>
      <c r="C11" s="62"/>
      <c r="D11" s="62">
        <v>5</v>
      </c>
      <c r="E11" s="66">
        <v>17.39428877247402</v>
      </c>
      <c r="I11" s="14">
        <v>89</v>
      </c>
      <c r="J11" s="10" t="s">
        <v>23</v>
      </c>
      <c r="K11" s="15">
        <f>2*SIN(RADIANS(90-$I11))*K$10</f>
        <v>0.47121497380665484</v>
      </c>
      <c r="L11" s="15">
        <f t="shared" ref="L11:S11" si="0">2*SIN(RADIANS(90-$I11))*L$10</f>
        <v>0.4886673802439383</v>
      </c>
      <c r="M11" s="15">
        <f t="shared" si="0"/>
        <v>1.2565732634844129</v>
      </c>
      <c r="N11" s="15">
        <f t="shared" si="0"/>
        <v>1.2740256699216963</v>
      </c>
      <c r="O11" s="73">
        <f t="shared" si="0"/>
        <v>1.6230737986673667</v>
      </c>
      <c r="P11" s="15">
        <f t="shared" si="0"/>
        <v>1.7103358308537842</v>
      </c>
      <c r="Q11" s="15">
        <f t="shared" si="0"/>
        <v>2.4084320883451245</v>
      </c>
      <c r="R11" s="15">
        <f t="shared" si="0"/>
        <v>2.4956941205315424</v>
      </c>
      <c r="S11" s="15">
        <f t="shared" si="0"/>
        <v>3.717362571141388</v>
      </c>
    </row>
    <row r="12" spans="1:24">
      <c r="A12" s="64" t="s">
        <v>7</v>
      </c>
      <c r="B12" s="63">
        <v>13.5</v>
      </c>
      <c r="C12" s="66">
        <v>13.971214973806655</v>
      </c>
      <c r="D12" s="66">
        <v>12</v>
      </c>
      <c r="E12" s="66">
        <v>17.813146526968826</v>
      </c>
      <c r="I12" s="11" t="s">
        <v>24</v>
      </c>
      <c r="J12" s="2"/>
      <c r="K12" s="16">
        <f t="shared" ref="K12:S12" si="1">$L$7+K11</f>
        <v>19.471214973806656</v>
      </c>
      <c r="L12" s="16">
        <f t="shared" si="1"/>
        <v>19.488667380243939</v>
      </c>
      <c r="M12" s="16">
        <f t="shared" si="1"/>
        <v>20.256573263484412</v>
      </c>
      <c r="N12" s="16">
        <f t="shared" si="1"/>
        <v>20.274025669921695</v>
      </c>
      <c r="O12" s="73">
        <f t="shared" si="1"/>
        <v>20.623073798667367</v>
      </c>
      <c r="P12" s="15">
        <f t="shared" si="1"/>
        <v>20.710335830853783</v>
      </c>
      <c r="Q12" s="15">
        <f t="shared" si="1"/>
        <v>21.408432088345123</v>
      </c>
      <c r="R12" s="15">
        <f t="shared" si="1"/>
        <v>21.495694120531542</v>
      </c>
      <c r="S12" s="15">
        <f t="shared" si="1"/>
        <v>22.717362571141386</v>
      </c>
    </row>
    <row r="13" spans="1:24">
      <c r="A13" s="64" t="s">
        <v>8</v>
      </c>
      <c r="B13" s="67"/>
      <c r="C13" s="66">
        <v>14.041024599555788</v>
      </c>
      <c r="D13" s="67"/>
      <c r="E13" s="66">
        <v>17.882956152717959</v>
      </c>
      <c r="I13" s="2"/>
      <c r="J13" s="2"/>
      <c r="K13" s="2"/>
      <c r="L13" s="2" t="s">
        <v>25</v>
      </c>
      <c r="M13" s="2"/>
      <c r="N13" s="17" t="s">
        <v>26</v>
      </c>
      <c r="O13" s="16">
        <f>3+O12</f>
        <v>23.623073798667367</v>
      </c>
      <c r="P13" s="16">
        <f>3+P12</f>
        <v>23.710335830853783</v>
      </c>
      <c r="Q13" s="16">
        <f>3+Q12</f>
        <v>24.408432088345123</v>
      </c>
      <c r="R13" s="16">
        <f>3+R12</f>
        <v>24.495694120531542</v>
      </c>
      <c r="S13" s="16">
        <f>3+S12</f>
        <v>25.717362571141386</v>
      </c>
      <c r="U13" t="s">
        <v>27</v>
      </c>
      <c r="W13">
        <f>S9*(Q13+S13)/2</f>
        <v>877.20140654101385</v>
      </c>
    </row>
    <row r="14" spans="1:24">
      <c r="A14" s="6" t="s">
        <v>9</v>
      </c>
      <c r="B14" s="67"/>
      <c r="C14" s="66">
        <v>15.43721711453847</v>
      </c>
      <c r="D14" s="67"/>
      <c r="E14" s="66">
        <v>19.279148667700643</v>
      </c>
      <c r="J14">
        <v>10</v>
      </c>
      <c r="M14" s="18">
        <f>AVERAGE(L12:M12)</f>
        <v>19.872620321864176</v>
      </c>
      <c r="N14" s="5"/>
      <c r="O14" s="5"/>
      <c r="P14" s="5">
        <f>AVERAGE(O13:P13)</f>
        <v>23.666704814760575</v>
      </c>
      <c r="S14" s="5">
        <f>AVERAGE(Q13:S13)</f>
        <v>24.873829593339348</v>
      </c>
    </row>
    <row r="15" spans="1:24">
      <c r="A15" s="6" t="s">
        <v>10</v>
      </c>
      <c r="B15" s="67"/>
      <c r="C15" s="66">
        <v>15.507026740287603</v>
      </c>
      <c r="D15" s="67"/>
      <c r="E15" s="66">
        <v>19.348958293449776</v>
      </c>
      <c r="J15" s="15">
        <f>2*SIN(RADIANS(90-$I11))*J$14</f>
        <v>0.34904812874567026</v>
      </c>
    </row>
    <row r="16" spans="1:24">
      <c r="A16" s="6" t="s">
        <v>11</v>
      </c>
      <c r="B16" s="67"/>
      <c r="C16" s="66">
        <v>19.205122997778943</v>
      </c>
      <c r="D16" s="67"/>
      <c r="E16" s="66">
        <v>22.047054550941116</v>
      </c>
      <c r="U16" t="s">
        <v>28</v>
      </c>
      <c r="W16">
        <f>L12*M26</f>
        <v>424.52078701875848</v>
      </c>
      <c r="X16" t="s">
        <v>29</v>
      </c>
    </row>
    <row r="17" spans="1:25">
      <c r="A17" s="6" t="s">
        <v>256</v>
      </c>
      <c r="B17" s="62">
        <v>0.5</v>
      </c>
      <c r="C17" s="2"/>
      <c r="D17" s="62">
        <v>0.5</v>
      </c>
      <c r="E17" s="2"/>
      <c r="U17" t="s">
        <v>31</v>
      </c>
      <c r="W17">
        <f>M12*N26</f>
        <v>456.80318898612131</v>
      </c>
      <c r="X17" t="s">
        <v>29</v>
      </c>
    </row>
    <row r="18" spans="1:25">
      <c r="A18" s="6" t="s">
        <v>12</v>
      </c>
      <c r="B18" s="69">
        <v>22</v>
      </c>
      <c r="C18" s="66">
        <v>19.763600003772016</v>
      </c>
      <c r="D18" s="63">
        <v>22</v>
      </c>
      <c r="E18" s="66">
        <v>22.605531556934189</v>
      </c>
    </row>
    <row r="19" spans="1:25" ht="13">
      <c r="A19" s="6" t="s">
        <v>256</v>
      </c>
      <c r="B19" s="62">
        <v>0.5</v>
      </c>
      <c r="C19" s="2"/>
      <c r="D19" s="62">
        <v>0.5</v>
      </c>
      <c r="E19" s="2"/>
      <c r="U19" s="26" t="s">
        <v>35</v>
      </c>
    </row>
    <row r="20" spans="1:25" ht="13" thickBot="1">
      <c r="A20" s="6" t="s">
        <v>13</v>
      </c>
      <c r="B20" s="62">
        <v>10</v>
      </c>
      <c r="C20" s="66">
        <v>20.112648132517688</v>
      </c>
      <c r="D20" s="68"/>
      <c r="E20" s="62"/>
      <c r="H20" s="2" t="s">
        <v>30</v>
      </c>
      <c r="I20" s="4"/>
      <c r="J20" s="4"/>
      <c r="K20" s="2"/>
      <c r="L20" s="2"/>
      <c r="M20" s="2"/>
      <c r="N20" s="2"/>
      <c r="O20" s="2"/>
      <c r="P20" s="2"/>
      <c r="Q20" s="15"/>
      <c r="R20" s="5"/>
      <c r="U20" t="s">
        <v>36</v>
      </c>
      <c r="W20" s="20" t="s">
        <v>37</v>
      </c>
      <c r="X20" t="s">
        <v>50</v>
      </c>
    </row>
    <row r="21" spans="1:25" ht="13" thickBot="1">
      <c r="A21" s="65" t="s">
        <v>130</v>
      </c>
      <c r="B21" s="63">
        <v>2.5</v>
      </c>
      <c r="C21" s="66">
        <v>20.199910164704104</v>
      </c>
      <c r="D21" s="68"/>
      <c r="E21" s="62"/>
      <c r="H21" s="6"/>
      <c r="I21" s="7" t="s">
        <v>32</v>
      </c>
      <c r="J21" s="19">
        <v>19.2</v>
      </c>
      <c r="K21" s="10"/>
      <c r="L21" s="2"/>
      <c r="M21" s="2"/>
      <c r="N21" s="2"/>
      <c r="O21" s="2"/>
      <c r="P21" s="2"/>
      <c r="Q21" s="2"/>
      <c r="U21" t="s">
        <v>40</v>
      </c>
      <c r="W21" s="28" t="s">
        <v>129</v>
      </c>
    </row>
    <row r="22" spans="1:25">
      <c r="A22" s="6" t="s">
        <v>14</v>
      </c>
      <c r="B22" s="69">
        <v>20</v>
      </c>
      <c r="C22" s="66">
        <v>21.421578615313951</v>
      </c>
      <c r="D22" s="68"/>
      <c r="E22" s="62">
        <v>0.5</v>
      </c>
      <c r="H22" s="2"/>
      <c r="I22" s="11"/>
      <c r="J22" s="11" t="s">
        <v>33</v>
      </c>
      <c r="K22" s="2" t="s">
        <v>34</v>
      </c>
      <c r="L22" s="2" t="s">
        <v>7</v>
      </c>
      <c r="M22" s="2" t="s">
        <v>8</v>
      </c>
      <c r="N22" s="2" t="s">
        <v>9</v>
      </c>
      <c r="O22" s="2" t="s">
        <v>10</v>
      </c>
      <c r="P22" s="2" t="s">
        <v>11</v>
      </c>
      <c r="Q22" s="2" t="s">
        <v>12</v>
      </c>
      <c r="U22" s="29" t="s">
        <v>57</v>
      </c>
    </row>
    <row r="23" spans="1:25" ht="13" thickBot="1">
      <c r="H23" s="4"/>
      <c r="I23" s="2"/>
      <c r="J23" s="2">
        <v>55</v>
      </c>
      <c r="K23" s="2">
        <v>5</v>
      </c>
      <c r="L23" s="2">
        <v>13.5</v>
      </c>
      <c r="M23" s="2">
        <v>0.5</v>
      </c>
      <c r="N23" s="12">
        <v>22</v>
      </c>
      <c r="O23" s="72">
        <v>0.5</v>
      </c>
      <c r="P23" s="2">
        <v>20</v>
      </c>
      <c r="Q23" s="12">
        <f>P9</f>
        <v>2.5</v>
      </c>
    </row>
    <row r="24" spans="1:25" ht="13">
      <c r="H24" s="13" t="s">
        <v>21</v>
      </c>
      <c r="I24" s="10" t="s">
        <v>38</v>
      </c>
      <c r="J24" s="2">
        <f>SUM($J23:J23)</f>
        <v>55</v>
      </c>
      <c r="K24" s="2">
        <f>SUM($J23:K23)</f>
        <v>60</v>
      </c>
      <c r="L24" s="2">
        <f>SUM($J23:L23)</f>
        <v>73.5</v>
      </c>
      <c r="M24" s="2">
        <f>SUM($J23:M23)</f>
        <v>74</v>
      </c>
      <c r="N24" s="2">
        <f>SUM($J23:N23)</f>
        <v>96</v>
      </c>
      <c r="O24" s="2">
        <f>SUM($J23:O23)</f>
        <v>96.5</v>
      </c>
      <c r="P24" s="2">
        <f>SUM($J23:P23)</f>
        <v>116.5</v>
      </c>
      <c r="Q24" s="2">
        <f>SUM($J23:Q23)</f>
        <v>119</v>
      </c>
      <c r="R24" t="s">
        <v>39</v>
      </c>
      <c r="U24" s="26" t="s">
        <v>53</v>
      </c>
    </row>
    <row r="25" spans="1:25" ht="13" thickBot="1">
      <c r="H25" s="14">
        <v>89</v>
      </c>
      <c r="I25" s="10"/>
      <c r="J25" s="15">
        <f t="shared" ref="J25:Q25" si="2">2*SIN(RADIANS(90-$H25))*J$24</f>
        <v>1.9197647081011864</v>
      </c>
      <c r="K25" s="15">
        <f t="shared" si="2"/>
        <v>2.0942887724740213</v>
      </c>
      <c r="L25" s="15">
        <f t="shared" si="2"/>
        <v>2.565503746280676</v>
      </c>
      <c r="M25" s="15">
        <f t="shared" si="2"/>
        <v>2.5829561527179599</v>
      </c>
      <c r="N25" s="15">
        <f t="shared" si="2"/>
        <v>3.3508620359584342</v>
      </c>
      <c r="O25" s="15">
        <f t="shared" si="2"/>
        <v>3.3683144423957176</v>
      </c>
      <c r="P25" s="15">
        <f t="shared" si="2"/>
        <v>4.0664106998870579</v>
      </c>
      <c r="Q25" s="15">
        <f t="shared" si="2"/>
        <v>4.1536727320734759</v>
      </c>
      <c r="U25" t="s">
        <v>49</v>
      </c>
      <c r="W25" s="30" t="s">
        <v>54</v>
      </c>
      <c r="X25" t="s">
        <v>50</v>
      </c>
      <c r="Y25" s="28"/>
    </row>
    <row r="26" spans="1:25" ht="12.75" customHeight="1">
      <c r="A26" t="s">
        <v>254</v>
      </c>
      <c r="B26" s="61">
        <v>0.5</v>
      </c>
      <c r="H26" s="91" t="s">
        <v>24</v>
      </c>
      <c r="I26" s="92"/>
      <c r="J26" s="16">
        <f t="shared" ref="J26:Q26" si="3">$J$21+J25</f>
        <v>21.119764708101187</v>
      </c>
      <c r="K26" s="16">
        <f t="shared" si="3"/>
        <v>21.294288772474019</v>
      </c>
      <c r="L26" s="16">
        <f t="shared" si="3"/>
        <v>21.765503746280675</v>
      </c>
      <c r="M26" s="16">
        <f t="shared" si="3"/>
        <v>21.782956152717958</v>
      </c>
      <c r="N26" s="16">
        <f t="shared" si="3"/>
        <v>22.550862035958435</v>
      </c>
      <c r="O26" s="16">
        <f t="shared" si="3"/>
        <v>22.568314442395717</v>
      </c>
      <c r="P26" s="15">
        <f t="shared" si="3"/>
        <v>23.266410699887057</v>
      </c>
      <c r="Q26" s="15">
        <f t="shared" si="3"/>
        <v>23.353672732073477</v>
      </c>
      <c r="U26" t="s">
        <v>51</v>
      </c>
      <c r="W26" s="27" t="s">
        <v>54</v>
      </c>
      <c r="X26" t="s">
        <v>50</v>
      </c>
      <c r="Y26" s="28" t="s">
        <v>52</v>
      </c>
    </row>
    <row r="27" spans="1:25">
      <c r="A27" t="s">
        <v>255</v>
      </c>
      <c r="B27" s="61">
        <v>0.5</v>
      </c>
      <c r="H27" s="21"/>
      <c r="I27" s="2"/>
      <c r="J27" s="2"/>
      <c r="K27" s="2"/>
      <c r="L27" s="2"/>
      <c r="M27" s="2"/>
      <c r="N27" s="2"/>
      <c r="O27" s="17" t="s">
        <v>42</v>
      </c>
      <c r="P27" s="16">
        <f>2+P26</f>
        <v>25.266410699887057</v>
      </c>
      <c r="Q27" s="16">
        <f>2+Q26</f>
        <v>25.353672732073477</v>
      </c>
    </row>
    <row r="28" spans="1:25">
      <c r="N28" s="18">
        <f>AVERAGE(M26:N26)</f>
        <v>22.166909094338195</v>
      </c>
      <c r="P28" s="5">
        <f>41-P27</f>
        <v>15.733589300112943</v>
      </c>
      <c r="Q28" s="5">
        <f>AVERAGE(P27:Q27)</f>
        <v>25.310041715980269</v>
      </c>
      <c r="U28" t="s">
        <v>41</v>
      </c>
      <c r="W28">
        <f>J23*(J21+J26)/2</f>
        <v>1108.7935294727827</v>
      </c>
    </row>
    <row r="29" spans="1:25">
      <c r="E29" s="61" t="s">
        <v>251</v>
      </c>
    </row>
    <row r="30" spans="1:25">
      <c r="G30" s="74">
        <f>E17-M26</f>
        <v>-21.782956152717958</v>
      </c>
    </row>
    <row r="31" spans="1:25">
      <c r="G31" s="74">
        <f>J21+G30</f>
        <v>-2.5829561527179585</v>
      </c>
    </row>
    <row r="32" spans="1:25">
      <c r="T32">
        <f>45+(15+2+(35+2+20)/2)/2</f>
        <v>67.75</v>
      </c>
    </row>
    <row r="33" spans="8:23">
      <c r="T33">
        <v>57.75</v>
      </c>
    </row>
    <row r="34" spans="8:23">
      <c r="T34">
        <f>T33/T32</f>
        <v>0.85239852398523985</v>
      </c>
    </row>
    <row r="35" spans="8:23">
      <c r="H35" s="2"/>
      <c r="I35" s="2" t="s">
        <v>43</v>
      </c>
      <c r="J35" s="6" t="s">
        <v>44</v>
      </c>
      <c r="K35" s="2" t="s">
        <v>34</v>
      </c>
      <c r="L35" s="2" t="s">
        <v>7</v>
      </c>
      <c r="M35" s="2" t="s">
        <v>8</v>
      </c>
      <c r="N35" s="2" t="s">
        <v>9</v>
      </c>
      <c r="O35" s="2" t="s">
        <v>10</v>
      </c>
      <c r="P35" s="2" t="s">
        <v>11</v>
      </c>
      <c r="Q35" s="2" t="s">
        <v>12</v>
      </c>
    </row>
    <row r="36" spans="8:23" ht="13" thickBot="1">
      <c r="H36" s="4"/>
      <c r="I36" s="4"/>
      <c r="J36" s="6">
        <v>45</v>
      </c>
      <c r="K36" s="2">
        <v>5</v>
      </c>
      <c r="L36" s="2">
        <v>12</v>
      </c>
      <c r="M36" s="2">
        <v>2</v>
      </c>
      <c r="N36" s="12">
        <f>M9</f>
        <v>22</v>
      </c>
      <c r="O36" s="12">
        <v>2</v>
      </c>
      <c r="P36" s="12">
        <v>20</v>
      </c>
      <c r="Q36" s="12">
        <f>P9</f>
        <v>2.5</v>
      </c>
      <c r="S36">
        <f>S14*S9</f>
        <v>870.58403576687715</v>
      </c>
      <c r="U36" t="s">
        <v>45</v>
      </c>
      <c r="W36">
        <f>J38*(I37+J40)/2</f>
        <v>741.84112303549898</v>
      </c>
    </row>
    <row r="37" spans="8:23" ht="13" thickBot="1">
      <c r="H37" s="7" t="s">
        <v>46</v>
      </c>
      <c r="I37" s="19">
        <v>15.7</v>
      </c>
      <c r="K37" s="2"/>
      <c r="L37" s="2"/>
      <c r="M37" s="2"/>
      <c r="N37" s="12"/>
      <c r="O37" s="12"/>
      <c r="P37" s="12"/>
      <c r="Q37" s="12"/>
      <c r="S37">
        <f>S36/16</f>
        <v>54.411502235429822</v>
      </c>
    </row>
    <row r="38" spans="8:23" ht="13" thickBot="1">
      <c r="H38" s="22" t="s">
        <v>47</v>
      </c>
      <c r="J38" s="6">
        <f>SUM($J36:J36)</f>
        <v>45</v>
      </c>
      <c r="K38" s="2">
        <f>SUM($J36:K36)</f>
        <v>50</v>
      </c>
      <c r="L38" s="2">
        <f>SUM($J36:L36)</f>
        <v>62</v>
      </c>
      <c r="M38" s="2">
        <f>SUM($J36:M36)</f>
        <v>64</v>
      </c>
      <c r="N38" s="2">
        <f>SUM($J36:N36)</f>
        <v>86</v>
      </c>
      <c r="O38" s="2">
        <f>SUM($J36:O36)</f>
        <v>88</v>
      </c>
      <c r="P38" s="2">
        <f>SUM($J36:P36)</f>
        <v>108</v>
      </c>
      <c r="Q38" s="2">
        <f>SUM($J36:Q36)</f>
        <v>110.5</v>
      </c>
      <c r="S38">
        <f>S36/AVERAGE(15.7,17.27)</f>
        <v>52.810678542121757</v>
      </c>
    </row>
    <row r="39" spans="8:23" ht="13" thickBot="1">
      <c r="H39" s="7" t="s">
        <v>21</v>
      </c>
      <c r="I39" s="19">
        <v>89</v>
      </c>
      <c r="J39" s="23">
        <f>2*SIN(RADIANS(90-$I39))*J$36</f>
        <v>1.570716579355516</v>
      </c>
      <c r="K39" s="23">
        <f t="shared" ref="K39:Q39" si="4">2*SIN(RADIANS(90-$I39))*K$38</f>
        <v>1.7452406437283512</v>
      </c>
      <c r="L39" s="15">
        <f t="shared" si="4"/>
        <v>2.1640983982231554</v>
      </c>
      <c r="M39" s="15">
        <f t="shared" si="4"/>
        <v>2.2339080239722895</v>
      </c>
      <c r="N39" s="15">
        <f t="shared" si="4"/>
        <v>3.0018139072127639</v>
      </c>
      <c r="O39" s="15">
        <f t="shared" si="4"/>
        <v>3.0716235329618979</v>
      </c>
      <c r="P39" s="15">
        <f t="shared" si="4"/>
        <v>3.7697197904532387</v>
      </c>
      <c r="Q39" s="15">
        <f t="shared" si="4"/>
        <v>3.8569818226396562</v>
      </c>
    </row>
    <row r="40" spans="8:23">
      <c r="H40" s="11" t="s">
        <v>24</v>
      </c>
      <c r="I40" s="11"/>
      <c r="J40" s="24">
        <f t="shared" ref="J40:Q40" si="5">$I$37+J39</f>
        <v>17.270716579355515</v>
      </c>
      <c r="K40" s="24">
        <f>$I$37+K39</f>
        <v>17.445240643728351</v>
      </c>
      <c r="L40" s="16">
        <f>$I$37+L39</f>
        <v>17.864098398223156</v>
      </c>
      <c r="M40" s="16">
        <f t="shared" si="5"/>
        <v>17.93390802397229</v>
      </c>
      <c r="N40" s="16">
        <f t="shared" si="5"/>
        <v>18.701813907212763</v>
      </c>
      <c r="O40" s="16">
        <f t="shared" si="5"/>
        <v>18.771623532961897</v>
      </c>
      <c r="P40" s="15">
        <f t="shared" si="5"/>
        <v>19.469719790453237</v>
      </c>
      <c r="Q40" s="15">
        <f t="shared" si="5"/>
        <v>19.556981822639656</v>
      </c>
      <c r="T40">
        <f>27*S36/35</f>
        <v>671.59339902016234</v>
      </c>
    </row>
    <row r="41" spans="8:23">
      <c r="H41" s="2"/>
      <c r="I41" s="2"/>
      <c r="J41" s="6"/>
      <c r="K41" s="2"/>
      <c r="L41" s="2"/>
      <c r="M41" s="2" t="s">
        <v>48</v>
      </c>
      <c r="N41" s="2"/>
      <c r="O41" s="17" t="s">
        <v>42</v>
      </c>
      <c r="P41" s="16">
        <f>2+P40</f>
        <v>21.469719790453237</v>
      </c>
      <c r="Q41" s="16">
        <f>2+Q40</f>
        <v>21.556981822639656</v>
      </c>
      <c r="T41">
        <f>S36/T40</f>
        <v>1.2962962962962963</v>
      </c>
    </row>
  </sheetData>
  <mergeCells count="3">
    <mergeCell ref="H26:I26"/>
    <mergeCell ref="B2:C2"/>
    <mergeCell ref="D2:E2"/>
  </mergeCells>
  <hyperlinks>
    <hyperlink ref="V4" r:id="rId1"/>
    <hyperlink ref="V2" r:id="rId2" display="http://edcfab4.micron.com/fab4/RXP001/DSGN/SXP10 Design Rules.xlsm"/>
  </hyperlinks>
  <pageMargins left="0.7" right="0.7" top="0.75" bottom="0.75" header="0.3" footer="0.3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C1:AG98"/>
  <sheetViews>
    <sheetView topLeftCell="A4" workbookViewId="0">
      <pane xSplit="3" ySplit="2" topLeftCell="D15" activePane="bottomRight" state="frozen"/>
      <selection activeCell="A4" sqref="A4"/>
      <selection pane="topRight" activeCell="D4" sqref="D4"/>
      <selection pane="bottomLeft" activeCell="A6" sqref="A6"/>
      <selection pane="bottomRight" activeCell="L28" sqref="L28"/>
    </sheetView>
  </sheetViews>
  <sheetFormatPr defaultRowHeight="12.5"/>
  <cols>
    <col min="1" max="2" width="2.26953125" customWidth="1"/>
    <col min="3" max="3" width="8.81640625" customWidth="1"/>
    <col min="4" max="4" width="4.1796875" customWidth="1"/>
    <col min="5" max="5" width="4.81640625" customWidth="1"/>
    <col min="6" max="6" width="6.54296875" customWidth="1"/>
    <col min="7" max="7" width="5" customWidth="1"/>
    <col min="8" max="8" width="6.26953125" customWidth="1"/>
    <col min="9" max="9" width="8.54296875" customWidth="1"/>
    <col min="10" max="10" width="8.54296875" bestFit="1" customWidth="1"/>
    <col min="11" max="11" width="9.1796875" customWidth="1"/>
    <col min="12" max="12" width="6.7265625" customWidth="1"/>
    <col min="13" max="13" width="9.81640625" customWidth="1"/>
    <col min="14" max="14" width="8.7265625" customWidth="1"/>
    <col min="15" max="15" width="6.54296875" customWidth="1"/>
    <col min="16" max="16" width="6.453125" customWidth="1"/>
    <col min="17" max="17" width="4.54296875" customWidth="1"/>
    <col min="18" max="18" width="15.7265625" customWidth="1"/>
    <col min="19" max="20" width="7.1796875" customWidth="1"/>
    <col min="21" max="21" width="10.54296875" customWidth="1"/>
    <col min="22" max="22" width="8" customWidth="1"/>
    <col min="23" max="23" width="7.26953125" customWidth="1"/>
    <col min="24" max="24" width="8.7265625" customWidth="1"/>
    <col min="25" max="25" width="8.26953125" customWidth="1"/>
    <col min="26" max="26" width="7.54296875" customWidth="1"/>
    <col min="27" max="27" width="10.26953125" customWidth="1"/>
    <col min="28" max="28" width="10.1796875" customWidth="1"/>
    <col min="29" max="29" width="4.7265625" customWidth="1"/>
    <col min="32" max="32" width="15.1796875" customWidth="1"/>
    <col min="264" max="264" width="2.26953125" customWidth="1"/>
    <col min="265" max="265" width="16.453125" customWidth="1"/>
    <col min="266" max="266" width="7.7265625" customWidth="1"/>
    <col min="267" max="267" width="10.54296875" customWidth="1"/>
    <col min="268" max="268" width="9.26953125" customWidth="1"/>
    <col min="269" max="269" width="13.54296875" customWidth="1"/>
    <col min="270" max="270" width="13.26953125" customWidth="1"/>
    <col min="271" max="271" width="10.1796875" customWidth="1"/>
    <col min="274" max="274" width="18" customWidth="1"/>
    <col min="275" max="275" width="19.1796875" customWidth="1"/>
    <col min="520" max="520" width="2.26953125" customWidth="1"/>
    <col min="521" max="521" width="16.453125" customWidth="1"/>
    <col min="522" max="522" width="7.7265625" customWidth="1"/>
    <col min="523" max="523" width="10.54296875" customWidth="1"/>
    <col min="524" max="524" width="9.26953125" customWidth="1"/>
    <col min="525" max="525" width="13.54296875" customWidth="1"/>
    <col min="526" max="526" width="13.26953125" customWidth="1"/>
    <col min="527" max="527" width="10.1796875" customWidth="1"/>
    <col min="530" max="530" width="18" customWidth="1"/>
    <col min="531" max="531" width="19.1796875" customWidth="1"/>
    <col min="776" max="776" width="2.26953125" customWidth="1"/>
    <col min="777" max="777" width="16.453125" customWidth="1"/>
    <col min="778" max="778" width="7.7265625" customWidth="1"/>
    <col min="779" max="779" width="10.54296875" customWidth="1"/>
    <col min="780" max="780" width="9.26953125" customWidth="1"/>
    <col min="781" max="781" width="13.54296875" customWidth="1"/>
    <col min="782" max="782" width="13.26953125" customWidth="1"/>
    <col min="783" max="783" width="10.1796875" customWidth="1"/>
    <col min="786" max="786" width="18" customWidth="1"/>
    <col min="787" max="787" width="19.1796875" customWidth="1"/>
    <col min="1032" max="1032" width="2.26953125" customWidth="1"/>
    <col min="1033" max="1033" width="16.453125" customWidth="1"/>
    <col min="1034" max="1034" width="7.7265625" customWidth="1"/>
    <col min="1035" max="1035" width="10.54296875" customWidth="1"/>
    <col min="1036" max="1036" width="9.26953125" customWidth="1"/>
    <col min="1037" max="1037" width="13.54296875" customWidth="1"/>
    <col min="1038" max="1038" width="13.26953125" customWidth="1"/>
    <col min="1039" max="1039" width="10.1796875" customWidth="1"/>
    <col min="1042" max="1042" width="18" customWidth="1"/>
    <col min="1043" max="1043" width="19.1796875" customWidth="1"/>
    <col min="1288" max="1288" width="2.26953125" customWidth="1"/>
    <col min="1289" max="1289" width="16.453125" customWidth="1"/>
    <col min="1290" max="1290" width="7.7265625" customWidth="1"/>
    <col min="1291" max="1291" width="10.54296875" customWidth="1"/>
    <col min="1292" max="1292" width="9.26953125" customWidth="1"/>
    <col min="1293" max="1293" width="13.54296875" customWidth="1"/>
    <col min="1294" max="1294" width="13.26953125" customWidth="1"/>
    <col min="1295" max="1295" width="10.1796875" customWidth="1"/>
    <col min="1298" max="1298" width="18" customWidth="1"/>
    <col min="1299" max="1299" width="19.1796875" customWidth="1"/>
    <col min="1544" max="1544" width="2.26953125" customWidth="1"/>
    <col min="1545" max="1545" width="16.453125" customWidth="1"/>
    <col min="1546" max="1546" width="7.7265625" customWidth="1"/>
    <col min="1547" max="1547" width="10.54296875" customWidth="1"/>
    <col min="1548" max="1548" width="9.26953125" customWidth="1"/>
    <col min="1549" max="1549" width="13.54296875" customWidth="1"/>
    <col min="1550" max="1550" width="13.26953125" customWidth="1"/>
    <col min="1551" max="1551" width="10.1796875" customWidth="1"/>
    <col min="1554" max="1554" width="18" customWidth="1"/>
    <col min="1555" max="1555" width="19.1796875" customWidth="1"/>
    <col min="1800" max="1800" width="2.26953125" customWidth="1"/>
    <col min="1801" max="1801" width="16.453125" customWidth="1"/>
    <col min="1802" max="1802" width="7.7265625" customWidth="1"/>
    <col min="1803" max="1803" width="10.54296875" customWidth="1"/>
    <col min="1804" max="1804" width="9.26953125" customWidth="1"/>
    <col min="1805" max="1805" width="13.54296875" customWidth="1"/>
    <col min="1806" max="1806" width="13.26953125" customWidth="1"/>
    <col min="1807" max="1807" width="10.1796875" customWidth="1"/>
    <col min="1810" max="1810" width="18" customWidth="1"/>
    <col min="1811" max="1811" width="19.1796875" customWidth="1"/>
    <col min="2056" max="2056" width="2.26953125" customWidth="1"/>
    <col min="2057" max="2057" width="16.453125" customWidth="1"/>
    <col min="2058" max="2058" width="7.7265625" customWidth="1"/>
    <col min="2059" max="2059" width="10.54296875" customWidth="1"/>
    <col min="2060" max="2060" width="9.26953125" customWidth="1"/>
    <col min="2061" max="2061" width="13.54296875" customWidth="1"/>
    <col min="2062" max="2062" width="13.26953125" customWidth="1"/>
    <col min="2063" max="2063" width="10.1796875" customWidth="1"/>
    <col min="2066" max="2066" width="18" customWidth="1"/>
    <col min="2067" max="2067" width="19.1796875" customWidth="1"/>
    <col min="2312" max="2312" width="2.26953125" customWidth="1"/>
    <col min="2313" max="2313" width="16.453125" customWidth="1"/>
    <col min="2314" max="2314" width="7.7265625" customWidth="1"/>
    <col min="2315" max="2315" width="10.54296875" customWidth="1"/>
    <col min="2316" max="2316" width="9.26953125" customWidth="1"/>
    <col min="2317" max="2317" width="13.54296875" customWidth="1"/>
    <col min="2318" max="2318" width="13.26953125" customWidth="1"/>
    <col min="2319" max="2319" width="10.1796875" customWidth="1"/>
    <col min="2322" max="2322" width="18" customWidth="1"/>
    <col min="2323" max="2323" width="19.1796875" customWidth="1"/>
    <col min="2568" max="2568" width="2.26953125" customWidth="1"/>
    <col min="2569" max="2569" width="16.453125" customWidth="1"/>
    <col min="2570" max="2570" width="7.7265625" customWidth="1"/>
    <col min="2571" max="2571" width="10.54296875" customWidth="1"/>
    <col min="2572" max="2572" width="9.26953125" customWidth="1"/>
    <col min="2573" max="2573" width="13.54296875" customWidth="1"/>
    <col min="2574" max="2574" width="13.26953125" customWidth="1"/>
    <col min="2575" max="2575" width="10.1796875" customWidth="1"/>
    <col min="2578" max="2578" width="18" customWidth="1"/>
    <col min="2579" max="2579" width="19.1796875" customWidth="1"/>
    <col min="2824" max="2824" width="2.26953125" customWidth="1"/>
    <col min="2825" max="2825" width="16.453125" customWidth="1"/>
    <col min="2826" max="2826" width="7.7265625" customWidth="1"/>
    <col min="2827" max="2827" width="10.54296875" customWidth="1"/>
    <col min="2828" max="2828" width="9.26953125" customWidth="1"/>
    <col min="2829" max="2829" width="13.54296875" customWidth="1"/>
    <col min="2830" max="2830" width="13.26953125" customWidth="1"/>
    <col min="2831" max="2831" width="10.1796875" customWidth="1"/>
    <col min="2834" max="2834" width="18" customWidth="1"/>
    <col min="2835" max="2835" width="19.1796875" customWidth="1"/>
    <col min="3080" max="3080" width="2.26953125" customWidth="1"/>
    <col min="3081" max="3081" width="16.453125" customWidth="1"/>
    <col min="3082" max="3082" width="7.7265625" customWidth="1"/>
    <col min="3083" max="3083" width="10.54296875" customWidth="1"/>
    <col min="3084" max="3084" width="9.26953125" customWidth="1"/>
    <col min="3085" max="3085" width="13.54296875" customWidth="1"/>
    <col min="3086" max="3086" width="13.26953125" customWidth="1"/>
    <col min="3087" max="3087" width="10.1796875" customWidth="1"/>
    <col min="3090" max="3090" width="18" customWidth="1"/>
    <col min="3091" max="3091" width="19.1796875" customWidth="1"/>
    <col min="3336" max="3336" width="2.26953125" customWidth="1"/>
    <col min="3337" max="3337" width="16.453125" customWidth="1"/>
    <col min="3338" max="3338" width="7.7265625" customWidth="1"/>
    <col min="3339" max="3339" width="10.54296875" customWidth="1"/>
    <col min="3340" max="3340" width="9.26953125" customWidth="1"/>
    <col min="3341" max="3341" width="13.54296875" customWidth="1"/>
    <col min="3342" max="3342" width="13.26953125" customWidth="1"/>
    <col min="3343" max="3343" width="10.1796875" customWidth="1"/>
    <col min="3346" max="3346" width="18" customWidth="1"/>
    <col min="3347" max="3347" width="19.1796875" customWidth="1"/>
    <col min="3592" max="3592" width="2.26953125" customWidth="1"/>
    <col min="3593" max="3593" width="16.453125" customWidth="1"/>
    <col min="3594" max="3594" width="7.7265625" customWidth="1"/>
    <col min="3595" max="3595" width="10.54296875" customWidth="1"/>
    <col min="3596" max="3596" width="9.26953125" customWidth="1"/>
    <col min="3597" max="3597" width="13.54296875" customWidth="1"/>
    <col min="3598" max="3598" width="13.26953125" customWidth="1"/>
    <col min="3599" max="3599" width="10.1796875" customWidth="1"/>
    <col min="3602" max="3602" width="18" customWidth="1"/>
    <col min="3603" max="3603" width="19.1796875" customWidth="1"/>
    <col min="3848" max="3848" width="2.26953125" customWidth="1"/>
    <col min="3849" max="3849" width="16.453125" customWidth="1"/>
    <col min="3850" max="3850" width="7.7265625" customWidth="1"/>
    <col min="3851" max="3851" width="10.54296875" customWidth="1"/>
    <col min="3852" max="3852" width="9.26953125" customWidth="1"/>
    <col min="3853" max="3853" width="13.54296875" customWidth="1"/>
    <col min="3854" max="3854" width="13.26953125" customWidth="1"/>
    <col min="3855" max="3855" width="10.1796875" customWidth="1"/>
    <col min="3858" max="3858" width="18" customWidth="1"/>
    <col min="3859" max="3859" width="19.1796875" customWidth="1"/>
    <col min="4104" max="4104" width="2.26953125" customWidth="1"/>
    <col min="4105" max="4105" width="16.453125" customWidth="1"/>
    <col min="4106" max="4106" width="7.7265625" customWidth="1"/>
    <col min="4107" max="4107" width="10.54296875" customWidth="1"/>
    <col min="4108" max="4108" width="9.26953125" customWidth="1"/>
    <col min="4109" max="4109" width="13.54296875" customWidth="1"/>
    <col min="4110" max="4110" width="13.26953125" customWidth="1"/>
    <col min="4111" max="4111" width="10.1796875" customWidth="1"/>
    <col min="4114" max="4114" width="18" customWidth="1"/>
    <col min="4115" max="4115" width="19.1796875" customWidth="1"/>
    <col min="4360" max="4360" width="2.26953125" customWidth="1"/>
    <col min="4361" max="4361" width="16.453125" customWidth="1"/>
    <col min="4362" max="4362" width="7.7265625" customWidth="1"/>
    <col min="4363" max="4363" width="10.54296875" customWidth="1"/>
    <col min="4364" max="4364" width="9.26953125" customWidth="1"/>
    <col min="4365" max="4365" width="13.54296875" customWidth="1"/>
    <col min="4366" max="4366" width="13.26953125" customWidth="1"/>
    <col min="4367" max="4367" width="10.1796875" customWidth="1"/>
    <col min="4370" max="4370" width="18" customWidth="1"/>
    <col min="4371" max="4371" width="19.1796875" customWidth="1"/>
    <col min="4616" max="4616" width="2.26953125" customWidth="1"/>
    <col min="4617" max="4617" width="16.453125" customWidth="1"/>
    <col min="4618" max="4618" width="7.7265625" customWidth="1"/>
    <col min="4619" max="4619" width="10.54296875" customWidth="1"/>
    <col min="4620" max="4620" width="9.26953125" customWidth="1"/>
    <col min="4621" max="4621" width="13.54296875" customWidth="1"/>
    <col min="4622" max="4622" width="13.26953125" customWidth="1"/>
    <col min="4623" max="4623" width="10.1796875" customWidth="1"/>
    <col min="4626" max="4626" width="18" customWidth="1"/>
    <col min="4627" max="4627" width="19.1796875" customWidth="1"/>
    <col min="4872" max="4872" width="2.26953125" customWidth="1"/>
    <col min="4873" max="4873" width="16.453125" customWidth="1"/>
    <col min="4874" max="4874" width="7.7265625" customWidth="1"/>
    <col min="4875" max="4875" width="10.54296875" customWidth="1"/>
    <col min="4876" max="4876" width="9.26953125" customWidth="1"/>
    <col min="4877" max="4877" width="13.54296875" customWidth="1"/>
    <col min="4878" max="4878" width="13.26953125" customWidth="1"/>
    <col min="4879" max="4879" width="10.1796875" customWidth="1"/>
    <col min="4882" max="4882" width="18" customWidth="1"/>
    <col min="4883" max="4883" width="19.1796875" customWidth="1"/>
    <col min="5128" max="5128" width="2.26953125" customWidth="1"/>
    <col min="5129" max="5129" width="16.453125" customWidth="1"/>
    <col min="5130" max="5130" width="7.7265625" customWidth="1"/>
    <col min="5131" max="5131" width="10.54296875" customWidth="1"/>
    <col min="5132" max="5132" width="9.26953125" customWidth="1"/>
    <col min="5133" max="5133" width="13.54296875" customWidth="1"/>
    <col min="5134" max="5134" width="13.26953125" customWidth="1"/>
    <col min="5135" max="5135" width="10.1796875" customWidth="1"/>
    <col min="5138" max="5138" width="18" customWidth="1"/>
    <col min="5139" max="5139" width="19.1796875" customWidth="1"/>
    <col min="5384" max="5384" width="2.26953125" customWidth="1"/>
    <col min="5385" max="5385" width="16.453125" customWidth="1"/>
    <col min="5386" max="5386" width="7.7265625" customWidth="1"/>
    <col min="5387" max="5387" width="10.54296875" customWidth="1"/>
    <col min="5388" max="5388" width="9.26953125" customWidth="1"/>
    <col min="5389" max="5389" width="13.54296875" customWidth="1"/>
    <col min="5390" max="5390" width="13.26953125" customWidth="1"/>
    <col min="5391" max="5391" width="10.1796875" customWidth="1"/>
    <col min="5394" max="5394" width="18" customWidth="1"/>
    <col min="5395" max="5395" width="19.1796875" customWidth="1"/>
    <col min="5640" max="5640" width="2.26953125" customWidth="1"/>
    <col min="5641" max="5641" width="16.453125" customWidth="1"/>
    <col min="5642" max="5642" width="7.7265625" customWidth="1"/>
    <col min="5643" max="5643" width="10.54296875" customWidth="1"/>
    <col min="5644" max="5644" width="9.26953125" customWidth="1"/>
    <col min="5645" max="5645" width="13.54296875" customWidth="1"/>
    <col min="5646" max="5646" width="13.26953125" customWidth="1"/>
    <col min="5647" max="5647" width="10.1796875" customWidth="1"/>
    <col min="5650" max="5650" width="18" customWidth="1"/>
    <col min="5651" max="5651" width="19.1796875" customWidth="1"/>
    <col min="5896" max="5896" width="2.26953125" customWidth="1"/>
    <col min="5897" max="5897" width="16.453125" customWidth="1"/>
    <col min="5898" max="5898" width="7.7265625" customWidth="1"/>
    <col min="5899" max="5899" width="10.54296875" customWidth="1"/>
    <col min="5900" max="5900" width="9.26953125" customWidth="1"/>
    <col min="5901" max="5901" width="13.54296875" customWidth="1"/>
    <col min="5902" max="5902" width="13.26953125" customWidth="1"/>
    <col min="5903" max="5903" width="10.1796875" customWidth="1"/>
    <col min="5906" max="5906" width="18" customWidth="1"/>
    <col min="5907" max="5907" width="19.1796875" customWidth="1"/>
    <col min="6152" max="6152" width="2.26953125" customWidth="1"/>
    <col min="6153" max="6153" width="16.453125" customWidth="1"/>
    <col min="6154" max="6154" width="7.7265625" customWidth="1"/>
    <col min="6155" max="6155" width="10.54296875" customWidth="1"/>
    <col min="6156" max="6156" width="9.26953125" customWidth="1"/>
    <col min="6157" max="6157" width="13.54296875" customWidth="1"/>
    <col min="6158" max="6158" width="13.26953125" customWidth="1"/>
    <col min="6159" max="6159" width="10.1796875" customWidth="1"/>
    <col min="6162" max="6162" width="18" customWidth="1"/>
    <col min="6163" max="6163" width="19.1796875" customWidth="1"/>
    <col min="6408" max="6408" width="2.26953125" customWidth="1"/>
    <col min="6409" max="6409" width="16.453125" customWidth="1"/>
    <col min="6410" max="6410" width="7.7265625" customWidth="1"/>
    <col min="6411" max="6411" width="10.54296875" customWidth="1"/>
    <col min="6412" max="6412" width="9.26953125" customWidth="1"/>
    <col min="6413" max="6413" width="13.54296875" customWidth="1"/>
    <col min="6414" max="6414" width="13.26953125" customWidth="1"/>
    <col min="6415" max="6415" width="10.1796875" customWidth="1"/>
    <col min="6418" max="6418" width="18" customWidth="1"/>
    <col min="6419" max="6419" width="19.1796875" customWidth="1"/>
    <col min="6664" max="6664" width="2.26953125" customWidth="1"/>
    <col min="6665" max="6665" width="16.453125" customWidth="1"/>
    <col min="6666" max="6666" width="7.7265625" customWidth="1"/>
    <col min="6667" max="6667" width="10.54296875" customWidth="1"/>
    <col min="6668" max="6668" width="9.26953125" customWidth="1"/>
    <col min="6669" max="6669" width="13.54296875" customWidth="1"/>
    <col min="6670" max="6670" width="13.26953125" customWidth="1"/>
    <col min="6671" max="6671" width="10.1796875" customWidth="1"/>
    <col min="6674" max="6674" width="18" customWidth="1"/>
    <col min="6675" max="6675" width="19.1796875" customWidth="1"/>
    <col min="6920" max="6920" width="2.26953125" customWidth="1"/>
    <col min="6921" max="6921" width="16.453125" customWidth="1"/>
    <col min="6922" max="6922" width="7.7265625" customWidth="1"/>
    <col min="6923" max="6923" width="10.54296875" customWidth="1"/>
    <col min="6924" max="6924" width="9.26953125" customWidth="1"/>
    <col min="6925" max="6925" width="13.54296875" customWidth="1"/>
    <col min="6926" max="6926" width="13.26953125" customWidth="1"/>
    <col min="6927" max="6927" width="10.1796875" customWidth="1"/>
    <col min="6930" max="6930" width="18" customWidth="1"/>
    <col min="6931" max="6931" width="19.1796875" customWidth="1"/>
    <col min="7176" max="7176" width="2.26953125" customWidth="1"/>
    <col min="7177" max="7177" width="16.453125" customWidth="1"/>
    <col min="7178" max="7178" width="7.7265625" customWidth="1"/>
    <col min="7179" max="7179" width="10.54296875" customWidth="1"/>
    <col min="7180" max="7180" width="9.26953125" customWidth="1"/>
    <col min="7181" max="7181" width="13.54296875" customWidth="1"/>
    <col min="7182" max="7182" width="13.26953125" customWidth="1"/>
    <col min="7183" max="7183" width="10.1796875" customWidth="1"/>
    <col min="7186" max="7186" width="18" customWidth="1"/>
    <col min="7187" max="7187" width="19.1796875" customWidth="1"/>
    <col min="7432" max="7432" width="2.26953125" customWidth="1"/>
    <col min="7433" max="7433" width="16.453125" customWidth="1"/>
    <col min="7434" max="7434" width="7.7265625" customWidth="1"/>
    <col min="7435" max="7435" width="10.54296875" customWidth="1"/>
    <col min="7436" max="7436" width="9.26953125" customWidth="1"/>
    <col min="7437" max="7437" width="13.54296875" customWidth="1"/>
    <col min="7438" max="7438" width="13.26953125" customWidth="1"/>
    <col min="7439" max="7439" width="10.1796875" customWidth="1"/>
    <col min="7442" max="7442" width="18" customWidth="1"/>
    <col min="7443" max="7443" width="19.1796875" customWidth="1"/>
    <col min="7688" max="7688" width="2.26953125" customWidth="1"/>
    <col min="7689" max="7689" width="16.453125" customWidth="1"/>
    <col min="7690" max="7690" width="7.7265625" customWidth="1"/>
    <col min="7691" max="7691" width="10.54296875" customWidth="1"/>
    <col min="7692" max="7692" width="9.26953125" customWidth="1"/>
    <col min="7693" max="7693" width="13.54296875" customWidth="1"/>
    <col min="7694" max="7694" width="13.26953125" customWidth="1"/>
    <col min="7695" max="7695" width="10.1796875" customWidth="1"/>
    <col min="7698" max="7698" width="18" customWidth="1"/>
    <col min="7699" max="7699" width="19.1796875" customWidth="1"/>
    <col min="7944" max="7944" width="2.26953125" customWidth="1"/>
    <col min="7945" max="7945" width="16.453125" customWidth="1"/>
    <col min="7946" max="7946" width="7.7265625" customWidth="1"/>
    <col min="7947" max="7947" width="10.54296875" customWidth="1"/>
    <col min="7948" max="7948" width="9.26953125" customWidth="1"/>
    <col min="7949" max="7949" width="13.54296875" customWidth="1"/>
    <col min="7950" max="7950" width="13.26953125" customWidth="1"/>
    <col min="7951" max="7951" width="10.1796875" customWidth="1"/>
    <col min="7954" max="7954" width="18" customWidth="1"/>
    <col min="7955" max="7955" width="19.1796875" customWidth="1"/>
    <col min="8200" max="8200" width="2.26953125" customWidth="1"/>
    <col min="8201" max="8201" width="16.453125" customWidth="1"/>
    <col min="8202" max="8202" width="7.7265625" customWidth="1"/>
    <col min="8203" max="8203" width="10.54296875" customWidth="1"/>
    <col min="8204" max="8204" width="9.26953125" customWidth="1"/>
    <col min="8205" max="8205" width="13.54296875" customWidth="1"/>
    <col min="8206" max="8206" width="13.26953125" customWidth="1"/>
    <col min="8207" max="8207" width="10.1796875" customWidth="1"/>
    <col min="8210" max="8210" width="18" customWidth="1"/>
    <col min="8211" max="8211" width="19.1796875" customWidth="1"/>
    <col min="8456" max="8456" width="2.26953125" customWidth="1"/>
    <col min="8457" max="8457" width="16.453125" customWidth="1"/>
    <col min="8458" max="8458" width="7.7265625" customWidth="1"/>
    <col min="8459" max="8459" width="10.54296875" customWidth="1"/>
    <col min="8460" max="8460" width="9.26953125" customWidth="1"/>
    <col min="8461" max="8461" width="13.54296875" customWidth="1"/>
    <col min="8462" max="8462" width="13.26953125" customWidth="1"/>
    <col min="8463" max="8463" width="10.1796875" customWidth="1"/>
    <col min="8466" max="8466" width="18" customWidth="1"/>
    <col min="8467" max="8467" width="19.1796875" customWidth="1"/>
    <col min="8712" max="8712" width="2.26953125" customWidth="1"/>
    <col min="8713" max="8713" width="16.453125" customWidth="1"/>
    <col min="8714" max="8714" width="7.7265625" customWidth="1"/>
    <col min="8715" max="8715" width="10.54296875" customWidth="1"/>
    <col min="8716" max="8716" width="9.26953125" customWidth="1"/>
    <col min="8717" max="8717" width="13.54296875" customWidth="1"/>
    <col min="8718" max="8718" width="13.26953125" customWidth="1"/>
    <col min="8719" max="8719" width="10.1796875" customWidth="1"/>
    <col min="8722" max="8722" width="18" customWidth="1"/>
    <col min="8723" max="8723" width="19.1796875" customWidth="1"/>
    <col min="8968" max="8968" width="2.26953125" customWidth="1"/>
    <col min="8969" max="8969" width="16.453125" customWidth="1"/>
    <col min="8970" max="8970" width="7.7265625" customWidth="1"/>
    <col min="8971" max="8971" width="10.54296875" customWidth="1"/>
    <col min="8972" max="8972" width="9.26953125" customWidth="1"/>
    <col min="8973" max="8973" width="13.54296875" customWidth="1"/>
    <col min="8974" max="8974" width="13.26953125" customWidth="1"/>
    <col min="8975" max="8975" width="10.1796875" customWidth="1"/>
    <col min="8978" max="8978" width="18" customWidth="1"/>
    <col min="8979" max="8979" width="19.1796875" customWidth="1"/>
    <col min="9224" max="9224" width="2.26953125" customWidth="1"/>
    <col min="9225" max="9225" width="16.453125" customWidth="1"/>
    <col min="9226" max="9226" width="7.7265625" customWidth="1"/>
    <col min="9227" max="9227" width="10.54296875" customWidth="1"/>
    <col min="9228" max="9228" width="9.26953125" customWidth="1"/>
    <col min="9229" max="9229" width="13.54296875" customWidth="1"/>
    <col min="9230" max="9230" width="13.26953125" customWidth="1"/>
    <col min="9231" max="9231" width="10.1796875" customWidth="1"/>
    <col min="9234" max="9234" width="18" customWidth="1"/>
    <col min="9235" max="9235" width="19.1796875" customWidth="1"/>
    <col min="9480" max="9480" width="2.26953125" customWidth="1"/>
    <col min="9481" max="9481" width="16.453125" customWidth="1"/>
    <col min="9482" max="9482" width="7.7265625" customWidth="1"/>
    <col min="9483" max="9483" width="10.54296875" customWidth="1"/>
    <col min="9484" max="9484" width="9.26953125" customWidth="1"/>
    <col min="9485" max="9485" width="13.54296875" customWidth="1"/>
    <col min="9486" max="9486" width="13.26953125" customWidth="1"/>
    <col min="9487" max="9487" width="10.1796875" customWidth="1"/>
    <col min="9490" max="9490" width="18" customWidth="1"/>
    <col min="9491" max="9491" width="19.1796875" customWidth="1"/>
    <col min="9736" max="9736" width="2.26953125" customWidth="1"/>
    <col min="9737" max="9737" width="16.453125" customWidth="1"/>
    <col min="9738" max="9738" width="7.7265625" customWidth="1"/>
    <col min="9739" max="9739" width="10.54296875" customWidth="1"/>
    <col min="9740" max="9740" width="9.26953125" customWidth="1"/>
    <col min="9741" max="9741" width="13.54296875" customWidth="1"/>
    <col min="9742" max="9742" width="13.26953125" customWidth="1"/>
    <col min="9743" max="9743" width="10.1796875" customWidth="1"/>
    <col min="9746" max="9746" width="18" customWidth="1"/>
    <col min="9747" max="9747" width="19.1796875" customWidth="1"/>
    <col min="9992" max="9992" width="2.26953125" customWidth="1"/>
    <col min="9993" max="9993" width="16.453125" customWidth="1"/>
    <col min="9994" max="9994" width="7.7265625" customWidth="1"/>
    <col min="9995" max="9995" width="10.54296875" customWidth="1"/>
    <col min="9996" max="9996" width="9.26953125" customWidth="1"/>
    <col min="9997" max="9997" width="13.54296875" customWidth="1"/>
    <col min="9998" max="9998" width="13.26953125" customWidth="1"/>
    <col min="9999" max="9999" width="10.1796875" customWidth="1"/>
    <col min="10002" max="10002" width="18" customWidth="1"/>
    <col min="10003" max="10003" width="19.1796875" customWidth="1"/>
    <col min="10248" max="10248" width="2.26953125" customWidth="1"/>
    <col min="10249" max="10249" width="16.453125" customWidth="1"/>
    <col min="10250" max="10250" width="7.7265625" customWidth="1"/>
    <col min="10251" max="10251" width="10.54296875" customWidth="1"/>
    <col min="10252" max="10252" width="9.26953125" customWidth="1"/>
    <col min="10253" max="10253" width="13.54296875" customWidth="1"/>
    <col min="10254" max="10254" width="13.26953125" customWidth="1"/>
    <col min="10255" max="10255" width="10.1796875" customWidth="1"/>
    <col min="10258" max="10258" width="18" customWidth="1"/>
    <col min="10259" max="10259" width="19.1796875" customWidth="1"/>
    <col min="10504" max="10504" width="2.26953125" customWidth="1"/>
    <col min="10505" max="10505" width="16.453125" customWidth="1"/>
    <col min="10506" max="10506" width="7.7265625" customWidth="1"/>
    <col min="10507" max="10507" width="10.54296875" customWidth="1"/>
    <col min="10508" max="10508" width="9.26953125" customWidth="1"/>
    <col min="10509" max="10509" width="13.54296875" customWidth="1"/>
    <col min="10510" max="10510" width="13.26953125" customWidth="1"/>
    <col min="10511" max="10511" width="10.1796875" customWidth="1"/>
    <col min="10514" max="10514" width="18" customWidth="1"/>
    <col min="10515" max="10515" width="19.1796875" customWidth="1"/>
    <col min="10760" max="10760" width="2.26953125" customWidth="1"/>
    <col min="10761" max="10761" width="16.453125" customWidth="1"/>
    <col min="10762" max="10762" width="7.7265625" customWidth="1"/>
    <col min="10763" max="10763" width="10.54296875" customWidth="1"/>
    <col min="10764" max="10764" width="9.26953125" customWidth="1"/>
    <col min="10765" max="10765" width="13.54296875" customWidth="1"/>
    <col min="10766" max="10766" width="13.26953125" customWidth="1"/>
    <col min="10767" max="10767" width="10.1796875" customWidth="1"/>
    <col min="10770" max="10770" width="18" customWidth="1"/>
    <col min="10771" max="10771" width="19.1796875" customWidth="1"/>
    <col min="11016" max="11016" width="2.26953125" customWidth="1"/>
    <col min="11017" max="11017" width="16.453125" customWidth="1"/>
    <col min="11018" max="11018" width="7.7265625" customWidth="1"/>
    <col min="11019" max="11019" width="10.54296875" customWidth="1"/>
    <col min="11020" max="11020" width="9.26953125" customWidth="1"/>
    <col min="11021" max="11021" width="13.54296875" customWidth="1"/>
    <col min="11022" max="11022" width="13.26953125" customWidth="1"/>
    <col min="11023" max="11023" width="10.1796875" customWidth="1"/>
    <col min="11026" max="11026" width="18" customWidth="1"/>
    <col min="11027" max="11027" width="19.1796875" customWidth="1"/>
    <col min="11272" max="11272" width="2.26953125" customWidth="1"/>
    <col min="11273" max="11273" width="16.453125" customWidth="1"/>
    <col min="11274" max="11274" width="7.7265625" customWidth="1"/>
    <col min="11275" max="11275" width="10.54296875" customWidth="1"/>
    <col min="11276" max="11276" width="9.26953125" customWidth="1"/>
    <col min="11277" max="11277" width="13.54296875" customWidth="1"/>
    <col min="11278" max="11278" width="13.26953125" customWidth="1"/>
    <col min="11279" max="11279" width="10.1796875" customWidth="1"/>
    <col min="11282" max="11282" width="18" customWidth="1"/>
    <col min="11283" max="11283" width="19.1796875" customWidth="1"/>
    <col min="11528" max="11528" width="2.26953125" customWidth="1"/>
    <col min="11529" max="11529" width="16.453125" customWidth="1"/>
    <col min="11530" max="11530" width="7.7265625" customWidth="1"/>
    <col min="11531" max="11531" width="10.54296875" customWidth="1"/>
    <col min="11532" max="11532" width="9.26953125" customWidth="1"/>
    <col min="11533" max="11533" width="13.54296875" customWidth="1"/>
    <col min="11534" max="11534" width="13.26953125" customWidth="1"/>
    <col min="11535" max="11535" width="10.1796875" customWidth="1"/>
    <col min="11538" max="11538" width="18" customWidth="1"/>
    <col min="11539" max="11539" width="19.1796875" customWidth="1"/>
    <col min="11784" max="11784" width="2.26953125" customWidth="1"/>
    <col min="11785" max="11785" width="16.453125" customWidth="1"/>
    <col min="11786" max="11786" width="7.7265625" customWidth="1"/>
    <col min="11787" max="11787" width="10.54296875" customWidth="1"/>
    <col min="11788" max="11788" width="9.26953125" customWidth="1"/>
    <col min="11789" max="11789" width="13.54296875" customWidth="1"/>
    <col min="11790" max="11790" width="13.26953125" customWidth="1"/>
    <col min="11791" max="11791" width="10.1796875" customWidth="1"/>
    <col min="11794" max="11794" width="18" customWidth="1"/>
    <col min="11795" max="11795" width="19.1796875" customWidth="1"/>
    <col min="12040" max="12040" width="2.26953125" customWidth="1"/>
    <col min="12041" max="12041" width="16.453125" customWidth="1"/>
    <col min="12042" max="12042" width="7.7265625" customWidth="1"/>
    <col min="12043" max="12043" width="10.54296875" customWidth="1"/>
    <col min="12044" max="12044" width="9.26953125" customWidth="1"/>
    <col min="12045" max="12045" width="13.54296875" customWidth="1"/>
    <col min="12046" max="12046" width="13.26953125" customWidth="1"/>
    <col min="12047" max="12047" width="10.1796875" customWidth="1"/>
    <col min="12050" max="12050" width="18" customWidth="1"/>
    <col min="12051" max="12051" width="19.1796875" customWidth="1"/>
    <col min="12296" max="12296" width="2.26953125" customWidth="1"/>
    <col min="12297" max="12297" width="16.453125" customWidth="1"/>
    <col min="12298" max="12298" width="7.7265625" customWidth="1"/>
    <col min="12299" max="12299" width="10.54296875" customWidth="1"/>
    <col min="12300" max="12300" width="9.26953125" customWidth="1"/>
    <col min="12301" max="12301" width="13.54296875" customWidth="1"/>
    <col min="12302" max="12302" width="13.26953125" customWidth="1"/>
    <col min="12303" max="12303" width="10.1796875" customWidth="1"/>
    <col min="12306" max="12306" width="18" customWidth="1"/>
    <col min="12307" max="12307" width="19.1796875" customWidth="1"/>
    <col min="12552" max="12552" width="2.26953125" customWidth="1"/>
    <col min="12553" max="12553" width="16.453125" customWidth="1"/>
    <col min="12554" max="12554" width="7.7265625" customWidth="1"/>
    <col min="12555" max="12555" width="10.54296875" customWidth="1"/>
    <col min="12556" max="12556" width="9.26953125" customWidth="1"/>
    <col min="12557" max="12557" width="13.54296875" customWidth="1"/>
    <col min="12558" max="12558" width="13.26953125" customWidth="1"/>
    <col min="12559" max="12559" width="10.1796875" customWidth="1"/>
    <col min="12562" max="12562" width="18" customWidth="1"/>
    <col min="12563" max="12563" width="19.1796875" customWidth="1"/>
    <col min="12808" max="12808" width="2.26953125" customWidth="1"/>
    <col min="12809" max="12809" width="16.453125" customWidth="1"/>
    <col min="12810" max="12810" width="7.7265625" customWidth="1"/>
    <col min="12811" max="12811" width="10.54296875" customWidth="1"/>
    <col min="12812" max="12812" width="9.26953125" customWidth="1"/>
    <col min="12813" max="12813" width="13.54296875" customWidth="1"/>
    <col min="12814" max="12814" width="13.26953125" customWidth="1"/>
    <col min="12815" max="12815" width="10.1796875" customWidth="1"/>
    <col min="12818" max="12818" width="18" customWidth="1"/>
    <col min="12819" max="12819" width="19.1796875" customWidth="1"/>
    <col min="13064" max="13064" width="2.26953125" customWidth="1"/>
    <col min="13065" max="13065" width="16.453125" customWidth="1"/>
    <col min="13066" max="13066" width="7.7265625" customWidth="1"/>
    <col min="13067" max="13067" width="10.54296875" customWidth="1"/>
    <col min="13068" max="13068" width="9.26953125" customWidth="1"/>
    <col min="13069" max="13069" width="13.54296875" customWidth="1"/>
    <col min="13070" max="13070" width="13.26953125" customWidth="1"/>
    <col min="13071" max="13071" width="10.1796875" customWidth="1"/>
    <col min="13074" max="13074" width="18" customWidth="1"/>
    <col min="13075" max="13075" width="19.1796875" customWidth="1"/>
    <col min="13320" max="13320" width="2.26953125" customWidth="1"/>
    <col min="13321" max="13321" width="16.453125" customWidth="1"/>
    <col min="13322" max="13322" width="7.7265625" customWidth="1"/>
    <col min="13323" max="13323" width="10.54296875" customWidth="1"/>
    <col min="13324" max="13324" width="9.26953125" customWidth="1"/>
    <col min="13325" max="13325" width="13.54296875" customWidth="1"/>
    <col min="13326" max="13326" width="13.26953125" customWidth="1"/>
    <col min="13327" max="13327" width="10.1796875" customWidth="1"/>
    <col min="13330" max="13330" width="18" customWidth="1"/>
    <col min="13331" max="13331" width="19.1796875" customWidth="1"/>
    <col min="13576" max="13576" width="2.26953125" customWidth="1"/>
    <col min="13577" max="13577" width="16.453125" customWidth="1"/>
    <col min="13578" max="13578" width="7.7265625" customWidth="1"/>
    <col min="13579" max="13579" width="10.54296875" customWidth="1"/>
    <col min="13580" max="13580" width="9.26953125" customWidth="1"/>
    <col min="13581" max="13581" width="13.54296875" customWidth="1"/>
    <col min="13582" max="13582" width="13.26953125" customWidth="1"/>
    <col min="13583" max="13583" width="10.1796875" customWidth="1"/>
    <col min="13586" max="13586" width="18" customWidth="1"/>
    <col min="13587" max="13587" width="19.1796875" customWidth="1"/>
    <col min="13832" max="13832" width="2.26953125" customWidth="1"/>
    <col min="13833" max="13833" width="16.453125" customWidth="1"/>
    <col min="13834" max="13834" width="7.7265625" customWidth="1"/>
    <col min="13835" max="13835" width="10.54296875" customWidth="1"/>
    <col min="13836" max="13836" width="9.26953125" customWidth="1"/>
    <col min="13837" max="13837" width="13.54296875" customWidth="1"/>
    <col min="13838" max="13838" width="13.26953125" customWidth="1"/>
    <col min="13839" max="13839" width="10.1796875" customWidth="1"/>
    <col min="13842" max="13842" width="18" customWidth="1"/>
    <col min="13843" max="13843" width="19.1796875" customWidth="1"/>
    <col min="14088" max="14088" width="2.26953125" customWidth="1"/>
    <col min="14089" max="14089" width="16.453125" customWidth="1"/>
    <col min="14090" max="14090" width="7.7265625" customWidth="1"/>
    <col min="14091" max="14091" width="10.54296875" customWidth="1"/>
    <col min="14092" max="14092" width="9.26953125" customWidth="1"/>
    <col min="14093" max="14093" width="13.54296875" customWidth="1"/>
    <col min="14094" max="14094" width="13.26953125" customWidth="1"/>
    <col min="14095" max="14095" width="10.1796875" customWidth="1"/>
    <col min="14098" max="14098" width="18" customWidth="1"/>
    <col min="14099" max="14099" width="19.1796875" customWidth="1"/>
    <col min="14344" max="14344" width="2.26953125" customWidth="1"/>
    <col min="14345" max="14345" width="16.453125" customWidth="1"/>
    <col min="14346" max="14346" width="7.7265625" customWidth="1"/>
    <col min="14347" max="14347" width="10.54296875" customWidth="1"/>
    <col min="14348" max="14348" width="9.26953125" customWidth="1"/>
    <col min="14349" max="14349" width="13.54296875" customWidth="1"/>
    <col min="14350" max="14350" width="13.26953125" customWidth="1"/>
    <col min="14351" max="14351" width="10.1796875" customWidth="1"/>
    <col min="14354" max="14354" width="18" customWidth="1"/>
    <col min="14355" max="14355" width="19.1796875" customWidth="1"/>
    <col min="14600" max="14600" width="2.26953125" customWidth="1"/>
    <col min="14601" max="14601" width="16.453125" customWidth="1"/>
    <col min="14602" max="14602" width="7.7265625" customWidth="1"/>
    <col min="14603" max="14603" width="10.54296875" customWidth="1"/>
    <col min="14604" max="14604" width="9.26953125" customWidth="1"/>
    <col min="14605" max="14605" width="13.54296875" customWidth="1"/>
    <col min="14606" max="14606" width="13.26953125" customWidth="1"/>
    <col min="14607" max="14607" width="10.1796875" customWidth="1"/>
    <col min="14610" max="14610" width="18" customWidth="1"/>
    <col min="14611" max="14611" width="19.1796875" customWidth="1"/>
    <col min="14856" max="14856" width="2.26953125" customWidth="1"/>
    <col min="14857" max="14857" width="16.453125" customWidth="1"/>
    <col min="14858" max="14858" width="7.7265625" customWidth="1"/>
    <col min="14859" max="14859" width="10.54296875" customWidth="1"/>
    <col min="14860" max="14860" width="9.26953125" customWidth="1"/>
    <col min="14861" max="14861" width="13.54296875" customWidth="1"/>
    <col min="14862" max="14862" width="13.26953125" customWidth="1"/>
    <col min="14863" max="14863" width="10.1796875" customWidth="1"/>
    <col min="14866" max="14866" width="18" customWidth="1"/>
    <col min="14867" max="14867" width="19.1796875" customWidth="1"/>
    <col min="15112" max="15112" width="2.26953125" customWidth="1"/>
    <col min="15113" max="15113" width="16.453125" customWidth="1"/>
    <col min="15114" max="15114" width="7.7265625" customWidth="1"/>
    <col min="15115" max="15115" width="10.54296875" customWidth="1"/>
    <col min="15116" max="15116" width="9.26953125" customWidth="1"/>
    <col min="15117" max="15117" width="13.54296875" customWidth="1"/>
    <col min="15118" max="15118" width="13.26953125" customWidth="1"/>
    <col min="15119" max="15119" width="10.1796875" customWidth="1"/>
    <col min="15122" max="15122" width="18" customWidth="1"/>
    <col min="15123" max="15123" width="19.1796875" customWidth="1"/>
    <col min="15368" max="15368" width="2.26953125" customWidth="1"/>
    <col min="15369" max="15369" width="16.453125" customWidth="1"/>
    <col min="15370" max="15370" width="7.7265625" customWidth="1"/>
    <col min="15371" max="15371" width="10.54296875" customWidth="1"/>
    <col min="15372" max="15372" width="9.26953125" customWidth="1"/>
    <col min="15373" max="15373" width="13.54296875" customWidth="1"/>
    <col min="15374" max="15374" width="13.26953125" customWidth="1"/>
    <col min="15375" max="15375" width="10.1796875" customWidth="1"/>
    <col min="15378" max="15378" width="18" customWidth="1"/>
    <col min="15379" max="15379" width="19.1796875" customWidth="1"/>
    <col min="15624" max="15624" width="2.26953125" customWidth="1"/>
    <col min="15625" max="15625" width="16.453125" customWidth="1"/>
    <col min="15626" max="15626" width="7.7265625" customWidth="1"/>
    <col min="15627" max="15627" width="10.54296875" customWidth="1"/>
    <col min="15628" max="15628" width="9.26953125" customWidth="1"/>
    <col min="15629" max="15629" width="13.54296875" customWidth="1"/>
    <col min="15630" max="15630" width="13.26953125" customWidth="1"/>
    <col min="15631" max="15631" width="10.1796875" customWidth="1"/>
    <col min="15634" max="15634" width="18" customWidth="1"/>
    <col min="15635" max="15635" width="19.1796875" customWidth="1"/>
    <col min="15880" max="15880" width="2.26953125" customWidth="1"/>
    <col min="15881" max="15881" width="16.453125" customWidth="1"/>
    <col min="15882" max="15882" width="7.7265625" customWidth="1"/>
    <col min="15883" max="15883" width="10.54296875" customWidth="1"/>
    <col min="15884" max="15884" width="9.26953125" customWidth="1"/>
    <col min="15885" max="15885" width="13.54296875" customWidth="1"/>
    <col min="15886" max="15886" width="13.26953125" customWidth="1"/>
    <col min="15887" max="15887" width="10.1796875" customWidth="1"/>
    <col min="15890" max="15890" width="18" customWidth="1"/>
    <col min="15891" max="15891" width="19.1796875" customWidth="1"/>
    <col min="16136" max="16136" width="2.26953125" customWidth="1"/>
    <col min="16137" max="16137" width="16.453125" customWidth="1"/>
    <col min="16138" max="16138" width="7.7265625" customWidth="1"/>
    <col min="16139" max="16139" width="10.54296875" customWidth="1"/>
    <col min="16140" max="16140" width="9.26953125" customWidth="1"/>
    <col min="16141" max="16141" width="13.54296875" customWidth="1"/>
    <col min="16142" max="16142" width="13.26953125" customWidth="1"/>
    <col min="16143" max="16143" width="10.1796875" customWidth="1"/>
    <col min="16146" max="16146" width="18" customWidth="1"/>
    <col min="16147" max="16147" width="19.1796875" customWidth="1"/>
  </cols>
  <sheetData>
    <row r="1" spans="3:33" ht="11.25" customHeight="1" thickBot="1"/>
    <row r="2" spans="3:33" ht="29.25" customHeight="1" thickBot="1">
      <c r="C2" s="31" t="s">
        <v>131</v>
      </c>
      <c r="D2" s="32">
        <f>0.05*1000</f>
        <v>50</v>
      </c>
      <c r="E2" s="33"/>
      <c r="T2" s="34" t="s">
        <v>132</v>
      </c>
      <c r="Y2" s="35"/>
      <c r="Z2" s="36"/>
    </row>
    <row r="3" spans="3:33" ht="32.25" customHeight="1"/>
    <row r="4" spans="3:33" ht="12.75" customHeight="1">
      <c r="C4" s="98" t="s">
        <v>133</v>
      </c>
      <c r="D4" s="95" t="s">
        <v>134</v>
      </c>
      <c r="E4" s="95" t="s">
        <v>135</v>
      </c>
      <c r="F4" s="95" t="s">
        <v>136</v>
      </c>
      <c r="G4" s="95" t="s">
        <v>137</v>
      </c>
      <c r="H4" s="37" t="s">
        <v>138</v>
      </c>
      <c r="I4" s="38"/>
      <c r="J4" s="37"/>
      <c r="K4" s="95" t="s">
        <v>139</v>
      </c>
      <c r="L4" s="95" t="s">
        <v>140</v>
      </c>
      <c r="M4" s="37" t="s">
        <v>141</v>
      </c>
      <c r="N4" s="37"/>
      <c r="O4" s="39" t="s">
        <v>142</v>
      </c>
      <c r="P4" s="39"/>
      <c r="Q4" s="39"/>
      <c r="R4" s="39"/>
      <c r="S4" s="39"/>
      <c r="T4" s="39"/>
      <c r="U4" s="39" t="s">
        <v>143</v>
      </c>
      <c r="V4" s="40"/>
      <c r="W4" s="40"/>
      <c r="X4" s="40"/>
      <c r="Y4" s="40"/>
      <c r="Z4" s="40"/>
      <c r="AA4" s="40"/>
      <c r="AB4" s="40"/>
      <c r="AC4" s="96" t="s">
        <v>144</v>
      </c>
      <c r="AD4" s="97" t="s">
        <v>145</v>
      </c>
      <c r="AE4" s="97" t="s">
        <v>146</v>
      </c>
    </row>
    <row r="5" spans="3:33" ht="133.5" customHeight="1">
      <c r="C5" s="98"/>
      <c r="D5" s="95"/>
      <c r="E5" s="99"/>
      <c r="F5" s="95"/>
      <c r="G5" s="95"/>
      <c r="H5" s="41" t="s">
        <v>147</v>
      </c>
      <c r="I5" s="41" t="s">
        <v>148</v>
      </c>
      <c r="J5" s="41" t="s">
        <v>149</v>
      </c>
      <c r="K5" s="95"/>
      <c r="L5" s="95"/>
      <c r="M5" s="41" t="s">
        <v>150</v>
      </c>
      <c r="N5" s="41" t="s">
        <v>151</v>
      </c>
      <c r="O5" s="41" t="s">
        <v>152</v>
      </c>
      <c r="P5" s="41" t="s">
        <v>153</v>
      </c>
      <c r="Q5" s="42" t="s">
        <v>154</v>
      </c>
      <c r="R5" s="41" t="s">
        <v>155</v>
      </c>
      <c r="S5" s="41" t="s">
        <v>156</v>
      </c>
      <c r="T5" s="41" t="s">
        <v>157</v>
      </c>
      <c r="U5" s="41" t="s">
        <v>158</v>
      </c>
      <c r="V5" s="41" t="s">
        <v>159</v>
      </c>
      <c r="W5" s="41" t="s">
        <v>160</v>
      </c>
      <c r="X5" s="41" t="s">
        <v>161</v>
      </c>
      <c r="Y5" s="41" t="s">
        <v>162</v>
      </c>
      <c r="Z5" s="41" t="s">
        <v>163</v>
      </c>
      <c r="AA5" s="41" t="s">
        <v>164</v>
      </c>
      <c r="AB5" s="41" t="s">
        <v>165</v>
      </c>
      <c r="AC5" s="96"/>
      <c r="AD5" s="97"/>
      <c r="AE5" s="97"/>
    </row>
    <row r="6" spans="3:33" ht="18.75" customHeight="1">
      <c r="C6" s="43" t="s">
        <v>166</v>
      </c>
      <c r="D6" s="44" t="s">
        <v>167</v>
      </c>
      <c r="E6" s="44">
        <v>60</v>
      </c>
      <c r="F6" s="45">
        <v>440</v>
      </c>
      <c r="G6" s="45">
        <v>50</v>
      </c>
      <c r="H6" s="46">
        <v>60</v>
      </c>
      <c r="I6" s="46">
        <v>80</v>
      </c>
      <c r="J6" s="47">
        <f>K6-I6</f>
        <v>115</v>
      </c>
      <c r="K6" s="47">
        <f t="shared" ref="K6:K20" si="0">(O6+P6)*SFnm</f>
        <v>195</v>
      </c>
      <c r="L6" s="48">
        <f>ATAN(F6/((I6-H6)/2))*180/PI()</f>
        <v>88.698047327421122</v>
      </c>
      <c r="M6" s="49">
        <f t="shared" ref="M6:M24" si="1">(F6+G6)/H6</f>
        <v>8.1666666666666661</v>
      </c>
      <c r="N6" s="49">
        <f>(F6+G6)/(J6-2*G6/TAN(L6*PI()/180))</f>
        <v>4.3467741935483879</v>
      </c>
      <c r="O6" s="50">
        <f>[2]SXP10_Design_Rules!F734</f>
        <v>1.4</v>
      </c>
      <c r="P6" s="50">
        <f>[2]SXP10_Design_Rules!F737</f>
        <v>2.5</v>
      </c>
      <c r="Q6" s="51" t="s">
        <v>168</v>
      </c>
      <c r="R6" s="50">
        <v>0</v>
      </c>
      <c r="S6" s="52">
        <f t="shared" ref="S6:S20" si="2">IF(Q6="N",(O6+2*R6)*SFnm,(O6+P6)*SFnm*2)</f>
        <v>70</v>
      </c>
      <c r="T6" s="52">
        <f t="shared" ref="T6:T20" si="3">IF(Q6="N",(O6+P6)*SFnm-S6,S6)</f>
        <v>125</v>
      </c>
      <c r="U6" s="53"/>
      <c r="V6" s="50"/>
      <c r="W6" s="50"/>
      <c r="X6" s="54"/>
      <c r="Y6" s="54"/>
      <c r="Z6" s="54"/>
      <c r="AA6" s="54"/>
      <c r="AB6" s="54"/>
      <c r="AC6" s="55"/>
      <c r="AD6" s="2"/>
      <c r="AE6" s="2"/>
      <c r="AF6" t="s">
        <v>169</v>
      </c>
    </row>
    <row r="7" spans="3:33" ht="18.75" customHeight="1">
      <c r="C7" s="43" t="s">
        <v>166</v>
      </c>
      <c r="D7" s="44" t="s">
        <v>167</v>
      </c>
      <c r="E7" s="44">
        <v>60</v>
      </c>
      <c r="F7" s="45">
        <v>290</v>
      </c>
      <c r="G7" s="45">
        <v>50</v>
      </c>
      <c r="H7" s="56">
        <f>I6-(I6-H6)*F7/F6</f>
        <v>66.818181818181813</v>
      </c>
      <c r="I7" s="46">
        <v>80</v>
      </c>
      <c r="J7" s="47">
        <f>K7-I7</f>
        <v>115</v>
      </c>
      <c r="K7" s="47">
        <f>(O7+P7)*SFnm</f>
        <v>195</v>
      </c>
      <c r="L7" s="48">
        <f>ATAN(F7/((I7-H7)/2))*180/PI()</f>
        <v>88.698047327421122</v>
      </c>
      <c r="M7" s="49">
        <f t="shared" si="1"/>
        <v>5.0884353741496602</v>
      </c>
      <c r="N7" s="49">
        <f>(F7+G7)/(J7-2*G7/TAN(L7*PI()/180))</f>
        <v>3.0161290322580649</v>
      </c>
      <c r="O7" s="50">
        <f>O6</f>
        <v>1.4</v>
      </c>
      <c r="P7" s="50">
        <f>P6</f>
        <v>2.5</v>
      </c>
      <c r="Q7" s="51" t="s">
        <v>168</v>
      </c>
      <c r="R7" s="50">
        <v>0</v>
      </c>
      <c r="S7" s="52">
        <f>IF(Q7="N",(O7+2*R7)*SFnm,(O7+P7)*SFnm*2)</f>
        <v>70</v>
      </c>
      <c r="T7" s="52">
        <f>IF(Q7="N",(O7+P7)*SFnm-S7,S7)</f>
        <v>125</v>
      </c>
      <c r="U7" s="53"/>
      <c r="V7" s="50"/>
      <c r="W7" s="50"/>
      <c r="X7" s="54"/>
      <c r="Y7" s="54"/>
      <c r="Z7" s="54"/>
      <c r="AA7" s="54"/>
      <c r="AB7" s="54"/>
      <c r="AC7" s="55"/>
      <c r="AD7" s="2"/>
      <c r="AE7" s="2"/>
      <c r="AF7" t="s">
        <v>170</v>
      </c>
    </row>
    <row r="8" spans="3:33" ht="18.75" customHeight="1">
      <c r="C8" s="43" t="s">
        <v>171</v>
      </c>
      <c r="D8" s="44" t="s">
        <v>172</v>
      </c>
      <c r="E8" s="44">
        <v>91</v>
      </c>
      <c r="F8" s="45">
        <v>160</v>
      </c>
      <c r="G8" s="45">
        <v>50</v>
      </c>
      <c r="H8" s="57">
        <v>70</v>
      </c>
      <c r="I8" s="46">
        <v>90</v>
      </c>
      <c r="J8" s="47">
        <f>K8-I8</f>
        <v>70</v>
      </c>
      <c r="K8" s="47">
        <f>(O8+P8)*SFnm</f>
        <v>160</v>
      </c>
      <c r="L8" s="48">
        <f t="shared" ref="L8:L20" si="4">ATAN(F8/((I8-H8)/2))*180/PI()</f>
        <v>86.423665625002656</v>
      </c>
      <c r="M8" s="49">
        <f t="shared" si="1"/>
        <v>3</v>
      </c>
      <c r="N8" s="49">
        <f t="shared" ref="N8:N20" si="5">(F8+G8)/(J8-2*G8/TAN(L8*PI()/180))</f>
        <v>3.2941176470588234</v>
      </c>
      <c r="O8" s="50">
        <f>[2]SXP10_Design_Rules!F825</f>
        <v>1.6</v>
      </c>
      <c r="P8" s="50">
        <f>[2]SXP10_Design_Rules!F826</f>
        <v>1.6</v>
      </c>
      <c r="Q8" s="51" t="s">
        <v>168</v>
      </c>
      <c r="R8" s="50">
        <v>0</v>
      </c>
      <c r="S8" s="52">
        <f>IF(Q8="N",(O8+2*R8)*SFnm,(O8+P8)*SFnm)</f>
        <v>80</v>
      </c>
      <c r="T8" s="52">
        <f t="shared" si="3"/>
        <v>80</v>
      </c>
      <c r="U8" s="53" t="s">
        <v>173</v>
      </c>
      <c r="V8" s="50">
        <f>[2]SXP10_Design_Rules!F841</f>
        <v>1.6</v>
      </c>
      <c r="W8" s="50">
        <f>[2]SXP10_Design_Rules!F840</f>
        <v>0</v>
      </c>
      <c r="X8" s="54">
        <f>(V8+BE_Spc)*SFnm</f>
        <v>80</v>
      </c>
      <c r="Y8" s="54">
        <f>X8-OL_BE</f>
        <v>62.507144315464103</v>
      </c>
      <c r="Z8" s="54">
        <f>(W8+BE_Enc)*SFnm</f>
        <v>-10</v>
      </c>
      <c r="AA8" s="54">
        <f>Z8-OL_BE</f>
        <v>-27.4928556845359</v>
      </c>
      <c r="AB8" s="58">
        <f>(I6+MIN(AA8,0))/I6</f>
        <v>0.65633930394330131</v>
      </c>
      <c r="AC8" s="55"/>
      <c r="AD8" s="2" t="s">
        <v>174</v>
      </c>
      <c r="AE8" s="2" t="s">
        <v>175</v>
      </c>
      <c r="AG8" s="35">
        <f>X8-Y8</f>
        <v>17.492855684535897</v>
      </c>
    </row>
    <row r="9" spans="3:33" ht="18.75" customHeight="1">
      <c r="C9" s="43" t="s">
        <v>176</v>
      </c>
      <c r="D9" s="44" t="s">
        <v>172</v>
      </c>
      <c r="E9" s="44">
        <v>61</v>
      </c>
      <c r="F9" s="45">
        <f>230+F10</f>
        <v>390</v>
      </c>
      <c r="G9" s="45">
        <v>50</v>
      </c>
      <c r="H9" s="57">
        <v>120</v>
      </c>
      <c r="I9" s="57">
        <v>150</v>
      </c>
      <c r="J9" s="47">
        <f>K9-I9</f>
        <v>100</v>
      </c>
      <c r="K9" s="47">
        <f t="shared" si="0"/>
        <v>250</v>
      </c>
      <c r="L9" s="48">
        <f t="shared" si="4"/>
        <v>87.797401838234194</v>
      </c>
      <c r="M9" s="49">
        <f>(F9+G9)/H9</f>
        <v>3.6666666666666665</v>
      </c>
      <c r="N9" s="49">
        <f>(F9+G9)/(J9-2*G9/TAN(L9*PI()/180))</f>
        <v>4.5760000000000005</v>
      </c>
      <c r="O9" s="50">
        <f>[2]SXP10_Design_Rules!F922</f>
        <v>2</v>
      </c>
      <c r="P9" s="50">
        <f>[2]SXP10_Design_Rules!F923</f>
        <v>3</v>
      </c>
      <c r="Q9" s="51" t="s">
        <v>168</v>
      </c>
      <c r="R9" s="50">
        <v>0</v>
      </c>
      <c r="S9" s="52">
        <f t="shared" si="2"/>
        <v>100</v>
      </c>
      <c r="T9" s="52">
        <f t="shared" si="3"/>
        <v>150</v>
      </c>
      <c r="U9" s="53" t="s">
        <v>177</v>
      </c>
      <c r="V9" s="50">
        <f>[2]SXP10_Design_Rules!F929</f>
        <v>1.8</v>
      </c>
      <c r="W9" s="50">
        <f>[2]SXP10_Design_Rules!F928</f>
        <v>0.2</v>
      </c>
      <c r="X9" s="54">
        <f>(V9+BE_Spc)*SFnm</f>
        <v>75</v>
      </c>
      <c r="Y9" s="54">
        <f>X9-OL_BE</f>
        <v>57.507144315464103</v>
      </c>
      <c r="Z9" s="54">
        <f>(W9+BE_Enc)*SFnm</f>
        <v>5</v>
      </c>
      <c r="AA9" s="54">
        <f>Z9-OL_BE</f>
        <v>-12.4928556845359</v>
      </c>
      <c r="AB9" s="58">
        <f>(I6+MIN(AA9,0))/I6</f>
        <v>0.84383930394330131</v>
      </c>
      <c r="AC9" s="55"/>
      <c r="AD9" s="2" t="s">
        <v>178</v>
      </c>
      <c r="AE9" s="2" t="s">
        <v>179</v>
      </c>
    </row>
    <row r="10" spans="3:33" ht="18.75" customHeight="1">
      <c r="C10" s="43" t="s">
        <v>180</v>
      </c>
      <c r="D10" s="44" t="s">
        <v>172</v>
      </c>
      <c r="E10" s="44">
        <v>92</v>
      </c>
      <c r="F10" s="45">
        <v>160</v>
      </c>
      <c r="G10" s="45">
        <v>50</v>
      </c>
      <c r="H10" s="57">
        <v>70</v>
      </c>
      <c r="I10" s="46">
        <v>90</v>
      </c>
      <c r="J10" s="47">
        <f t="shared" ref="J10:J19" si="6">K10-I10</f>
        <v>70</v>
      </c>
      <c r="K10" s="47">
        <f t="shared" si="0"/>
        <v>160</v>
      </c>
      <c r="L10" s="48">
        <f>ATAN(F10/((I10-H10)/2))*180/PI()</f>
        <v>86.423665625002656</v>
      </c>
      <c r="M10" s="59">
        <f t="shared" si="1"/>
        <v>3</v>
      </c>
      <c r="N10" s="59">
        <f t="shared" si="5"/>
        <v>3.2941176470588234</v>
      </c>
      <c r="O10" s="50">
        <f>[2]SXP10_Design_Rules!F959</f>
        <v>1.6</v>
      </c>
      <c r="P10" s="50">
        <f>[2]SXP10_Design_Rules!F960</f>
        <v>1.6</v>
      </c>
      <c r="Q10" s="51" t="s">
        <v>168</v>
      </c>
      <c r="R10" s="50">
        <v>0</v>
      </c>
      <c r="S10" s="52">
        <f t="shared" si="2"/>
        <v>80</v>
      </c>
      <c r="T10" s="52">
        <f t="shared" si="3"/>
        <v>80</v>
      </c>
      <c r="U10" s="53" t="s">
        <v>181</v>
      </c>
      <c r="V10" s="50">
        <f>[2]SXP10_Design_Rules!F975</f>
        <v>1.8</v>
      </c>
      <c r="W10" s="50">
        <f>[2]SXP10_Design_Rules!F974</f>
        <v>0.2</v>
      </c>
      <c r="X10" s="54">
        <f>(V10+BE_Spc)*SFnm</f>
        <v>60.000000000000007</v>
      </c>
      <c r="Y10" s="54">
        <f>X10-OL_BE</f>
        <v>42.507144315464103</v>
      </c>
      <c r="Z10" s="54">
        <f>(W10+BE_Enc)*SFnm</f>
        <v>-10</v>
      </c>
      <c r="AA10" s="54">
        <f>Z10-OL_BE</f>
        <v>-27.4928556845359</v>
      </c>
      <c r="AB10" s="58">
        <f>(H10+MIN(AA10,0))/H10</f>
        <v>0.60724491879234432</v>
      </c>
      <c r="AC10" s="55"/>
      <c r="AD10" s="2" t="s">
        <v>182</v>
      </c>
      <c r="AE10" s="2" t="s">
        <v>183</v>
      </c>
    </row>
    <row r="11" spans="3:33" ht="18.75" customHeight="1">
      <c r="C11" s="43" t="s">
        <v>184</v>
      </c>
      <c r="D11" s="44" t="s">
        <v>172</v>
      </c>
      <c r="E11" s="44">
        <v>62</v>
      </c>
      <c r="F11" s="45">
        <f>F12+230</f>
        <v>390</v>
      </c>
      <c r="G11" s="45">
        <v>50</v>
      </c>
      <c r="H11" s="57">
        <v>120</v>
      </c>
      <c r="I11" s="57">
        <v>150</v>
      </c>
      <c r="J11" s="47">
        <f t="shared" si="6"/>
        <v>100</v>
      </c>
      <c r="K11" s="47">
        <f>(O11+P11)*SFnm</f>
        <v>250</v>
      </c>
      <c r="L11" s="48">
        <f t="shared" si="4"/>
        <v>87.797401838234194</v>
      </c>
      <c r="M11" s="59">
        <f t="shared" si="1"/>
        <v>3.6666666666666665</v>
      </c>
      <c r="N11" s="59">
        <f t="shared" si="5"/>
        <v>4.5760000000000005</v>
      </c>
      <c r="O11" s="50">
        <f>[2]SXP10_Design_Rules!F1063</f>
        <v>2</v>
      </c>
      <c r="P11" s="50">
        <f>[2]SXP10_Design_Rules!F1064</f>
        <v>3</v>
      </c>
      <c r="Q11" s="51" t="s">
        <v>168</v>
      </c>
      <c r="R11" s="50">
        <v>0</v>
      </c>
      <c r="S11" s="52">
        <f>IF(Q11="N",(O11+2*R11)*SFnm,(O11+P11)*SFnm*2)</f>
        <v>100</v>
      </c>
      <c r="T11" s="52">
        <f>IF(Q11="N",(O11+P11)*SFnm-S11,S11)</f>
        <v>150</v>
      </c>
      <c r="U11" s="53" t="s">
        <v>185</v>
      </c>
      <c r="V11" s="50">
        <f>[2]SXP10_Design_Rules!F1070</f>
        <v>1.8</v>
      </c>
      <c r="W11" s="50">
        <f>[2]SXP10_Design_Rules!F1069</f>
        <v>0.2</v>
      </c>
      <c r="X11" s="54">
        <f>(V11+BE_Spc)*SFnm</f>
        <v>75</v>
      </c>
      <c r="Y11" s="54">
        <f>X11-OL_BE</f>
        <v>57.507144315464103</v>
      </c>
      <c r="Z11" s="54">
        <f>(W11+BE_Enc)*SFnm</f>
        <v>5</v>
      </c>
      <c r="AA11" s="54">
        <f>Z11-OL_BE</f>
        <v>-12.4928556845359</v>
      </c>
      <c r="AB11" s="58">
        <f>(H11+MIN(AA11,0))/H11</f>
        <v>0.89589286929553424</v>
      </c>
      <c r="AC11" s="55"/>
      <c r="AD11" s="2" t="s">
        <v>186</v>
      </c>
      <c r="AE11" s="2" t="s">
        <v>183</v>
      </c>
    </row>
    <row r="12" spans="3:33" ht="18.75" customHeight="1">
      <c r="C12" s="43" t="s">
        <v>187</v>
      </c>
      <c r="D12" s="44" t="s">
        <v>172</v>
      </c>
      <c r="E12" s="44">
        <v>93</v>
      </c>
      <c r="F12" s="45">
        <v>160</v>
      </c>
      <c r="G12" s="45">
        <v>50</v>
      </c>
      <c r="H12" s="57">
        <v>70</v>
      </c>
      <c r="I12" s="46">
        <v>90</v>
      </c>
      <c r="J12" s="47">
        <f t="shared" si="6"/>
        <v>70</v>
      </c>
      <c r="K12" s="47">
        <f t="shared" si="0"/>
        <v>160</v>
      </c>
      <c r="L12" s="48">
        <f t="shared" si="4"/>
        <v>86.423665625002656</v>
      </c>
      <c r="M12" s="49">
        <f t="shared" si="1"/>
        <v>3</v>
      </c>
      <c r="N12" s="49">
        <f>(F12+G12)/(J12-2*G12/TAN(L12*PI()/180))</f>
        <v>3.2941176470588234</v>
      </c>
      <c r="O12" s="50">
        <f>[2]SXP10_Design_Rules!F1107</f>
        <v>1.6</v>
      </c>
      <c r="P12" s="50">
        <f>[2]SXP10_Design_Rules!F1108</f>
        <v>1.6</v>
      </c>
      <c r="Q12" s="51" t="s">
        <v>168</v>
      </c>
      <c r="R12" s="50">
        <v>0</v>
      </c>
      <c r="S12" s="52">
        <f t="shared" si="2"/>
        <v>80</v>
      </c>
      <c r="T12" s="52">
        <f t="shared" si="3"/>
        <v>80</v>
      </c>
      <c r="U12" s="53" t="s">
        <v>188</v>
      </c>
      <c r="V12" s="50">
        <f>[2]SXP10_Design_Rules!F1124</f>
        <v>1.8</v>
      </c>
      <c r="W12" s="50">
        <f>[2]SXP10_Design_Rules!F1123</f>
        <v>0.2</v>
      </c>
      <c r="X12" s="54">
        <f>(V12+BE_Spc)*SFnm</f>
        <v>60.000000000000007</v>
      </c>
      <c r="Y12" s="54">
        <f>X12-OL_BE</f>
        <v>42.507144315464103</v>
      </c>
      <c r="Z12" s="54">
        <f>(W12+BE_Enc)*SFnm</f>
        <v>-10</v>
      </c>
      <c r="AA12" s="54">
        <f>Z12-OL_BE</f>
        <v>-27.4928556845359</v>
      </c>
      <c r="AB12" s="58"/>
      <c r="AC12" s="60" t="s">
        <v>189</v>
      </c>
      <c r="AD12" s="2" t="s">
        <v>190</v>
      </c>
      <c r="AE12" s="2" t="s">
        <v>191</v>
      </c>
    </row>
    <row r="13" spans="3:33" ht="18.75" customHeight="1">
      <c r="C13" s="43" t="s">
        <v>192</v>
      </c>
      <c r="D13" s="44" t="s">
        <v>172</v>
      </c>
      <c r="E13" s="44">
        <v>63</v>
      </c>
      <c r="F13" s="45">
        <f>230+F14</f>
        <v>390</v>
      </c>
      <c r="G13" s="45">
        <v>50</v>
      </c>
      <c r="H13" s="57">
        <v>120</v>
      </c>
      <c r="I13" s="57">
        <v>150</v>
      </c>
      <c r="J13" s="47">
        <f t="shared" si="6"/>
        <v>100</v>
      </c>
      <c r="K13" s="47">
        <f t="shared" si="0"/>
        <v>250</v>
      </c>
      <c r="L13" s="48">
        <f t="shared" si="4"/>
        <v>87.797401838234194</v>
      </c>
      <c r="M13" s="49">
        <f t="shared" si="1"/>
        <v>3.6666666666666665</v>
      </c>
      <c r="N13" s="49">
        <f>(F13+G13)/(J13-2*G13/TAN(L13*PI()/180))</f>
        <v>4.5760000000000005</v>
      </c>
      <c r="O13" s="50">
        <f>[2]SXP10_Design_Rules!F1218</f>
        <v>2</v>
      </c>
      <c r="P13" s="50">
        <f>[2]SXP10_Design_Rules!F1219</f>
        <v>3</v>
      </c>
      <c r="Q13" s="51" t="s">
        <v>168</v>
      </c>
      <c r="R13" s="50">
        <v>0</v>
      </c>
      <c r="S13" s="52">
        <f t="shared" si="2"/>
        <v>100</v>
      </c>
      <c r="T13" s="52">
        <f>IF(Q13="N",(O13+P13)*SFnm-S13,S13)</f>
        <v>150</v>
      </c>
      <c r="U13" s="53" t="s">
        <v>193</v>
      </c>
      <c r="V13" s="50">
        <f>[2]SXP10_Design_Rules!F1225</f>
        <v>1.8</v>
      </c>
      <c r="W13" s="50">
        <f>[2]SXP10_Design_Rules!F1224</f>
        <v>0.2</v>
      </c>
      <c r="X13" s="54">
        <f>(V13+BE_Spc)*SFnm</f>
        <v>75</v>
      </c>
      <c r="Y13" s="54">
        <f>X13-OL_BE</f>
        <v>57.507144315464103</v>
      </c>
      <c r="Z13" s="54">
        <f>(W13+BE_Enc)*SFnm</f>
        <v>5</v>
      </c>
      <c r="AA13" s="54">
        <f>Z13-OL_BE</f>
        <v>-12.4928556845359</v>
      </c>
      <c r="AB13" s="58">
        <f>(H13+MIN(AA13,0))/H13</f>
        <v>0.89589286929553424</v>
      </c>
      <c r="AC13" s="60" t="s">
        <v>189</v>
      </c>
      <c r="AD13" s="2" t="s">
        <v>194</v>
      </c>
      <c r="AE13" s="2" t="s">
        <v>191</v>
      </c>
    </row>
    <row r="14" spans="3:33" ht="18.75" customHeight="1">
      <c r="C14" s="43" t="s">
        <v>195</v>
      </c>
      <c r="D14" s="44" t="s">
        <v>172</v>
      </c>
      <c r="E14" s="44">
        <v>94</v>
      </c>
      <c r="F14" s="45">
        <v>160</v>
      </c>
      <c r="G14" s="45">
        <v>50</v>
      </c>
      <c r="H14" s="57">
        <v>70</v>
      </c>
      <c r="I14" s="46">
        <v>90</v>
      </c>
      <c r="J14" s="47">
        <f t="shared" si="6"/>
        <v>70</v>
      </c>
      <c r="K14" s="47">
        <f t="shared" si="0"/>
        <v>160</v>
      </c>
      <c r="L14" s="48">
        <f t="shared" si="4"/>
        <v>86.423665625002656</v>
      </c>
      <c r="M14" s="49">
        <f t="shared" si="1"/>
        <v>3</v>
      </c>
      <c r="N14" s="49">
        <f>(F14+G14)/(J14-2*G14/TAN(L14*PI()/180))</f>
        <v>3.2941176470588234</v>
      </c>
      <c r="O14" s="50">
        <f>[2]SXP10_Design_Rules!$F$1258</f>
        <v>1.6</v>
      </c>
      <c r="P14" s="50">
        <f>[2]SXP10_Design_Rules!$F$1259</f>
        <v>1.6</v>
      </c>
      <c r="Q14" s="51" t="s">
        <v>168</v>
      </c>
      <c r="R14" s="50">
        <v>0</v>
      </c>
      <c r="S14" s="52">
        <f t="shared" si="2"/>
        <v>80</v>
      </c>
      <c r="T14" s="52">
        <f t="shared" si="3"/>
        <v>80</v>
      </c>
      <c r="U14" s="53" t="s">
        <v>196</v>
      </c>
      <c r="V14" s="50">
        <f>[2]SXP10_Design_Rules!$F$1275</f>
        <v>1.8</v>
      </c>
      <c r="W14" s="50">
        <f>[2]SXP10_Design_Rules!$F$1274</f>
        <v>0.2</v>
      </c>
      <c r="X14" s="54">
        <f>(V14+BE_Spc)*SFnm</f>
        <v>60.000000000000007</v>
      </c>
      <c r="Y14" s="54">
        <f>X14-OL_BE</f>
        <v>42.507144315464103</v>
      </c>
      <c r="Z14" s="54">
        <f>(W14+BE_Enc)*SFnm</f>
        <v>-10</v>
      </c>
      <c r="AA14" s="54">
        <f>Z14-OL_BE</f>
        <v>-27.4928556845359</v>
      </c>
      <c r="AB14" s="58">
        <f>(H14+MIN(AA14,0))/H14</f>
        <v>0.60724491879234432</v>
      </c>
      <c r="AC14" s="55"/>
      <c r="AD14" s="2" t="s">
        <v>197</v>
      </c>
      <c r="AE14" s="2" t="s">
        <v>198</v>
      </c>
    </row>
    <row r="15" spans="3:33" ht="18.75" customHeight="1">
      <c r="C15" s="43" t="s">
        <v>199</v>
      </c>
      <c r="D15" s="44" t="s">
        <v>167</v>
      </c>
      <c r="E15" s="44">
        <v>64</v>
      </c>
      <c r="F15" s="45">
        <v>300</v>
      </c>
      <c r="G15" s="45">
        <v>50</v>
      </c>
      <c r="H15" s="46">
        <v>14</v>
      </c>
      <c r="I15" s="46">
        <v>28</v>
      </c>
      <c r="J15" s="47">
        <f t="shared" si="6"/>
        <v>300</v>
      </c>
      <c r="K15" s="47">
        <f t="shared" si="0"/>
        <v>328</v>
      </c>
      <c r="L15" s="48">
        <f t="shared" si="4"/>
        <v>88.663341021670888</v>
      </c>
      <c r="M15" s="49">
        <f t="shared" si="1"/>
        <v>25</v>
      </c>
      <c r="N15" s="49">
        <f>(F15+G15)/(J15-2*G15/TAN(L15*PI()/180))</f>
        <v>1.1758118701007838</v>
      </c>
      <c r="O15" s="50">
        <f>[2]SXP10_Design_Rules!G1605</f>
        <v>0.82</v>
      </c>
      <c r="P15" s="50">
        <f>[2]SXP10_Design_Rules!G1607</f>
        <v>5.74</v>
      </c>
      <c r="Q15" s="51" t="s">
        <v>168</v>
      </c>
      <c r="R15" s="50">
        <v>0</v>
      </c>
      <c r="S15" s="52">
        <f>IF(Q15="N",(O15+2*R15)*SFnm,(O15+P15)*SFnm*2)</f>
        <v>41</v>
      </c>
      <c r="T15" s="52">
        <f t="shared" si="3"/>
        <v>287</v>
      </c>
      <c r="U15" s="55" t="s">
        <v>200</v>
      </c>
      <c r="V15" s="50">
        <f>[2]SXP10_Design_Rules!G1613</f>
        <v>3</v>
      </c>
      <c r="W15" s="50">
        <f>[2]SXP10_Design_Rules!G1612</f>
        <v>2.19</v>
      </c>
      <c r="X15" s="54">
        <f>(V15+BE_Spc)*SFnm</f>
        <v>158.5</v>
      </c>
      <c r="Y15" s="54">
        <f>X15-OL_BE</f>
        <v>119.61234128929848</v>
      </c>
      <c r="Z15" s="54">
        <f>(W15+BE_Enc)*SFnm</f>
        <v>128</v>
      </c>
      <c r="AA15" s="54">
        <f>Z15-OL_BE</f>
        <v>89.112341289298485</v>
      </c>
      <c r="AB15" s="58">
        <f>(H15+MIN(AA15,0))/H15</f>
        <v>1</v>
      </c>
      <c r="AC15" s="55"/>
      <c r="AD15" s="2" t="s">
        <v>201</v>
      </c>
      <c r="AE15" s="2" t="s">
        <v>198</v>
      </c>
    </row>
    <row r="16" spans="3:33" ht="18.75" customHeight="1">
      <c r="C16" s="43" t="s">
        <v>202</v>
      </c>
      <c r="D16" s="44" t="s">
        <v>167</v>
      </c>
      <c r="E16" s="44">
        <v>51</v>
      </c>
      <c r="F16" s="45">
        <v>60</v>
      </c>
      <c r="G16" s="45">
        <v>0</v>
      </c>
      <c r="H16" s="46">
        <v>20</v>
      </c>
      <c r="I16" s="46">
        <v>21</v>
      </c>
      <c r="J16" s="47">
        <f t="shared" si="6"/>
        <v>20</v>
      </c>
      <c r="K16" s="47">
        <f t="shared" si="0"/>
        <v>41</v>
      </c>
      <c r="L16" s="48">
        <f t="shared" si="4"/>
        <v>89.522546222690423</v>
      </c>
      <c r="M16" s="49">
        <f t="shared" si="1"/>
        <v>3</v>
      </c>
      <c r="N16" s="49">
        <f t="shared" si="5"/>
        <v>3</v>
      </c>
      <c r="O16" s="50">
        <f>[2]SXP10_Design_Rules!G1512</f>
        <v>0.42</v>
      </c>
      <c r="P16" s="50">
        <f>[2]SXP10_Design_Rules!G1513</f>
        <v>0.4</v>
      </c>
      <c r="Q16" s="51" t="s">
        <v>203</v>
      </c>
      <c r="R16" s="50">
        <v>0</v>
      </c>
      <c r="S16" s="52">
        <f>IF(Q16="N",(O16+2*R16)*SFnm,(O16+P16)*SFnm)</f>
        <v>41</v>
      </c>
      <c r="T16" s="52">
        <f t="shared" si="3"/>
        <v>41</v>
      </c>
      <c r="U16" s="55" t="s">
        <v>204</v>
      </c>
      <c r="V16" s="50">
        <f>[2]SXP10_Design_Rules!G1608</f>
        <v>0.2</v>
      </c>
      <c r="W16" s="50">
        <f>[2]SXP10_Design_Rules!G1610</f>
        <v>0.19999999999999998</v>
      </c>
      <c r="X16" s="54">
        <f>(V16+BE_Spc)*SFnm</f>
        <v>16.5</v>
      </c>
      <c r="Y16" s="54">
        <f>X16-OL_BE</f>
        <v>5.8933982822017867</v>
      </c>
      <c r="Z16" s="54">
        <f>(W16+BE_Enc)*SFnm</f>
        <v>3.4999999999999991</v>
      </c>
      <c r="AA16" s="54">
        <f>Z16-OL_BE</f>
        <v>-7.1066017177982141</v>
      </c>
      <c r="AB16" s="58">
        <f>(H16+MIN(AA16,0))/H16</f>
        <v>0.64466991411008934</v>
      </c>
      <c r="AC16" s="60" t="s">
        <v>205</v>
      </c>
      <c r="AD16" s="2" t="s">
        <v>206</v>
      </c>
      <c r="AE16" s="2" t="s">
        <v>207</v>
      </c>
    </row>
    <row r="17" spans="3:31" ht="18.75" customHeight="1">
      <c r="C17" s="43" t="s">
        <v>208</v>
      </c>
      <c r="D17" s="44" t="s">
        <v>167</v>
      </c>
      <c r="E17" s="44">
        <v>65</v>
      </c>
      <c r="F17" s="45">
        <v>165</v>
      </c>
      <c r="G17" s="45">
        <v>50</v>
      </c>
      <c r="H17" s="46">
        <v>14</v>
      </c>
      <c r="I17" s="46">
        <v>28</v>
      </c>
      <c r="J17" s="47">
        <f t="shared" si="6"/>
        <v>134</v>
      </c>
      <c r="K17" s="47">
        <f t="shared" si="0"/>
        <v>162</v>
      </c>
      <c r="L17" s="48">
        <f t="shared" si="4"/>
        <v>87.57072667650003</v>
      </c>
      <c r="M17" s="49">
        <f t="shared" si="1"/>
        <v>15.357142857142858</v>
      </c>
      <c r="N17" s="49">
        <f t="shared" si="5"/>
        <v>1.6569360112097151</v>
      </c>
      <c r="O17" s="50">
        <f>[2]SXP10_Design_Rules!G1748</f>
        <v>0.82</v>
      </c>
      <c r="P17" s="50">
        <f>[2]SXP10_Design_Rules!G1749</f>
        <v>2.42</v>
      </c>
      <c r="Q17" s="51" t="s">
        <v>168</v>
      </c>
      <c r="R17" s="50">
        <v>0</v>
      </c>
      <c r="S17" s="52">
        <f t="shared" si="2"/>
        <v>41</v>
      </c>
      <c r="T17" s="52">
        <f t="shared" si="3"/>
        <v>121</v>
      </c>
      <c r="U17" s="55" t="s">
        <v>209</v>
      </c>
      <c r="V17" s="50"/>
      <c r="W17" s="50">
        <f>(O15-O17)/2</f>
        <v>0</v>
      </c>
      <c r="X17" s="54"/>
      <c r="Y17" s="54"/>
      <c r="Z17" s="54">
        <f>(W17+BE_Enc)*SFnm</f>
        <v>7.0000000000000009</v>
      </c>
      <c r="AA17" s="54">
        <f>Z17-OL_BE</f>
        <v>-13.310096011589902</v>
      </c>
      <c r="AB17" s="58">
        <f>(I14+MIN(AA17,0))/I14</f>
        <v>0.85211004431566773</v>
      </c>
      <c r="AC17" s="60" t="s">
        <v>205</v>
      </c>
      <c r="AD17" s="2" t="s">
        <v>210</v>
      </c>
      <c r="AE17" s="2" t="s">
        <v>207</v>
      </c>
    </row>
    <row r="18" spans="3:31" ht="18.75" customHeight="1">
      <c r="C18" s="43" t="s">
        <v>211</v>
      </c>
      <c r="D18" s="44" t="s">
        <v>167</v>
      </c>
      <c r="E18" s="44">
        <v>55</v>
      </c>
      <c r="F18" s="45">
        <v>60</v>
      </c>
      <c r="G18" s="45">
        <v>0</v>
      </c>
      <c r="H18" s="46">
        <v>20</v>
      </c>
      <c r="I18" s="46">
        <v>21</v>
      </c>
      <c r="J18" s="47">
        <f t="shared" si="6"/>
        <v>20</v>
      </c>
      <c r="K18" s="47">
        <f t="shared" si="0"/>
        <v>41</v>
      </c>
      <c r="L18" s="48">
        <f>ATAN(F18/((I18-H18)/2))*180/PI()</f>
        <v>89.522546222690423</v>
      </c>
      <c r="M18" s="49">
        <f t="shared" si="1"/>
        <v>3</v>
      </c>
      <c r="N18" s="49">
        <f t="shared" si="5"/>
        <v>3</v>
      </c>
      <c r="O18" s="50">
        <f>[2]SXP10_Design_Rules!G1649</f>
        <v>0.42</v>
      </c>
      <c r="P18" s="50">
        <f>[2]SXP10_Design_Rules!G1650</f>
        <v>0.4</v>
      </c>
      <c r="Q18" s="51" t="s">
        <v>203</v>
      </c>
      <c r="R18" s="50">
        <v>0</v>
      </c>
      <c r="S18" s="52">
        <f t="shared" si="2"/>
        <v>82</v>
      </c>
      <c r="T18" s="52">
        <f t="shared" si="3"/>
        <v>82</v>
      </c>
      <c r="U18" s="55" t="s">
        <v>212</v>
      </c>
      <c r="V18" s="50">
        <f>[2]SXP10_Design_Rules!G1751</f>
        <v>0.2</v>
      </c>
      <c r="W18" s="50">
        <f>[2]SXP10_Design_Rules!G1753</f>
        <v>0.19999999999999998</v>
      </c>
      <c r="X18" s="54">
        <f>(V18+BE_Spc)*SFnm</f>
        <v>16.5</v>
      </c>
      <c r="Y18" s="54">
        <f>X18-OL_BE</f>
        <v>5.8933982822017867</v>
      </c>
      <c r="Z18" s="54">
        <f>(W18+BE_Enc)*SFnm</f>
        <v>3.4999999999999991</v>
      </c>
      <c r="AA18" s="54">
        <f>Z18-OL_BE</f>
        <v>-7.1066017177982141</v>
      </c>
      <c r="AB18" s="58">
        <f>(H18+MIN(AA18,0))/H18</f>
        <v>0.64466991411008934</v>
      </c>
      <c r="AC18" s="55"/>
      <c r="AD18" s="2" t="s">
        <v>213</v>
      </c>
      <c r="AE18" s="2" t="s">
        <v>214</v>
      </c>
    </row>
    <row r="19" spans="3:31" ht="18.75" customHeight="1">
      <c r="C19" s="43" t="s">
        <v>215</v>
      </c>
      <c r="D19" s="44" t="s">
        <v>167</v>
      </c>
      <c r="E19" s="44">
        <v>57</v>
      </c>
      <c r="F19" s="45">
        <v>60</v>
      </c>
      <c r="G19" s="45">
        <v>0</v>
      </c>
      <c r="H19" s="46">
        <v>20</v>
      </c>
      <c r="I19" s="46">
        <v>21</v>
      </c>
      <c r="J19" s="47">
        <f t="shared" si="6"/>
        <v>20</v>
      </c>
      <c r="K19" s="47">
        <f>(O19+P19)*SFnm</f>
        <v>41</v>
      </c>
      <c r="L19" s="48">
        <f>ATAN(F19/((I19-H19)/2))*180/PI()</f>
        <v>89.522546222690423</v>
      </c>
      <c r="M19" s="49">
        <f t="shared" si="1"/>
        <v>3</v>
      </c>
      <c r="N19" s="49">
        <f t="shared" si="5"/>
        <v>3</v>
      </c>
      <c r="O19" s="50">
        <f>[2]SXP10_Design_Rules!G1799</f>
        <v>0.42</v>
      </c>
      <c r="P19" s="50">
        <f>[2]SXP10_Design_Rules!G1800</f>
        <v>0.4</v>
      </c>
      <c r="Q19" s="51" t="s">
        <v>203</v>
      </c>
      <c r="R19" s="50">
        <v>0</v>
      </c>
      <c r="S19" s="52">
        <f>IF(Q19="N",(O19+2*R19)*SFnm,(O19+P19)*SFnm*2)</f>
        <v>82</v>
      </c>
      <c r="T19" s="52">
        <f>IF(Q19="N",(O19+P19)*SFnm-S19,S19)</f>
        <v>82</v>
      </c>
      <c r="U19" s="55" t="s">
        <v>216</v>
      </c>
      <c r="V19" s="50">
        <f>P19</f>
        <v>0.4</v>
      </c>
      <c r="W19" s="50">
        <f>0</f>
        <v>0</v>
      </c>
      <c r="X19" s="54">
        <f>(V19+BE_Spc)*SFnm</f>
        <v>20.5</v>
      </c>
      <c r="Y19" s="54">
        <f>X19-OL_BE</f>
        <v>9.8933982822017867</v>
      </c>
      <c r="Z19" s="54">
        <f>(W19+BE_Enc)*SFnm</f>
        <v>0.5</v>
      </c>
      <c r="AA19" s="54">
        <f>Z19-OL_BE</f>
        <v>-10.106601717798213</v>
      </c>
      <c r="AB19" s="58">
        <f>(H19+MIN(AA19,0))/H19</f>
        <v>0.49466991411008931</v>
      </c>
      <c r="AC19" s="55"/>
      <c r="AD19" s="2" t="s">
        <v>217</v>
      </c>
      <c r="AE19" s="2" t="s">
        <v>218</v>
      </c>
    </row>
    <row r="20" spans="3:31" ht="18.75" customHeight="1">
      <c r="C20" s="43" t="s">
        <v>219</v>
      </c>
      <c r="D20" s="44" t="s">
        <v>167</v>
      </c>
      <c r="E20" s="44">
        <v>66</v>
      </c>
      <c r="F20" s="45">
        <v>390</v>
      </c>
      <c r="G20" s="45">
        <v>50</v>
      </c>
      <c r="H20" s="46">
        <v>14</v>
      </c>
      <c r="I20" s="46">
        <v>28</v>
      </c>
      <c r="J20" s="47">
        <f>K20-I20</f>
        <v>300</v>
      </c>
      <c r="K20" s="47">
        <f t="shared" si="0"/>
        <v>328</v>
      </c>
      <c r="L20" s="48">
        <f t="shared" si="4"/>
        <v>88.971724626240132</v>
      </c>
      <c r="M20" s="49">
        <f t="shared" si="1"/>
        <v>31.428571428571427</v>
      </c>
      <c r="N20" s="49">
        <f t="shared" si="5"/>
        <v>1.4754944110060189</v>
      </c>
      <c r="O20" s="50">
        <f>[2]SXP10_Design_Rules!G1984</f>
        <v>0.82</v>
      </c>
      <c r="P20" s="50">
        <f>[2]SXP10_Design_Rules!G1986</f>
        <v>5.74</v>
      </c>
      <c r="Q20" s="51" t="s">
        <v>168</v>
      </c>
      <c r="R20" s="50">
        <v>0</v>
      </c>
      <c r="S20" s="52">
        <f t="shared" si="2"/>
        <v>41</v>
      </c>
      <c r="T20" s="52">
        <f t="shared" si="3"/>
        <v>287</v>
      </c>
      <c r="U20" s="55" t="s">
        <v>220</v>
      </c>
      <c r="V20" s="50"/>
      <c r="W20" s="50">
        <f>(O20-O17)/2</f>
        <v>0</v>
      </c>
      <c r="X20" s="54"/>
      <c r="Y20" s="54"/>
      <c r="Z20" s="54">
        <f>(W20+BE_Enc)*SFnm</f>
        <v>7.0000000000000009</v>
      </c>
      <c r="AA20" s="54">
        <f>Z20-OL_BE</f>
        <v>-18.855366947695792</v>
      </c>
      <c r="AB20" s="58">
        <f>(I18+MIN(AA20,0))/I18</f>
        <v>0.10212538344305752</v>
      </c>
      <c r="AC20" s="55"/>
      <c r="AD20" s="2" t="s">
        <v>221</v>
      </c>
      <c r="AE20" s="2" t="s">
        <v>207</v>
      </c>
    </row>
    <row r="21" spans="3:31" ht="18.75" customHeight="1">
      <c r="C21" s="43" t="s">
        <v>222</v>
      </c>
      <c r="D21" s="44" t="s">
        <v>167</v>
      </c>
      <c r="E21" s="44">
        <v>53</v>
      </c>
      <c r="F21" s="45">
        <v>60</v>
      </c>
      <c r="G21" s="45">
        <v>0</v>
      </c>
      <c r="H21" s="46">
        <v>20</v>
      </c>
      <c r="I21" s="46">
        <v>21</v>
      </c>
      <c r="J21" s="47">
        <f>K21-I21</f>
        <v>20</v>
      </c>
      <c r="K21" s="47">
        <f>(O21+P21)*SFnm</f>
        <v>41</v>
      </c>
      <c r="L21" s="48">
        <f>ATAN(F21/((I21-H21)/2))*180/PI()</f>
        <v>89.522546222690423</v>
      </c>
      <c r="M21" s="49">
        <f t="shared" si="1"/>
        <v>3</v>
      </c>
      <c r="N21" s="49">
        <f>(F21+G21)/(J21-2*G21/TAN(L21*PI()/180))</f>
        <v>3</v>
      </c>
      <c r="O21" s="50">
        <f>[2]SXP10_Design_Rules!G1891</f>
        <v>0.42</v>
      </c>
      <c r="P21" s="50">
        <f>[2]SXP10_Design_Rules!G1892</f>
        <v>0.4</v>
      </c>
      <c r="Q21" s="51" t="s">
        <v>203</v>
      </c>
      <c r="R21" s="50">
        <v>0</v>
      </c>
      <c r="S21" s="52">
        <f>IF(Q21="N",(O21+2*R21)*SFnm,(O21+P21)*SFnm*2)</f>
        <v>82</v>
      </c>
      <c r="T21" s="52">
        <f>IF(Q21="N",(O21+P21)*SFnm-S21,S21)</f>
        <v>82</v>
      </c>
      <c r="U21" s="55" t="s">
        <v>223</v>
      </c>
      <c r="V21" s="50">
        <f>[2]SXP10_Design_Rules!G1987</f>
        <v>0.2</v>
      </c>
      <c r="W21" s="50">
        <f>[2]SXP10_Design_Rules!G1989</f>
        <v>0.19999999999999998</v>
      </c>
      <c r="X21" s="54">
        <f>(V21+BE_Spc)*SFnm</f>
        <v>16.5</v>
      </c>
      <c r="Y21" s="54">
        <f>X21-OL_BE</f>
        <v>5.8933982822017867</v>
      </c>
      <c r="Z21" s="54">
        <f>(W21+BE_Enc)*SFnm</f>
        <v>3.4999999999999991</v>
      </c>
      <c r="AA21" s="54">
        <f>Z21-OL_BE</f>
        <v>-7.1066017177982141</v>
      </c>
      <c r="AB21" s="58">
        <f>(I19+MIN(AA21,0))/I19</f>
        <v>0.66159039439056122</v>
      </c>
      <c r="AC21" s="55"/>
      <c r="AD21" s="2" t="s">
        <v>224</v>
      </c>
      <c r="AE21" s="2" t="s">
        <v>225</v>
      </c>
    </row>
    <row r="22" spans="3:31" ht="18.75" customHeight="1">
      <c r="C22" s="43" t="s">
        <v>226</v>
      </c>
      <c r="D22" s="44" t="s">
        <v>167</v>
      </c>
      <c r="E22" s="44">
        <v>67</v>
      </c>
      <c r="F22" s="45">
        <v>1400</v>
      </c>
      <c r="G22" s="45">
        <v>100</v>
      </c>
      <c r="H22" s="57">
        <v>150</v>
      </c>
      <c r="I22" s="57">
        <v>190</v>
      </c>
      <c r="J22" s="47">
        <f>K22-I22</f>
        <v>150</v>
      </c>
      <c r="K22" s="47">
        <f>(O22+P22)*SFnm</f>
        <v>340</v>
      </c>
      <c r="L22" s="48">
        <f>ATAN(F22/((I22-H22)/2))*180/PI()</f>
        <v>89.1815445383114</v>
      </c>
      <c r="M22" s="49">
        <f t="shared" si="1"/>
        <v>10</v>
      </c>
      <c r="N22" s="49">
        <f>(F22+G22)/(J22-2*G22/TAN(L22*PI()/180))</f>
        <v>10.194174757281552</v>
      </c>
      <c r="O22" s="50">
        <f>[2]SXP10_Design_Rules!F1367</f>
        <v>3</v>
      </c>
      <c r="P22" s="50">
        <f>[2]SXP10_Design_Rules!F1368</f>
        <v>3.8</v>
      </c>
      <c r="Q22" s="51" t="s">
        <v>168</v>
      </c>
      <c r="R22" s="50">
        <v>0</v>
      </c>
      <c r="S22" s="52">
        <f>IF(Q22="N",(O22+2*R22)*SFnm,(O22+P22)*SFnm*2)</f>
        <v>150</v>
      </c>
      <c r="T22" s="52">
        <f>IF(Q22="N",(O22+P22)*SFnm-S22,S22)</f>
        <v>190</v>
      </c>
      <c r="U22" s="55" t="s">
        <v>227</v>
      </c>
      <c r="V22" s="50">
        <f>[2]SXP10_Design_Rules!F1375</f>
        <v>2.9</v>
      </c>
      <c r="W22" s="50" t="str">
        <f>[2]SXP10_Design_Rules!G1374</f>
        <v>X</v>
      </c>
      <c r="X22" s="54">
        <f>(V22+BE_Spc)*SFnm</f>
        <v>140</v>
      </c>
      <c r="Y22" s="54">
        <f>X22-OL_BE</f>
        <v>112.61387212474169</v>
      </c>
      <c r="Z22" s="54" t="e">
        <f>(W22+BE_Enc)*SFnm</f>
        <v>#VALUE!</v>
      </c>
      <c r="AA22" s="54" t="e">
        <f>Z22-OL_BE</f>
        <v>#VALUE!</v>
      </c>
      <c r="AB22" s="58" t="e">
        <f>(I20+MIN(AA22,0))/I20</f>
        <v>#VALUE!</v>
      </c>
      <c r="AC22" s="55"/>
      <c r="AD22" s="2" t="s">
        <v>228</v>
      </c>
      <c r="AE22" s="2" t="s">
        <v>198</v>
      </c>
    </row>
    <row r="23" spans="3:31" ht="18.75" customHeight="1">
      <c r="C23" s="43" t="s">
        <v>226</v>
      </c>
      <c r="D23" s="44" t="s">
        <v>167</v>
      </c>
      <c r="E23" s="44">
        <v>67</v>
      </c>
      <c r="F23" s="45">
        <v>1400</v>
      </c>
      <c r="G23" s="45">
        <v>100</v>
      </c>
      <c r="H23" s="46">
        <v>150</v>
      </c>
      <c r="I23" s="46">
        <v>190</v>
      </c>
      <c r="J23" s="47">
        <f>K23-I23</f>
        <v>150</v>
      </c>
      <c r="K23" s="47">
        <f>(O23+P23)*SFnm</f>
        <v>340</v>
      </c>
      <c r="L23" s="48">
        <f>ATAN(F23/((I23-H23)/2))*180/PI()</f>
        <v>89.1815445383114</v>
      </c>
      <c r="M23" s="49">
        <f t="shared" si="1"/>
        <v>10</v>
      </c>
      <c r="N23" s="49">
        <f>(F23+G23)/(J23-2*G23/TAN(L23*PI()/180))</f>
        <v>10.194174757281552</v>
      </c>
      <c r="O23" s="50">
        <f>O22</f>
        <v>3</v>
      </c>
      <c r="P23" s="50">
        <f>P22</f>
        <v>3.8</v>
      </c>
      <c r="Q23" s="51" t="s">
        <v>168</v>
      </c>
      <c r="R23" s="50">
        <v>0</v>
      </c>
      <c r="S23" s="52">
        <f>IF(Q23="N",(O23+2*R23)*SFnm,(O23+P23)*SFnm*2)</f>
        <v>150</v>
      </c>
      <c r="T23" s="52">
        <f>IF(Q23="N",(O23+P23)*SFnm-S23,S23)</f>
        <v>190</v>
      </c>
      <c r="U23" s="55" t="s">
        <v>229</v>
      </c>
      <c r="V23" s="50"/>
      <c r="W23" s="50">
        <f>[2]SXP10_Design_Rules!G1993</f>
        <v>3</v>
      </c>
      <c r="X23" s="54"/>
      <c r="Y23" s="54"/>
      <c r="Z23" s="54">
        <f>(W23+BE_Enc)*SFnm</f>
        <v>123.49999999999999</v>
      </c>
      <c r="AA23" s="54">
        <f>Z23-OL_BE</f>
        <v>69.943954589607699</v>
      </c>
      <c r="AB23" s="58">
        <f>(I21+MIN(AA23,0))/I21</f>
        <v>1</v>
      </c>
      <c r="AC23" s="55"/>
      <c r="AD23" s="2" t="s">
        <v>230</v>
      </c>
      <c r="AE23" s="2" t="s">
        <v>225</v>
      </c>
    </row>
    <row r="24" spans="3:31" ht="18.75" customHeight="1">
      <c r="C24" s="43" t="s">
        <v>231</v>
      </c>
      <c r="D24" s="44" t="s">
        <v>232</v>
      </c>
      <c r="E24" s="44">
        <v>76</v>
      </c>
      <c r="F24" s="45">
        <v>700</v>
      </c>
      <c r="G24" s="45">
        <v>0</v>
      </c>
      <c r="H24" s="46">
        <v>140</v>
      </c>
      <c r="I24" s="46">
        <v>200</v>
      </c>
      <c r="J24" s="47" t="e">
        <f>K24-I24</f>
        <v>#VALUE!</v>
      </c>
      <c r="K24" s="47" t="e">
        <f>(O24+P24)*SFnm</f>
        <v>#VALUE!</v>
      </c>
      <c r="L24" s="48">
        <f>ATAN(F24/((I24-H24)/2))*180/PI()</f>
        <v>87.545968325472927</v>
      </c>
      <c r="M24" s="49">
        <f t="shared" si="1"/>
        <v>5</v>
      </c>
      <c r="N24" s="49" t="e">
        <f>(F24+G24)/(J24-2*G24/TAN(L24*PI()/180))</f>
        <v>#VALUE!</v>
      </c>
      <c r="O24" s="50">
        <f>[2]SXP10_Design_Rules!F1418</f>
        <v>2.6</v>
      </c>
      <c r="P24" s="50" t="str">
        <f>[2]SXP10_Design_Rules!G1419</f>
        <v>X</v>
      </c>
      <c r="Q24" s="51" t="s">
        <v>168</v>
      </c>
      <c r="R24" s="50">
        <v>0</v>
      </c>
      <c r="S24" s="52">
        <f>IF(Q24="N",(O24+2*R24)*SFnm,(O24+P24)*SFnm*2)</f>
        <v>130</v>
      </c>
      <c r="T24" s="52" t="e">
        <f>IF(Q24="N",(O24+P24)*SFnm-S24,S24)</f>
        <v>#VALUE!</v>
      </c>
      <c r="U24" s="55" t="s">
        <v>233</v>
      </c>
      <c r="V24" s="50">
        <f>[2]SXP10_Design_Rules!F1429</f>
        <v>4.3</v>
      </c>
      <c r="W24" s="50">
        <f>[2]SXP10_Design_Rules!F1428</f>
        <v>0.3</v>
      </c>
      <c r="X24" s="54">
        <f>(V24+BE_Spc)*SFnm</f>
        <v>190</v>
      </c>
      <c r="Y24" s="54">
        <f>X24-OL_BE</f>
        <v>113.67831238763127</v>
      </c>
      <c r="Z24" s="54">
        <f>(W24+BE_Enc)*SFnm</f>
        <v>-2.7755575615628914E-15</v>
      </c>
      <c r="AA24" s="54">
        <f>Z24-OL_BE</f>
        <v>-76.321687612368734</v>
      </c>
      <c r="AB24" s="58">
        <f>(I23+MIN(AA24,0))/I23</f>
        <v>0.59830690730332248</v>
      </c>
      <c r="AC24" s="55"/>
      <c r="AD24" s="2" t="s">
        <v>230</v>
      </c>
      <c r="AE24" s="2" t="s">
        <v>234</v>
      </c>
    </row>
    <row r="25" spans="3:31">
      <c r="Y25" t="str">
        <f>IF(X25="","",X25-OverlayCal(#REF!,#REF!))</f>
        <v/>
      </c>
      <c r="AA25" t="str">
        <f>IF(Z25="","",Z25-OverlayCal(#REF!,#REF!))</f>
        <v/>
      </c>
    </row>
    <row r="26" spans="3:31">
      <c r="Y26" t="str">
        <f>IF(X26="","",X26-OverlayCal(#REF!,#REF!))</f>
        <v/>
      </c>
      <c r="AA26" t="str">
        <f>IF(Z26="","",Z26-OverlayCal(#REF!,#REF!))</f>
        <v/>
      </c>
    </row>
    <row r="27" spans="3:31">
      <c r="Y27" t="str">
        <f>IF(X27="","",X27-OverlayCal(#REF!,#REF!))</f>
        <v/>
      </c>
      <c r="AA27" t="str">
        <f>IF(Z27="","",Z27-OverlayCal(#REF!,#REF!))</f>
        <v/>
      </c>
    </row>
    <row r="28" spans="3:31">
      <c r="Y28" t="str">
        <f>IF(X28="","",X28-OverlayCal(#REF!,#REF!))</f>
        <v/>
      </c>
      <c r="AA28" t="str">
        <f>IF(Z28="","",Z28-OverlayCal(#REF!,#REF!))</f>
        <v/>
      </c>
    </row>
    <row r="29" spans="3:31">
      <c r="Y29" t="str">
        <f>IF(X29="","",X29-OverlayCal(#REF!,#REF!))</f>
        <v/>
      </c>
      <c r="AA29" t="str">
        <f>IF(Z29="","",Z29-OverlayCal(#REF!,#REF!))</f>
        <v/>
      </c>
    </row>
    <row r="30" spans="3:31">
      <c r="Y30" t="str">
        <f>IF(X30="","",X30-OverlayCal(#REF!,#REF!))</f>
        <v/>
      </c>
      <c r="AA30" t="str">
        <f>IF(Z30="","",Z30-OverlayCal(#REF!,#REF!))</f>
        <v/>
      </c>
    </row>
    <row r="31" spans="3:31">
      <c r="Y31" t="str">
        <f>IF(X31="","",X31-OverlayCal(#REF!,#REF!))</f>
        <v/>
      </c>
      <c r="AA31" t="str">
        <f>IF(Z31="","",Z31-OverlayCal(#REF!,#REF!))</f>
        <v/>
      </c>
    </row>
    <row r="32" spans="3:31">
      <c r="Y32" t="str">
        <f>IF(X32="","",X32-OverlayCal(#REF!,#REF!))</f>
        <v/>
      </c>
      <c r="AA32" t="str">
        <f>IF(Z32="","",Z32-OverlayCal(#REF!,#REF!))</f>
        <v/>
      </c>
    </row>
    <row r="33" spans="25:27">
      <c r="Y33" t="str">
        <f>IF(X33="","",X33-OverlayCal(#REF!,#REF!))</f>
        <v/>
      </c>
      <c r="AA33" t="str">
        <f>IF(Z33="","",Z33-OverlayCal(#REF!,#REF!))</f>
        <v/>
      </c>
    </row>
    <row r="34" spans="25:27">
      <c r="Y34" t="str">
        <f>IF(X34="","",X34-OverlayCal(#REF!,#REF!))</f>
        <v/>
      </c>
      <c r="AA34" t="str">
        <f>IF(Z34="","",Z34-OverlayCal(#REF!,#REF!))</f>
        <v/>
      </c>
    </row>
    <row r="35" spans="25:27">
      <c r="Y35" t="str">
        <f>IF(X35="","",X35-OverlayCal(#REF!,#REF!))</f>
        <v/>
      </c>
      <c r="AA35" t="str">
        <f>IF(Z35="","",Z35-OverlayCal(#REF!,#REF!))</f>
        <v/>
      </c>
    </row>
    <row r="36" spans="25:27">
      <c r="Y36" t="str">
        <f>IF(X36="","",X36-OverlayCal(#REF!,#REF!))</f>
        <v/>
      </c>
      <c r="AA36" t="str">
        <f>IF(Z36="","",Z36-OverlayCal(#REF!,#REF!))</f>
        <v/>
      </c>
    </row>
    <row r="37" spans="25:27">
      <c r="Y37" t="str">
        <f>IF(X37="","",X37-OverlayCal(#REF!,#REF!))</f>
        <v/>
      </c>
      <c r="AA37" t="str">
        <f>IF(Z37="","",Z37-OverlayCal(#REF!,#REF!))</f>
        <v/>
      </c>
    </row>
    <row r="38" spans="25:27">
      <c r="Y38" t="str">
        <f>IF(X38="","",X38-OverlayCal(#REF!,#REF!))</f>
        <v/>
      </c>
      <c r="AA38" t="str">
        <f>IF(Z38="","",Z38-OverlayCal(#REF!,#REF!))</f>
        <v/>
      </c>
    </row>
    <row r="39" spans="25:27">
      <c r="Y39" t="str">
        <f>IF(X39="","",X39-OverlayCal(#REF!,#REF!))</f>
        <v/>
      </c>
      <c r="AA39" t="str">
        <f>IF(Z39="","",Z39-OverlayCal(#REF!,#REF!))</f>
        <v/>
      </c>
    </row>
    <row r="40" spans="25:27">
      <c r="Y40" t="str">
        <f>IF(X40="","",X40-OverlayCal(#REF!,#REF!))</f>
        <v/>
      </c>
      <c r="AA40" t="str">
        <f>IF(Z40="","",Z40-OverlayCal(#REF!,#REF!))</f>
        <v/>
      </c>
    </row>
    <row r="41" spans="25:27">
      <c r="Y41" t="str">
        <f>IF(X41="","",X41-OverlayCal(#REF!,#REF!))</f>
        <v/>
      </c>
      <c r="AA41" t="str">
        <f>IF(Z41="","",Z41-OverlayCal(#REF!,#REF!))</f>
        <v/>
      </c>
    </row>
    <row r="42" spans="25:27">
      <c r="Y42" t="str">
        <f>IF(X42="","",X42-OverlayCal(#REF!,#REF!))</f>
        <v/>
      </c>
      <c r="AA42" t="str">
        <f>IF(Z42="","",Z42-OverlayCal(#REF!,#REF!))</f>
        <v/>
      </c>
    </row>
    <row r="43" spans="25:27">
      <c r="Y43" t="str">
        <f>IF(X43="","",X43-OverlayCal(#REF!,#REF!))</f>
        <v/>
      </c>
      <c r="AA43" t="str">
        <f>IF(Z43="","",Z43-OverlayCal(#REF!,#REF!))</f>
        <v/>
      </c>
    </row>
    <row r="44" spans="25:27">
      <c r="Y44" t="str">
        <f>IF(X44="","",X44-OverlayCal(#REF!,#REF!))</f>
        <v/>
      </c>
      <c r="AA44" t="str">
        <f>IF(Z44="","",Z44-OverlayCal(#REF!,#REF!))</f>
        <v/>
      </c>
    </row>
    <row r="45" spans="25:27">
      <c r="Y45" t="str">
        <f>IF(X45="","",X45-OverlayCal(#REF!,#REF!))</f>
        <v/>
      </c>
      <c r="AA45" t="str">
        <f>IF(Z45="","",Z45-OverlayCal(#REF!,#REF!))</f>
        <v/>
      </c>
    </row>
    <row r="46" spans="25:27">
      <c r="Y46" t="str">
        <f>IF(X46="","",X46-OverlayCal(#REF!,#REF!))</f>
        <v/>
      </c>
      <c r="AA46" t="str">
        <f>IF(Z46="","",Z46-OverlayCal(#REF!,#REF!))</f>
        <v/>
      </c>
    </row>
    <row r="47" spans="25:27">
      <c r="Y47" t="str">
        <f>IF(X47="","",X47-OverlayCal(#REF!,#REF!))</f>
        <v/>
      </c>
      <c r="AA47" t="str">
        <f>IF(Z47="","",Z47-OverlayCal(#REF!,#REF!))</f>
        <v/>
      </c>
    </row>
    <row r="48" spans="25:27">
      <c r="Y48" t="str">
        <f>IF(X48="","",X48-OverlayCal(#REF!,#REF!))</f>
        <v/>
      </c>
      <c r="AA48" t="str">
        <f>IF(Z48="","",Z48-OverlayCal(#REF!,#REF!))</f>
        <v/>
      </c>
    </row>
    <row r="49" spans="25:27">
      <c r="Y49" t="str">
        <f>IF(X49="","",X49-OverlayCal(#REF!,#REF!))</f>
        <v/>
      </c>
      <c r="AA49" t="str">
        <f>IF(Z49="","",Z49-OverlayCal(#REF!,#REF!))</f>
        <v/>
      </c>
    </row>
    <row r="50" spans="25:27">
      <c r="Y50" t="str">
        <f>IF(X50="","",X50-OverlayCal(#REF!,#REF!))</f>
        <v/>
      </c>
      <c r="AA50" t="str">
        <f>IF(Z50="","",Z50-OverlayCal(#REF!,#REF!))</f>
        <v/>
      </c>
    </row>
    <row r="51" spans="25:27">
      <c r="Y51" t="str">
        <f>IF(X51="","",X51-OverlayCal(#REF!,#REF!))</f>
        <v/>
      </c>
      <c r="AA51" t="str">
        <f>IF(Z51="","",Z51-OverlayCal(#REF!,#REF!))</f>
        <v/>
      </c>
    </row>
    <row r="52" spans="25:27">
      <c r="Y52" t="str">
        <f>IF(X52="","",X52-OverlayCal(#REF!,#REF!))</f>
        <v/>
      </c>
      <c r="AA52" t="str">
        <f>IF(Z52="","",Z52-OverlayCal(#REF!,#REF!))</f>
        <v/>
      </c>
    </row>
    <row r="53" spans="25:27">
      <c r="Y53" t="str">
        <f>IF(X53="","",X53-OverlayCal(#REF!,#REF!))</f>
        <v/>
      </c>
      <c r="AA53" t="str">
        <f>IF(Z53="","",Z53-OverlayCal(#REF!,#REF!))</f>
        <v/>
      </c>
    </row>
    <row r="54" spans="25:27">
      <c r="Y54" t="str">
        <f>IF(X54="","",X54-OverlayCal(#REF!,#REF!))</f>
        <v/>
      </c>
      <c r="AA54" t="str">
        <f>IF(Z54="","",Z54-OverlayCal(#REF!,#REF!))</f>
        <v/>
      </c>
    </row>
    <row r="55" spans="25:27">
      <c r="Y55" t="str">
        <f>IF(X55="","",X55-OverlayCal(#REF!,#REF!))</f>
        <v/>
      </c>
      <c r="AA55" t="str">
        <f>IF(Z55="","",Z55-OverlayCal(#REF!,#REF!))</f>
        <v/>
      </c>
    </row>
    <row r="56" spans="25:27">
      <c r="Y56" t="str">
        <f>IF(X56="","",X56-OverlayCal(#REF!,#REF!))</f>
        <v/>
      </c>
      <c r="AA56" t="str">
        <f>IF(Z56="","",Z56-OverlayCal(#REF!,#REF!))</f>
        <v/>
      </c>
    </row>
    <row r="57" spans="25:27">
      <c r="Y57" t="str">
        <f>IF(X57="","",X57-OverlayCal(#REF!,#REF!))</f>
        <v/>
      </c>
      <c r="AA57" t="str">
        <f>IF(Z57="","",Z57-OverlayCal(#REF!,#REF!))</f>
        <v/>
      </c>
    </row>
    <row r="58" spans="25:27">
      <c r="Y58" t="str">
        <f>IF(X58="","",X58-OverlayCal(#REF!,#REF!))</f>
        <v/>
      </c>
      <c r="AA58" t="str">
        <f>IF(Z58="","",Z58-OverlayCal(#REF!,#REF!))</f>
        <v/>
      </c>
    </row>
    <row r="59" spans="25:27">
      <c r="Y59" t="str">
        <f>IF(X59="","",X59-OverlayCal(#REF!,#REF!))</f>
        <v/>
      </c>
      <c r="AA59" t="str">
        <f>IF(Z59="","",Z59-OverlayCal(#REF!,#REF!))</f>
        <v/>
      </c>
    </row>
    <row r="60" spans="25:27">
      <c r="Y60" t="str">
        <f>IF(X60="","",X60-OverlayCal(#REF!,#REF!))</f>
        <v/>
      </c>
      <c r="AA60" t="str">
        <f>IF(Z60="","",Z60-OverlayCal(#REF!,#REF!))</f>
        <v/>
      </c>
    </row>
    <row r="61" spans="25:27">
      <c r="Y61" t="str">
        <f>IF(X61="","",X61-OverlayCal(#REF!,#REF!))</f>
        <v/>
      </c>
      <c r="AA61" t="str">
        <f>IF(Z61="","",Z61-OverlayCal(#REF!,#REF!))</f>
        <v/>
      </c>
    </row>
    <row r="62" spans="25:27">
      <c r="Y62" t="str">
        <f>IF(X62="","",X62-OverlayCal(#REF!,#REF!))</f>
        <v/>
      </c>
      <c r="AA62" t="str">
        <f>IF(Z62="","",Z62-OverlayCal(#REF!,#REF!))</f>
        <v/>
      </c>
    </row>
    <row r="63" spans="25:27">
      <c r="Y63" t="str">
        <f>IF(X63="","",X63-OverlayCal(#REF!,#REF!))</f>
        <v/>
      </c>
      <c r="AA63" t="str">
        <f>IF(Z63="","",Z63-OverlayCal(#REF!,#REF!))</f>
        <v/>
      </c>
    </row>
    <row r="64" spans="25:27">
      <c r="Y64" t="str">
        <f>IF(X64="","",X64-OverlayCal(#REF!,#REF!))</f>
        <v/>
      </c>
      <c r="AA64" t="str">
        <f>IF(Z64="","",Z64-OverlayCal(#REF!,#REF!))</f>
        <v/>
      </c>
    </row>
    <row r="65" spans="25:27">
      <c r="Y65" t="str">
        <f>IF(X65="","",X65-OverlayCal(#REF!,#REF!))</f>
        <v/>
      </c>
      <c r="AA65" t="str">
        <f>IF(Z65="","",Z65-OverlayCal(#REF!,#REF!))</f>
        <v/>
      </c>
    </row>
    <row r="66" spans="25:27">
      <c r="Y66" t="str">
        <f>IF(X66="","",X66-OverlayCal(#REF!,#REF!))</f>
        <v/>
      </c>
      <c r="AA66" t="str">
        <f>IF(Z66="","",Z66-OverlayCal(#REF!,#REF!))</f>
        <v/>
      </c>
    </row>
    <row r="67" spans="25:27">
      <c r="Y67" t="str">
        <f>IF(X67="","",X67-OverlayCal(#REF!,#REF!))</f>
        <v/>
      </c>
      <c r="AA67" t="str">
        <f>IF(Z67="","",Z67-OverlayCal(#REF!,#REF!))</f>
        <v/>
      </c>
    </row>
    <row r="68" spans="25:27">
      <c r="Y68" t="str">
        <f>IF(X68="","",X68-OverlayCal(#REF!,#REF!))</f>
        <v/>
      </c>
      <c r="AA68" t="str">
        <f>IF(Z68="","",Z68-OverlayCal(#REF!,#REF!))</f>
        <v/>
      </c>
    </row>
    <row r="69" spans="25:27">
      <c r="Y69" t="str">
        <f>IF(X69="","",X69-OverlayCal(#REF!,#REF!))</f>
        <v/>
      </c>
      <c r="AA69" t="str">
        <f>IF(Z69="","",Z69-OverlayCal(#REF!,#REF!))</f>
        <v/>
      </c>
    </row>
    <row r="70" spans="25:27">
      <c r="Y70" t="str">
        <f>IF(X70="","",X70-OverlayCal(#REF!,#REF!))</f>
        <v/>
      </c>
      <c r="AA70" t="str">
        <f>IF(Z70="","",Z70-OverlayCal(#REF!,#REF!))</f>
        <v/>
      </c>
    </row>
    <row r="71" spans="25:27">
      <c r="Y71" t="str">
        <f>IF(X71="","",X71-OverlayCal(#REF!,#REF!))</f>
        <v/>
      </c>
      <c r="AA71" t="str">
        <f>IF(Z71="","",Z71-OverlayCal(#REF!,#REF!))</f>
        <v/>
      </c>
    </row>
    <row r="72" spans="25:27">
      <c r="Y72" t="str">
        <f>IF(X72="","",X72-OverlayCal(#REF!,#REF!))</f>
        <v/>
      </c>
      <c r="AA72" t="str">
        <f>IF(Z72="","",Z72-OverlayCal(#REF!,#REF!))</f>
        <v/>
      </c>
    </row>
    <row r="73" spans="25:27">
      <c r="Y73" t="str">
        <f>IF(X73="","",X73-OverlayCal(#REF!,#REF!))</f>
        <v/>
      </c>
      <c r="AA73" t="str">
        <f>IF(Z73="","",Z73-OverlayCal(#REF!,#REF!))</f>
        <v/>
      </c>
    </row>
    <row r="74" spans="25:27">
      <c r="Y74" t="str">
        <f>IF(X74="","",X74-OverlayCal(#REF!,#REF!))</f>
        <v/>
      </c>
      <c r="AA74" t="str">
        <f>IF(Z74="","",Z74-OverlayCal(#REF!,#REF!))</f>
        <v/>
      </c>
    </row>
    <row r="75" spans="25:27">
      <c r="Y75" t="str">
        <f>IF(X75="","",X75-OverlayCal(#REF!,#REF!))</f>
        <v/>
      </c>
      <c r="AA75" t="str">
        <f>IF(Z75="","",Z75-OverlayCal(#REF!,#REF!))</f>
        <v/>
      </c>
    </row>
    <row r="76" spans="25:27">
      <c r="Y76" t="str">
        <f>IF(X76="","",X76-OverlayCal(#REF!,#REF!))</f>
        <v/>
      </c>
      <c r="AA76" t="str">
        <f>IF(Z76="","",Z76-OverlayCal(#REF!,#REF!))</f>
        <v/>
      </c>
    </row>
    <row r="77" spans="25:27">
      <c r="Y77" t="str">
        <f>IF(X77="","",X77-OverlayCal(#REF!,#REF!))</f>
        <v/>
      </c>
      <c r="AA77" t="str">
        <f>IF(Z77="","",Z77-OverlayCal(#REF!,#REF!))</f>
        <v/>
      </c>
    </row>
    <row r="78" spans="25:27">
      <c r="Y78" t="str">
        <f>IF(X78="","",X78-OverlayCal(#REF!,#REF!))</f>
        <v/>
      </c>
      <c r="AA78" t="str">
        <f>IF(Z78="","",Z78-OverlayCal(#REF!,#REF!))</f>
        <v/>
      </c>
    </row>
    <row r="79" spans="25:27">
      <c r="Y79" t="str">
        <f>IF(X79="","",X79-OverlayCal(#REF!,#REF!))</f>
        <v/>
      </c>
      <c r="AA79" t="str">
        <f>IF(Z79="","",Z79-OverlayCal(#REF!,#REF!))</f>
        <v/>
      </c>
    </row>
    <row r="80" spans="25:27">
      <c r="Y80" t="str">
        <f>IF(X80="","",X80-OverlayCal(#REF!,#REF!))</f>
        <v/>
      </c>
      <c r="AA80" t="str">
        <f>IF(Z80="","",Z80-OverlayCal(#REF!,#REF!))</f>
        <v/>
      </c>
    </row>
    <row r="81" spans="25:27">
      <c r="Y81" t="str">
        <f>IF(X81="","",X81-OverlayCal(#REF!,#REF!))</f>
        <v/>
      </c>
      <c r="AA81" t="str">
        <f>IF(Z81="","",Z81-OverlayCal(#REF!,#REF!))</f>
        <v/>
      </c>
    </row>
    <row r="82" spans="25:27">
      <c r="Y82" t="str">
        <f>IF(X82="","",X82-OverlayCal(#REF!,#REF!))</f>
        <v/>
      </c>
      <c r="AA82" t="str">
        <f>IF(Z82="","",Z82-OverlayCal(#REF!,#REF!))</f>
        <v/>
      </c>
    </row>
    <row r="83" spans="25:27">
      <c r="Y83" t="str">
        <f>IF(X83="","",X83-OverlayCal(#REF!,#REF!))</f>
        <v/>
      </c>
      <c r="AA83" t="str">
        <f>IF(Z83="","",Z83-OverlayCal(#REF!,#REF!))</f>
        <v/>
      </c>
    </row>
    <row r="84" spans="25:27">
      <c r="Y84" t="str">
        <f>IF(X84="","",X84-OverlayCal(#REF!,#REF!))</f>
        <v/>
      </c>
      <c r="AA84" t="str">
        <f>IF(Z84="","",Z84-OverlayCal(#REF!,#REF!))</f>
        <v/>
      </c>
    </row>
    <row r="85" spans="25:27">
      <c r="Y85" t="str">
        <f>IF(X85="","",X85-OverlayCal(#REF!,#REF!))</f>
        <v/>
      </c>
      <c r="AA85" t="str">
        <f>IF(Z85="","",Z85-OverlayCal(#REF!,#REF!))</f>
        <v/>
      </c>
    </row>
    <row r="86" spans="25:27">
      <c r="Y86" t="str">
        <f>IF(X86="","",X86-OverlayCal(#REF!,#REF!))</f>
        <v/>
      </c>
      <c r="AA86" t="str">
        <f>IF(Z86="","",Z86-OverlayCal(#REF!,#REF!))</f>
        <v/>
      </c>
    </row>
    <row r="87" spans="25:27">
      <c r="Y87" t="str">
        <f>IF(X87="","",X87-OverlayCal(#REF!,#REF!))</f>
        <v/>
      </c>
      <c r="AA87" t="str">
        <f>IF(Z87="","",Z87-OverlayCal(#REF!,#REF!))</f>
        <v/>
      </c>
    </row>
    <row r="88" spans="25:27">
      <c r="Y88" t="str">
        <f>IF(X88="","",X88-OverlayCal(#REF!,#REF!))</f>
        <v/>
      </c>
      <c r="AA88" t="str">
        <f>IF(Z88="","",Z88-OverlayCal(#REF!,#REF!))</f>
        <v/>
      </c>
    </row>
    <row r="89" spans="25:27">
      <c r="Y89" t="str">
        <f>IF(X89="","",X89-OverlayCal(#REF!,#REF!))</f>
        <v/>
      </c>
      <c r="AA89" t="str">
        <f>IF(Z89="","",Z89-OverlayCal(#REF!,#REF!))</f>
        <v/>
      </c>
    </row>
    <row r="90" spans="25:27">
      <c r="Y90" t="str">
        <f>IF(X90="","",X90-OverlayCal(#REF!,#REF!))</f>
        <v/>
      </c>
      <c r="AA90" t="str">
        <f>IF(Z90="","",Z90-OverlayCal(#REF!,#REF!))</f>
        <v/>
      </c>
    </row>
    <row r="91" spans="25:27">
      <c r="Y91" t="str">
        <f>IF(X91="","",X91-OverlayCal(#REF!,#REF!))</f>
        <v/>
      </c>
      <c r="AA91" t="str">
        <f>IF(Z91="","",Z91-OverlayCal(#REF!,#REF!))</f>
        <v/>
      </c>
    </row>
    <row r="92" spans="25:27">
      <c r="Y92" t="str">
        <f>IF(X92="","",X92-OverlayCal(#REF!,#REF!))</f>
        <v/>
      </c>
      <c r="AA92" t="str">
        <f>IF(Z92="","",Z92-OverlayCal(#REF!,#REF!))</f>
        <v/>
      </c>
    </row>
    <row r="93" spans="25:27">
      <c r="Y93" t="str">
        <f>IF(X93="","",X93-OverlayCal(#REF!,#REF!))</f>
        <v/>
      </c>
      <c r="AA93" t="str">
        <f>IF(Z93="","",Z93-OverlayCal(#REF!,#REF!))</f>
        <v/>
      </c>
    </row>
    <row r="94" spans="25:27">
      <c r="Y94" t="str">
        <f>IF(X94="","",X94-OverlayCal(#REF!,#REF!))</f>
        <v/>
      </c>
      <c r="AA94" t="str">
        <f>IF(Z94="","",Z94-OverlayCal(#REF!,#REF!))</f>
        <v/>
      </c>
    </row>
    <row r="95" spans="25:27">
      <c r="Y95" t="str">
        <f>IF(X95="","",X95-OverlayCal(#REF!,#REF!))</f>
        <v/>
      </c>
      <c r="AA95" t="str">
        <f>IF(Z95="","",Z95-OverlayCal(#REF!,#REF!))</f>
        <v/>
      </c>
    </row>
    <row r="96" spans="25:27">
      <c r="Y96" t="str">
        <f>IF(X96="","",X96-OverlayCal(#REF!,#REF!))</f>
        <v/>
      </c>
      <c r="AA96" t="str">
        <f>IF(Z96="","",Z96-OverlayCal(#REF!,#REF!))</f>
        <v/>
      </c>
    </row>
    <row r="97" spans="25:27">
      <c r="Y97" t="str">
        <f>IF(X97="","",X97-OverlayCal(#REF!,#REF!))</f>
        <v/>
      </c>
      <c r="AA97" t="str">
        <f>IF(Z97="","",Z97-OverlayCal(#REF!,#REF!))</f>
        <v/>
      </c>
    </row>
    <row r="98" spans="25:27">
      <c r="Y98" t="str">
        <f>IF(X98="","",X98-OverlayCal(#REF!,#REF!))</f>
        <v/>
      </c>
      <c r="AA98" t="str">
        <f>IF(Z98="","",Z98-OverlayCal(#REF!,#REF!))</f>
        <v/>
      </c>
    </row>
  </sheetData>
  <mergeCells count="10">
    <mergeCell ref="L4:L5"/>
    <mergeCell ref="AC4:AC5"/>
    <mergeCell ref="AD4:AD5"/>
    <mergeCell ref="AE4:AE5"/>
    <mergeCell ref="C4:C5"/>
    <mergeCell ref="D4:D5"/>
    <mergeCell ref="E4:E5"/>
    <mergeCell ref="F4:F5"/>
    <mergeCell ref="G4:G5"/>
    <mergeCell ref="K4:K5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K43"/>
  <sheetViews>
    <sheetView zoomScale="80" zoomScaleNormal="80" workbookViewId="0">
      <selection activeCell="D23" sqref="D23"/>
    </sheetView>
  </sheetViews>
  <sheetFormatPr defaultRowHeight="12.5"/>
  <cols>
    <col min="1" max="1" width="17.54296875" customWidth="1"/>
    <col min="2" max="2" width="17.81640625" bestFit="1" customWidth="1"/>
    <col min="3" max="3" width="12.26953125" customWidth="1"/>
    <col min="4" max="4" width="15" bestFit="1" customWidth="1"/>
    <col min="5" max="5" width="34.26953125" bestFit="1" customWidth="1"/>
    <col min="7" max="7" width="11.54296875" bestFit="1" customWidth="1"/>
    <col min="8" max="8" width="13.453125" bestFit="1" customWidth="1"/>
    <col min="9" max="9" width="12" bestFit="1" customWidth="1"/>
    <col min="10" max="10" width="16.26953125" bestFit="1" customWidth="1"/>
    <col min="11" max="11" width="14.81640625" bestFit="1" customWidth="1"/>
  </cols>
  <sheetData>
    <row r="1" spans="1:11" ht="13">
      <c r="A1" s="26" t="s">
        <v>61</v>
      </c>
      <c r="B1" s="26" t="s">
        <v>62</v>
      </c>
      <c r="C1" s="26" t="s">
        <v>63</v>
      </c>
      <c r="D1" s="26" t="s">
        <v>64</v>
      </c>
      <c r="E1" s="26" t="s">
        <v>85</v>
      </c>
      <c r="G1" s="26" t="s">
        <v>61</v>
      </c>
      <c r="H1" s="26" t="s">
        <v>62</v>
      </c>
      <c r="I1" s="26" t="s">
        <v>63</v>
      </c>
      <c r="J1" s="26" t="s">
        <v>64</v>
      </c>
      <c r="K1" s="26" t="s">
        <v>85</v>
      </c>
    </row>
    <row r="2" spans="1:11">
      <c r="A2" t="s">
        <v>65</v>
      </c>
      <c r="B2" t="s">
        <v>66</v>
      </c>
      <c r="C2" t="s">
        <v>68</v>
      </c>
      <c r="E2" t="s">
        <v>86</v>
      </c>
      <c r="G2" t="s">
        <v>113</v>
      </c>
      <c r="H2" t="s">
        <v>114</v>
      </c>
      <c r="I2" t="s">
        <v>126</v>
      </c>
      <c r="J2" t="s">
        <v>127</v>
      </c>
      <c r="K2" t="s">
        <v>128</v>
      </c>
    </row>
    <row r="3" spans="1:11">
      <c r="B3" t="s">
        <v>67</v>
      </c>
      <c r="E3" t="s">
        <v>86</v>
      </c>
      <c r="H3" t="s">
        <v>115</v>
      </c>
    </row>
    <row r="4" spans="1:11">
      <c r="A4" t="s">
        <v>69</v>
      </c>
      <c r="B4" t="s">
        <v>70</v>
      </c>
      <c r="C4" t="s">
        <v>106</v>
      </c>
      <c r="H4" t="s">
        <v>116</v>
      </c>
    </row>
    <row r="5" spans="1:11">
      <c r="B5" t="s">
        <v>71</v>
      </c>
      <c r="G5" t="s">
        <v>117</v>
      </c>
      <c r="H5" t="s">
        <v>119</v>
      </c>
    </row>
    <row r="6" spans="1:11">
      <c r="B6" t="s">
        <v>72</v>
      </c>
      <c r="C6" t="s">
        <v>110</v>
      </c>
      <c r="E6" t="s">
        <v>109</v>
      </c>
      <c r="H6" t="s">
        <v>92</v>
      </c>
    </row>
    <row r="7" spans="1:11">
      <c r="B7" t="s">
        <v>104</v>
      </c>
      <c r="G7" t="s">
        <v>118</v>
      </c>
      <c r="H7" t="s">
        <v>119</v>
      </c>
    </row>
    <row r="8" spans="1:11">
      <c r="B8" t="s">
        <v>73</v>
      </c>
      <c r="H8" t="s">
        <v>92</v>
      </c>
    </row>
    <row r="9" spans="1:11">
      <c r="B9" t="s">
        <v>74</v>
      </c>
      <c r="G9" t="s">
        <v>120</v>
      </c>
      <c r="H9" t="s">
        <v>102</v>
      </c>
    </row>
    <row r="10" spans="1:11">
      <c r="A10" t="s">
        <v>75</v>
      </c>
      <c r="B10" t="s">
        <v>76</v>
      </c>
      <c r="C10" t="s">
        <v>123</v>
      </c>
      <c r="H10" t="s">
        <v>81</v>
      </c>
    </row>
    <row r="11" spans="1:11">
      <c r="B11" t="s">
        <v>77</v>
      </c>
      <c r="C11" t="s">
        <v>122</v>
      </c>
      <c r="E11" t="s">
        <v>107</v>
      </c>
      <c r="H11" t="s">
        <v>82</v>
      </c>
    </row>
    <row r="12" spans="1:11">
      <c r="B12" t="s">
        <v>78</v>
      </c>
      <c r="D12" s="20" t="s">
        <v>108</v>
      </c>
      <c r="H12" t="s">
        <v>83</v>
      </c>
    </row>
    <row r="13" spans="1:11">
      <c r="B13" t="s">
        <v>76</v>
      </c>
      <c r="C13" t="s">
        <v>123</v>
      </c>
      <c r="H13" t="s">
        <v>78</v>
      </c>
    </row>
    <row r="14" spans="1:11">
      <c r="B14" t="s">
        <v>79</v>
      </c>
      <c r="C14" t="s">
        <v>124</v>
      </c>
      <c r="E14" t="s">
        <v>125</v>
      </c>
      <c r="H14" t="s">
        <v>87</v>
      </c>
    </row>
    <row r="15" spans="1:11">
      <c r="B15" t="s">
        <v>80</v>
      </c>
      <c r="H15" t="s">
        <v>89</v>
      </c>
    </row>
    <row r="18" spans="1:8">
      <c r="A18" t="s">
        <v>84</v>
      </c>
      <c r="B18" t="s">
        <v>81</v>
      </c>
      <c r="G18" t="s">
        <v>121</v>
      </c>
      <c r="H18" t="s">
        <v>102</v>
      </c>
    </row>
    <row r="19" spans="1:8">
      <c r="B19" t="s">
        <v>82</v>
      </c>
      <c r="H19" t="s">
        <v>81</v>
      </c>
    </row>
    <row r="20" spans="1:8">
      <c r="B20" t="s">
        <v>83</v>
      </c>
      <c r="H20" t="s">
        <v>82</v>
      </c>
    </row>
    <row r="21" spans="1:8">
      <c r="B21" t="s">
        <v>78</v>
      </c>
      <c r="H21" t="s">
        <v>83</v>
      </c>
    </row>
    <row r="22" spans="1:8">
      <c r="B22" t="s">
        <v>87</v>
      </c>
      <c r="C22" t="s">
        <v>98</v>
      </c>
      <c r="D22" s="20"/>
      <c r="E22" t="s">
        <v>88</v>
      </c>
      <c r="H22" t="s">
        <v>78</v>
      </c>
    </row>
    <row r="23" spans="1:8">
      <c r="B23" t="s">
        <v>89</v>
      </c>
      <c r="H23" t="s">
        <v>89</v>
      </c>
    </row>
    <row r="24" spans="1:8">
      <c r="A24" t="s">
        <v>91</v>
      </c>
      <c r="B24" t="s">
        <v>94</v>
      </c>
      <c r="H24" t="s">
        <v>99</v>
      </c>
    </row>
    <row r="25" spans="1:8">
      <c r="B25" t="s">
        <v>93</v>
      </c>
      <c r="H25" t="s">
        <v>100</v>
      </c>
    </row>
    <row r="26" spans="1:8">
      <c r="B26" t="s">
        <v>96</v>
      </c>
      <c r="H26" t="s">
        <v>104</v>
      </c>
    </row>
    <row r="27" spans="1:8">
      <c r="A27" t="s">
        <v>95</v>
      </c>
      <c r="B27" t="s">
        <v>94</v>
      </c>
    </row>
    <row r="28" spans="1:8">
      <c r="B28" t="s">
        <v>93</v>
      </c>
    </row>
    <row r="29" spans="1:8">
      <c r="A29" t="s">
        <v>90</v>
      </c>
      <c r="B29" t="s">
        <v>81</v>
      </c>
    </row>
    <row r="30" spans="1:8">
      <c r="B30" t="s">
        <v>82</v>
      </c>
    </row>
    <row r="31" spans="1:8">
      <c r="B31" t="s">
        <v>83</v>
      </c>
    </row>
    <row r="32" spans="1:8">
      <c r="B32" t="s">
        <v>78</v>
      </c>
    </row>
    <row r="33" spans="1:5">
      <c r="B33" t="s">
        <v>89</v>
      </c>
    </row>
    <row r="34" spans="1:5">
      <c r="B34" t="s">
        <v>99</v>
      </c>
    </row>
    <row r="35" spans="1:5">
      <c r="B35" t="s">
        <v>100</v>
      </c>
    </row>
    <row r="36" spans="1:5">
      <c r="B36" t="s">
        <v>104</v>
      </c>
    </row>
    <row r="37" spans="1:5">
      <c r="B37" t="s">
        <v>101</v>
      </c>
    </row>
    <row r="38" spans="1:5">
      <c r="B38" t="s">
        <v>102</v>
      </c>
      <c r="E38" t="s">
        <v>105</v>
      </c>
    </row>
    <row r="39" spans="1:5">
      <c r="A39" t="s">
        <v>103</v>
      </c>
      <c r="B39" t="s">
        <v>78</v>
      </c>
    </row>
    <row r="40" spans="1:5">
      <c r="B40" t="s">
        <v>104</v>
      </c>
    </row>
    <row r="41" spans="1:5">
      <c r="B41" t="s">
        <v>100</v>
      </c>
    </row>
    <row r="42" spans="1:5">
      <c r="B42" t="s">
        <v>111</v>
      </c>
    </row>
    <row r="43" spans="1:5">
      <c r="A43" t="s">
        <v>112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"/>
  <sheetViews>
    <sheetView workbookViewId="0">
      <pane xSplit="5" ySplit="3" topLeftCell="N4" activePane="bottomRight" state="frozen"/>
      <selection pane="topRight" activeCell="F1" sqref="F1"/>
      <selection pane="bottomLeft" activeCell="A4" sqref="A4"/>
      <selection pane="bottomRight" activeCell="R24" sqref="R24:S29"/>
    </sheetView>
  </sheetViews>
  <sheetFormatPr defaultRowHeight="12.5"/>
  <cols>
    <col min="1" max="1" width="13.1796875" bestFit="1" customWidth="1"/>
    <col min="2" max="5" width="8.7265625" style="61"/>
    <col min="6" max="6" width="47.36328125" customWidth="1"/>
    <col min="7" max="7" width="2.26953125" customWidth="1"/>
    <col min="8" max="8" width="13.1796875" bestFit="1" customWidth="1"/>
    <col min="9" max="12" width="8.7265625" style="61"/>
    <col min="13" max="13" width="35.1796875" bestFit="1" customWidth="1"/>
    <col min="14" max="14" width="2.81640625" customWidth="1"/>
    <col min="15" max="15" width="12.90625" bestFit="1" customWidth="1"/>
    <col min="16" max="19" width="8.7265625" style="61"/>
    <col min="20" max="20" width="35.1796875" bestFit="1" customWidth="1"/>
  </cols>
  <sheetData>
    <row r="1" spans="1:20">
      <c r="A1" s="2"/>
      <c r="B1" s="93" t="s">
        <v>241</v>
      </c>
      <c r="C1" s="101"/>
      <c r="D1" s="101"/>
      <c r="E1" s="94"/>
      <c r="F1" s="90"/>
      <c r="G1" s="76"/>
      <c r="H1" s="2"/>
      <c r="I1" s="100" t="s">
        <v>252</v>
      </c>
      <c r="J1" s="100"/>
      <c r="K1" s="100"/>
      <c r="L1" s="100"/>
      <c r="M1" s="100"/>
      <c r="N1" s="76"/>
      <c r="O1" s="2"/>
      <c r="P1" s="100" t="s">
        <v>253</v>
      </c>
      <c r="Q1" s="100"/>
      <c r="R1" s="100"/>
      <c r="S1" s="100"/>
      <c r="T1" s="100"/>
    </row>
    <row r="2" spans="1:20">
      <c r="A2" s="2"/>
      <c r="B2" s="100" t="s">
        <v>243</v>
      </c>
      <c r="C2" s="100"/>
      <c r="D2" s="100" t="s">
        <v>244</v>
      </c>
      <c r="E2" s="100"/>
      <c r="F2" s="62" t="s">
        <v>242</v>
      </c>
      <c r="G2" s="76"/>
      <c r="H2" s="2"/>
      <c r="I2" s="100" t="s">
        <v>243</v>
      </c>
      <c r="J2" s="100"/>
      <c r="K2" s="100" t="s">
        <v>244</v>
      </c>
      <c r="L2" s="100"/>
      <c r="M2" s="62"/>
      <c r="N2" s="76"/>
      <c r="O2" s="2"/>
      <c r="P2" s="100" t="s">
        <v>243</v>
      </c>
      <c r="Q2" s="100"/>
      <c r="R2" s="100" t="s">
        <v>244</v>
      </c>
      <c r="S2" s="100"/>
      <c r="T2" s="62"/>
    </row>
    <row r="3" spans="1:20">
      <c r="A3" s="2"/>
      <c r="B3" s="62" t="s">
        <v>240</v>
      </c>
      <c r="C3" s="62" t="s">
        <v>245</v>
      </c>
      <c r="D3" s="62" t="s">
        <v>240</v>
      </c>
      <c r="E3" s="62" t="s">
        <v>245</v>
      </c>
      <c r="F3" s="2"/>
      <c r="G3" s="76"/>
      <c r="H3" s="2"/>
      <c r="I3" s="62" t="s">
        <v>240</v>
      </c>
      <c r="J3" s="62" t="s">
        <v>245</v>
      </c>
      <c r="K3" s="62"/>
      <c r="L3" s="62" t="s">
        <v>245</v>
      </c>
      <c r="M3" s="2"/>
      <c r="N3" s="76"/>
      <c r="O3" s="2"/>
      <c r="P3" s="62" t="s">
        <v>240</v>
      </c>
      <c r="Q3" s="62" t="s">
        <v>245</v>
      </c>
      <c r="R3" s="62"/>
      <c r="S3" s="62" t="s">
        <v>245</v>
      </c>
      <c r="T3" s="2"/>
    </row>
    <row r="4" spans="1:20">
      <c r="A4" s="2" t="s">
        <v>237</v>
      </c>
      <c r="B4" s="62">
        <v>63</v>
      </c>
      <c r="C4" s="62"/>
      <c r="D4" s="62">
        <v>68</v>
      </c>
      <c r="E4" s="62"/>
      <c r="F4" s="2" t="s">
        <v>248</v>
      </c>
      <c r="G4" s="76"/>
      <c r="H4" s="2" t="s">
        <v>237</v>
      </c>
      <c r="I4" s="62">
        <v>63</v>
      </c>
      <c r="J4" s="62"/>
      <c r="K4" s="62">
        <v>68</v>
      </c>
      <c r="L4" s="62"/>
      <c r="M4" s="2"/>
      <c r="N4" s="76"/>
      <c r="O4" s="2" t="s">
        <v>237</v>
      </c>
      <c r="P4" s="62">
        <v>63</v>
      </c>
      <c r="Q4" s="62"/>
      <c r="R4" s="62">
        <v>68</v>
      </c>
      <c r="S4" s="62"/>
      <c r="T4" s="2"/>
    </row>
    <row r="5" spans="1:20">
      <c r="A5" s="2" t="s">
        <v>238</v>
      </c>
      <c r="B5" s="62">
        <v>0</v>
      </c>
      <c r="C5" s="62"/>
      <c r="D5" s="62">
        <v>0</v>
      </c>
      <c r="E5" s="62"/>
      <c r="F5" s="2"/>
      <c r="G5" s="76"/>
      <c r="H5" s="2" t="s">
        <v>238</v>
      </c>
      <c r="I5" s="62">
        <v>0</v>
      </c>
      <c r="J5" s="62"/>
      <c r="K5" s="62">
        <v>0</v>
      </c>
      <c r="L5" s="62"/>
      <c r="M5" s="2"/>
      <c r="N5" s="76"/>
      <c r="O5" s="2" t="s">
        <v>238</v>
      </c>
      <c r="P5" s="62">
        <v>0</v>
      </c>
      <c r="Q5" s="62"/>
      <c r="R5" s="62">
        <v>0</v>
      </c>
      <c r="S5" s="62"/>
      <c r="T5" s="2"/>
    </row>
    <row r="6" spans="1:20">
      <c r="A6" s="2" t="s">
        <v>247</v>
      </c>
      <c r="B6" s="62">
        <f>(600+950)/10</f>
        <v>155</v>
      </c>
      <c r="C6" s="62"/>
      <c r="D6" s="62">
        <f>(300+1150)/10</f>
        <v>145</v>
      </c>
      <c r="E6" s="62"/>
      <c r="F6" s="2" t="s">
        <v>258</v>
      </c>
      <c r="G6" s="76"/>
      <c r="H6" s="2" t="s">
        <v>247</v>
      </c>
      <c r="I6" s="67"/>
      <c r="J6" s="67"/>
      <c r="K6" s="67"/>
      <c r="L6" s="67"/>
      <c r="M6" s="2"/>
      <c r="N6" s="76"/>
      <c r="O6" s="2" t="s">
        <v>247</v>
      </c>
      <c r="P6" s="67"/>
      <c r="Q6" s="67"/>
      <c r="R6" s="67"/>
      <c r="S6" s="67"/>
      <c r="T6" s="2"/>
    </row>
    <row r="7" spans="1:20" ht="25">
      <c r="A7" s="2" t="s">
        <v>246</v>
      </c>
      <c r="B7" s="62">
        <f>B6-50</f>
        <v>105</v>
      </c>
      <c r="C7" s="62"/>
      <c r="D7" s="66">
        <f>D6-115</f>
        <v>30</v>
      </c>
      <c r="E7" s="62"/>
      <c r="F7" s="71" t="s">
        <v>259</v>
      </c>
      <c r="G7" s="76"/>
      <c r="H7" s="2" t="s">
        <v>246</v>
      </c>
      <c r="I7" s="62">
        <f>85+25</f>
        <v>110</v>
      </c>
      <c r="J7" s="62"/>
      <c r="K7" s="66">
        <f>145-115/3</f>
        <v>106.66666666666666</v>
      </c>
      <c r="L7" s="62"/>
      <c r="M7" s="2"/>
      <c r="N7" s="76"/>
      <c r="O7" s="2" t="s">
        <v>246</v>
      </c>
      <c r="P7" s="75">
        <f>P8+85/35*20</f>
        <v>73.571428571428569</v>
      </c>
      <c r="Q7" s="62"/>
      <c r="R7" s="66">
        <f>145-115/3</f>
        <v>106.66666666666666</v>
      </c>
      <c r="S7" s="62"/>
      <c r="T7" s="2"/>
    </row>
    <row r="8" spans="1:20">
      <c r="A8" s="2" t="s">
        <v>239</v>
      </c>
      <c r="B8" s="62">
        <v>25</v>
      </c>
      <c r="C8" s="62"/>
      <c r="D8" s="62">
        <v>15</v>
      </c>
      <c r="E8" s="62"/>
      <c r="F8" s="2" t="s">
        <v>261</v>
      </c>
      <c r="G8" s="76"/>
      <c r="H8" s="2" t="s">
        <v>239</v>
      </c>
      <c r="I8" s="62">
        <v>25</v>
      </c>
      <c r="J8" s="62"/>
      <c r="K8" s="62">
        <v>15</v>
      </c>
      <c r="L8" s="62"/>
      <c r="M8" s="2"/>
      <c r="N8" s="76"/>
      <c r="O8" s="2" t="s">
        <v>239</v>
      </c>
      <c r="P8" s="62">
        <v>25</v>
      </c>
      <c r="Q8" s="62"/>
      <c r="R8" s="62">
        <v>15</v>
      </c>
      <c r="S8" s="62"/>
      <c r="T8" s="2"/>
    </row>
    <row r="9" spans="1:20">
      <c r="A9" s="2" t="s">
        <v>260</v>
      </c>
      <c r="B9" s="62"/>
      <c r="C9" s="62">
        <v>13.5</v>
      </c>
      <c r="D9" s="62"/>
      <c r="E9" s="62">
        <v>15.3</v>
      </c>
      <c r="F9" s="2"/>
      <c r="G9" s="76"/>
      <c r="H9" s="2" t="s">
        <v>260</v>
      </c>
      <c r="I9" s="62"/>
      <c r="J9" s="62">
        <v>18.7</v>
      </c>
      <c r="K9" s="62"/>
      <c r="L9" s="62">
        <v>19.5</v>
      </c>
      <c r="M9" s="2"/>
      <c r="N9" s="76"/>
      <c r="O9" s="2" t="s">
        <v>260</v>
      </c>
      <c r="P9" s="62"/>
      <c r="Q9" s="62">
        <v>19</v>
      </c>
      <c r="R9" s="62"/>
      <c r="S9" s="62">
        <v>19.2</v>
      </c>
      <c r="T9" s="2"/>
    </row>
    <row r="10" spans="1:20">
      <c r="A10" s="2" t="s">
        <v>33</v>
      </c>
      <c r="B10" s="67"/>
      <c r="C10" s="67"/>
      <c r="D10" s="62">
        <v>55</v>
      </c>
      <c r="E10" s="66">
        <v>17.219764708101188</v>
      </c>
      <c r="F10" s="2"/>
      <c r="G10" s="76"/>
      <c r="H10" s="2" t="s">
        <v>33</v>
      </c>
      <c r="I10" s="67"/>
      <c r="J10" s="67"/>
      <c r="K10" s="62">
        <v>55</v>
      </c>
      <c r="L10" s="66">
        <v>21.419764708101187</v>
      </c>
      <c r="M10" s="2"/>
      <c r="N10" s="76"/>
      <c r="O10" s="2" t="s">
        <v>33</v>
      </c>
      <c r="P10" s="67"/>
      <c r="Q10" s="67"/>
      <c r="R10" s="62">
        <v>45</v>
      </c>
      <c r="S10" s="66">
        <v>21.119764708101187</v>
      </c>
      <c r="T10" s="2"/>
    </row>
    <row r="11" spans="1:20">
      <c r="A11" s="2" t="s">
        <v>34</v>
      </c>
      <c r="B11" s="67"/>
      <c r="C11" s="67"/>
      <c r="D11" s="62">
        <v>5</v>
      </c>
      <c r="E11" s="66">
        <v>17.39428877247402</v>
      </c>
      <c r="F11" s="2"/>
      <c r="G11" s="76"/>
      <c r="H11" s="2" t="s">
        <v>34</v>
      </c>
      <c r="I11" s="67"/>
      <c r="J11" s="67"/>
      <c r="K11" s="62">
        <v>5</v>
      </c>
      <c r="L11" s="66">
        <v>21.594288772474023</v>
      </c>
      <c r="M11" s="2"/>
      <c r="N11" s="76"/>
      <c r="O11" s="2" t="s">
        <v>34</v>
      </c>
      <c r="P11" s="67"/>
      <c r="Q11" s="67"/>
      <c r="R11" s="62">
        <v>5</v>
      </c>
      <c r="S11" s="66">
        <v>21.294288772474019</v>
      </c>
      <c r="T11" s="2"/>
    </row>
    <row r="12" spans="1:20">
      <c r="A12" s="2" t="s">
        <v>7</v>
      </c>
      <c r="B12" s="62">
        <v>13.5</v>
      </c>
      <c r="C12" s="66">
        <v>13.971214973806655</v>
      </c>
      <c r="D12" s="66">
        <v>12</v>
      </c>
      <c r="E12" s="66">
        <v>17.813146526968826</v>
      </c>
      <c r="F12" s="2"/>
      <c r="G12" s="76"/>
      <c r="H12" s="2" t="s">
        <v>7</v>
      </c>
      <c r="I12" s="62">
        <v>13.5</v>
      </c>
      <c r="J12" s="66">
        <v>19.171214973806656</v>
      </c>
      <c r="K12" s="66">
        <v>12</v>
      </c>
      <c r="L12" s="66">
        <v>22.013146526968825</v>
      </c>
      <c r="M12" s="2"/>
      <c r="N12" s="76"/>
      <c r="O12" s="2" t="s">
        <v>7</v>
      </c>
      <c r="P12" s="63">
        <v>13.5</v>
      </c>
      <c r="Q12" s="66">
        <v>19.471214973806656</v>
      </c>
      <c r="R12" s="66">
        <v>12</v>
      </c>
      <c r="S12" s="66">
        <v>21.765503746280675</v>
      </c>
      <c r="T12" s="2"/>
    </row>
    <row r="13" spans="1:20">
      <c r="A13" s="2" t="s">
        <v>8</v>
      </c>
      <c r="B13" s="62">
        <v>2</v>
      </c>
      <c r="C13" s="66">
        <v>14.041024599555788</v>
      </c>
      <c r="D13" s="62">
        <v>2</v>
      </c>
      <c r="E13" s="66">
        <v>17.882956152717959</v>
      </c>
      <c r="F13" s="2"/>
      <c r="G13" s="76"/>
      <c r="H13" s="2" t="s">
        <v>8</v>
      </c>
      <c r="I13" s="67"/>
      <c r="J13" s="70"/>
      <c r="K13" s="67"/>
      <c r="L13" s="70"/>
      <c r="M13" s="2"/>
      <c r="N13" s="76"/>
      <c r="O13" s="2" t="s">
        <v>8</v>
      </c>
      <c r="P13" s="67"/>
      <c r="Q13" s="67"/>
      <c r="R13" s="67"/>
      <c r="S13" s="67"/>
      <c r="T13" s="2"/>
    </row>
    <row r="14" spans="1:20">
      <c r="A14" s="2" t="s">
        <v>9</v>
      </c>
      <c r="B14" s="63">
        <v>40</v>
      </c>
      <c r="C14" s="66">
        <v>15.43721711453847</v>
      </c>
      <c r="D14" s="63">
        <v>40</v>
      </c>
      <c r="E14" s="66">
        <v>19.279148667700643</v>
      </c>
      <c r="F14" s="2"/>
      <c r="G14" s="76"/>
      <c r="H14" s="2" t="s">
        <v>9</v>
      </c>
      <c r="I14" s="67"/>
      <c r="J14" s="70"/>
      <c r="K14" s="67"/>
      <c r="L14" s="70"/>
      <c r="M14" s="2"/>
      <c r="N14" s="76"/>
      <c r="O14" s="2" t="s">
        <v>9</v>
      </c>
      <c r="P14" s="67"/>
      <c r="Q14" s="67"/>
      <c r="R14" s="67"/>
      <c r="S14" s="67"/>
      <c r="T14" s="2"/>
    </row>
    <row r="15" spans="1:20">
      <c r="A15" s="2" t="s">
        <v>10</v>
      </c>
      <c r="B15" s="62">
        <v>2</v>
      </c>
      <c r="C15" s="66">
        <v>15.507026740287603</v>
      </c>
      <c r="D15" s="62">
        <v>2</v>
      </c>
      <c r="E15" s="66">
        <v>19.348958293449776</v>
      </c>
      <c r="F15" s="2"/>
      <c r="G15" s="76"/>
      <c r="H15" s="2" t="s">
        <v>10</v>
      </c>
      <c r="I15" s="67"/>
      <c r="J15" s="70"/>
      <c r="K15" s="67"/>
      <c r="L15" s="70"/>
      <c r="M15" s="2"/>
      <c r="N15" s="76"/>
      <c r="O15" s="2" t="s">
        <v>10</v>
      </c>
      <c r="P15" s="67"/>
      <c r="Q15" s="67"/>
      <c r="R15" s="67"/>
      <c r="S15" s="67"/>
      <c r="T15" s="2"/>
    </row>
    <row r="16" spans="1:20">
      <c r="A16" s="2" t="s">
        <v>11</v>
      </c>
      <c r="B16" s="62">
        <v>20</v>
      </c>
      <c r="C16" s="66">
        <v>19.205122997778943</v>
      </c>
      <c r="D16" s="62">
        <v>20</v>
      </c>
      <c r="E16" s="66">
        <v>22.047054550941116</v>
      </c>
      <c r="F16" s="2"/>
      <c r="G16" s="76"/>
      <c r="H16" s="2" t="s">
        <v>11</v>
      </c>
      <c r="I16" s="67"/>
      <c r="J16" s="70"/>
      <c r="K16" s="67"/>
      <c r="L16" s="70"/>
      <c r="M16" s="2"/>
      <c r="N16" s="76"/>
      <c r="O16" s="2" t="s">
        <v>11</v>
      </c>
      <c r="P16" s="67"/>
      <c r="Q16" s="67"/>
      <c r="R16" s="67"/>
      <c r="S16" s="67"/>
      <c r="T16" s="2"/>
    </row>
    <row r="17" spans="1:20">
      <c r="A17" s="2" t="s">
        <v>256</v>
      </c>
      <c r="B17" s="67"/>
      <c r="C17" s="70"/>
      <c r="D17" s="67"/>
      <c r="E17" s="70"/>
      <c r="F17" s="12"/>
      <c r="G17" s="76"/>
      <c r="H17" s="2" t="s">
        <v>256</v>
      </c>
      <c r="I17" s="67"/>
      <c r="J17" s="70"/>
      <c r="K17" s="67"/>
      <c r="L17" s="70"/>
      <c r="M17" s="2"/>
      <c r="N17" s="76"/>
      <c r="O17" s="2" t="s">
        <v>256</v>
      </c>
      <c r="P17" s="62">
        <v>0.5</v>
      </c>
      <c r="Q17" s="66">
        <v>19.488667380243939</v>
      </c>
      <c r="R17" s="62">
        <v>0.5</v>
      </c>
      <c r="S17" s="66">
        <v>21.782956152717958</v>
      </c>
      <c r="T17" s="2"/>
    </row>
    <row r="18" spans="1:20">
      <c r="A18" s="2" t="s">
        <v>12</v>
      </c>
      <c r="B18" s="63">
        <v>16</v>
      </c>
      <c r="C18" s="66">
        <v>19.763600003772016</v>
      </c>
      <c r="D18" s="63">
        <v>16</v>
      </c>
      <c r="E18" s="66">
        <v>22.605531556934189</v>
      </c>
      <c r="F18" s="2"/>
      <c r="G18" s="76"/>
      <c r="H18" s="2" t="s">
        <v>12</v>
      </c>
      <c r="I18" s="63">
        <v>16</v>
      </c>
      <c r="J18" s="66">
        <v>19.729691979799725</v>
      </c>
      <c r="K18" s="63">
        <v>16</v>
      </c>
      <c r="L18" s="66">
        <v>22.571623532961897</v>
      </c>
      <c r="M18" s="2"/>
      <c r="N18" s="76"/>
      <c r="O18" s="2" t="s">
        <v>12</v>
      </c>
      <c r="P18" s="63">
        <v>22</v>
      </c>
      <c r="Q18" s="66">
        <v>20.256573263484412</v>
      </c>
      <c r="R18" s="63">
        <v>22</v>
      </c>
      <c r="S18" s="66">
        <v>22.550862035958435</v>
      </c>
      <c r="T18" s="2"/>
    </row>
    <row r="19" spans="1:20">
      <c r="A19" s="2" t="s">
        <v>257</v>
      </c>
      <c r="B19" s="67"/>
      <c r="C19" s="70"/>
      <c r="D19" s="67"/>
      <c r="E19" s="70"/>
      <c r="F19" s="12"/>
      <c r="G19" s="76"/>
      <c r="H19" s="2" t="s">
        <v>257</v>
      </c>
      <c r="I19" s="67"/>
      <c r="J19" s="70"/>
      <c r="K19" s="67"/>
      <c r="L19" s="70"/>
      <c r="M19" s="2"/>
      <c r="N19" s="76"/>
      <c r="O19" s="2" t="s">
        <v>256</v>
      </c>
      <c r="P19" s="62">
        <v>0.5</v>
      </c>
      <c r="Q19" s="66">
        <v>20.274025669921695</v>
      </c>
      <c r="R19" s="62">
        <v>0.5</v>
      </c>
      <c r="S19" s="66">
        <v>22.568314442395717</v>
      </c>
      <c r="T19" s="2"/>
    </row>
    <row r="20" spans="1:20">
      <c r="A20" s="2" t="s">
        <v>13</v>
      </c>
      <c r="B20" s="62">
        <v>10</v>
      </c>
      <c r="C20" s="66">
        <v>20.112648132517688</v>
      </c>
      <c r="D20" s="68"/>
      <c r="E20" s="67"/>
      <c r="F20" s="2"/>
      <c r="G20" s="76"/>
      <c r="H20" s="2" t="s">
        <v>13</v>
      </c>
      <c r="I20" s="62">
        <v>10</v>
      </c>
      <c r="J20" s="66">
        <v>20.078740108545396</v>
      </c>
      <c r="K20" s="68"/>
      <c r="L20" s="67"/>
      <c r="M20" s="2"/>
      <c r="N20" s="76"/>
      <c r="O20" s="2" t="s">
        <v>13</v>
      </c>
      <c r="P20" s="62">
        <v>10</v>
      </c>
      <c r="Q20" s="66">
        <v>20.623073798667367</v>
      </c>
      <c r="R20" s="68"/>
      <c r="S20" s="67"/>
      <c r="T20" s="2"/>
    </row>
    <row r="21" spans="1:20">
      <c r="A21" s="12" t="s">
        <v>130</v>
      </c>
      <c r="B21" s="63">
        <v>2.5</v>
      </c>
      <c r="C21" s="66">
        <v>20.199910164704104</v>
      </c>
      <c r="D21" s="68"/>
      <c r="E21" s="67"/>
      <c r="F21" s="2"/>
      <c r="G21" s="76"/>
      <c r="H21" s="12" t="s">
        <v>130</v>
      </c>
      <c r="I21" s="63">
        <v>2.5</v>
      </c>
      <c r="J21" s="66">
        <v>20.166002140731813</v>
      </c>
      <c r="K21" s="68"/>
      <c r="L21" s="67"/>
      <c r="M21" s="2"/>
      <c r="N21" s="76"/>
      <c r="O21" s="12" t="s">
        <v>130</v>
      </c>
      <c r="P21" s="63">
        <v>2.5</v>
      </c>
      <c r="Q21" s="66">
        <v>20.710335830853783</v>
      </c>
      <c r="R21" s="68"/>
      <c r="S21" s="67"/>
      <c r="T21" s="2"/>
    </row>
    <row r="22" spans="1:20">
      <c r="A22" s="2" t="s">
        <v>14</v>
      </c>
      <c r="B22" s="62">
        <v>35</v>
      </c>
      <c r="C22" s="66">
        <v>21.421578615313951</v>
      </c>
      <c r="D22" s="68"/>
      <c r="E22" s="67"/>
      <c r="F22" s="2"/>
      <c r="G22" s="76"/>
      <c r="H22" s="2" t="s">
        <v>14</v>
      </c>
      <c r="I22" s="62">
        <v>35</v>
      </c>
      <c r="J22" s="66">
        <v>21.38767059134166</v>
      </c>
      <c r="K22" s="68"/>
      <c r="L22" s="67"/>
      <c r="M22" s="2"/>
      <c r="N22" s="76"/>
      <c r="O22" s="2" t="s">
        <v>14</v>
      </c>
      <c r="P22" s="63">
        <v>20</v>
      </c>
      <c r="Q22" s="66">
        <v>21.408432088345123</v>
      </c>
      <c r="R22" s="68"/>
      <c r="S22" s="67"/>
      <c r="T22" s="2"/>
    </row>
    <row r="23" spans="1:20" ht="13" thickBot="1">
      <c r="A23" s="76"/>
      <c r="B23" s="77"/>
      <c r="C23" s="77"/>
      <c r="D23" s="77"/>
      <c r="E23" s="77"/>
      <c r="F23" s="76"/>
      <c r="G23" s="76"/>
      <c r="H23" s="76"/>
      <c r="I23" s="77"/>
      <c r="J23" s="88"/>
      <c r="K23" s="77"/>
      <c r="L23" s="77"/>
      <c r="M23" s="76"/>
      <c r="N23" s="76"/>
      <c r="O23" s="76"/>
      <c r="P23" s="77"/>
      <c r="Q23" s="77"/>
      <c r="R23" s="77"/>
      <c r="S23" s="77"/>
      <c r="T23" s="76"/>
    </row>
    <row r="24" spans="1:20">
      <c r="A24" s="79" t="s">
        <v>262</v>
      </c>
      <c r="B24" s="80">
        <f>SUM(B10:B22)</f>
        <v>141</v>
      </c>
      <c r="C24" s="80"/>
      <c r="D24" s="80">
        <f>SUM(D10:D22)</f>
        <v>152</v>
      </c>
      <c r="E24" s="80"/>
      <c r="F24" s="81"/>
      <c r="G24" s="76"/>
      <c r="H24" s="79" t="s">
        <v>262</v>
      </c>
      <c r="I24" s="80">
        <f>SUM(I10:I22)</f>
        <v>77</v>
      </c>
      <c r="J24" s="80"/>
      <c r="K24" s="80">
        <f>SUM(K10:K22)</f>
        <v>88</v>
      </c>
      <c r="L24" s="80"/>
      <c r="M24" s="81"/>
      <c r="N24" s="76"/>
      <c r="O24" s="79" t="s">
        <v>262</v>
      </c>
      <c r="P24" s="80">
        <f>SUM(P10:P22)</f>
        <v>69</v>
      </c>
      <c r="Q24" s="80"/>
      <c r="R24" s="80">
        <f>SUM(R10:R22)</f>
        <v>85</v>
      </c>
      <c r="S24" s="80"/>
      <c r="T24" s="81"/>
    </row>
    <row r="25" spans="1:20">
      <c r="A25" s="82" t="s">
        <v>263</v>
      </c>
      <c r="B25" s="62">
        <f>B24+B6</f>
        <v>296</v>
      </c>
      <c r="C25" s="62"/>
      <c r="D25" s="62">
        <f>D24+D6</f>
        <v>297</v>
      </c>
      <c r="E25" s="62"/>
      <c r="F25" s="83"/>
      <c r="G25" s="76"/>
      <c r="H25" s="82" t="s">
        <v>263</v>
      </c>
      <c r="I25" s="62">
        <f>I24+I7</f>
        <v>187</v>
      </c>
      <c r="J25" s="62"/>
      <c r="K25" s="66">
        <f>K24+K7</f>
        <v>194.66666666666666</v>
      </c>
      <c r="L25" s="62"/>
      <c r="M25" s="83"/>
      <c r="N25" s="76"/>
      <c r="O25" s="82" t="s">
        <v>263</v>
      </c>
      <c r="P25" s="66">
        <f>P24+P7</f>
        <v>142.57142857142856</v>
      </c>
      <c r="Q25" s="62"/>
      <c r="R25" s="66">
        <f>R24+R7</f>
        <v>191.66666666666666</v>
      </c>
      <c r="S25" s="62"/>
      <c r="T25" s="83"/>
    </row>
    <row r="26" spans="1:20">
      <c r="A26" s="82" t="s">
        <v>264</v>
      </c>
      <c r="B26" s="75">
        <f>B6+SUM(B10:B15)</f>
        <v>212.5</v>
      </c>
      <c r="C26" s="66">
        <f>41-C15</f>
        <v>25.492973259712397</v>
      </c>
      <c r="D26" s="75">
        <f>D6+SUM(D10:D15)</f>
        <v>261</v>
      </c>
      <c r="E26" s="66">
        <f>41-E15</f>
        <v>21.651041706550224</v>
      </c>
      <c r="F26" s="83"/>
      <c r="G26" s="76"/>
      <c r="H26" s="82" t="s">
        <v>264</v>
      </c>
      <c r="I26" s="89"/>
      <c r="J26" s="70"/>
      <c r="K26" s="89"/>
      <c r="L26" s="70"/>
      <c r="M26" s="83"/>
      <c r="N26" s="76"/>
      <c r="O26" s="82" t="s">
        <v>264</v>
      </c>
      <c r="P26" s="89"/>
      <c r="Q26" s="70"/>
      <c r="R26" s="89"/>
      <c r="S26" s="70"/>
      <c r="T26" s="83"/>
    </row>
    <row r="27" spans="1:20">
      <c r="A27" s="82" t="s">
        <v>265</v>
      </c>
      <c r="B27" s="62">
        <f>B7+B24</f>
        <v>246</v>
      </c>
      <c r="C27" s="66">
        <f>41-C22</f>
        <v>19.578421384686049</v>
      </c>
      <c r="D27" s="66">
        <f>D7+D24</f>
        <v>182</v>
      </c>
      <c r="E27" s="66">
        <f>41-E18</f>
        <v>18.394468443065811</v>
      </c>
      <c r="F27" s="83"/>
      <c r="G27" s="76"/>
      <c r="H27" s="82" t="s">
        <v>265</v>
      </c>
      <c r="I27" s="62">
        <f>I7+I24</f>
        <v>187</v>
      </c>
      <c r="J27" s="66">
        <f>41-J22</f>
        <v>19.61232940865834</v>
      </c>
      <c r="K27" s="66">
        <f>K7+K24</f>
        <v>194.66666666666666</v>
      </c>
      <c r="L27" s="66">
        <f>41-L18</f>
        <v>18.428376467038103</v>
      </c>
      <c r="M27" s="83"/>
      <c r="N27" s="76"/>
      <c r="O27" s="82" t="s">
        <v>265</v>
      </c>
      <c r="P27" s="66">
        <f>P7+P24</f>
        <v>142.57142857142856</v>
      </c>
      <c r="Q27" s="66">
        <f>41-Q22</f>
        <v>19.591567911654877</v>
      </c>
      <c r="R27" s="66">
        <f>R7+R24</f>
        <v>191.66666666666666</v>
      </c>
      <c r="S27" s="66">
        <f>41-S19</f>
        <v>18.431685557604283</v>
      </c>
      <c r="T27" s="83"/>
    </row>
    <row r="28" spans="1:20">
      <c r="A28" s="82" t="s">
        <v>266</v>
      </c>
      <c r="B28" s="66">
        <f>B26/C26</f>
        <v>8.3356302866336343</v>
      </c>
      <c r="C28" s="62"/>
      <c r="D28" s="66">
        <f>D26/E26</f>
        <v>12.054847223403485</v>
      </c>
      <c r="E28" s="62"/>
      <c r="F28" s="83"/>
      <c r="G28" s="76"/>
      <c r="H28" s="82" t="s">
        <v>266</v>
      </c>
      <c r="I28" s="70"/>
      <c r="J28" s="67"/>
      <c r="K28" s="70"/>
      <c r="L28" s="67"/>
      <c r="M28" s="83"/>
      <c r="N28" s="76"/>
      <c r="O28" s="82" t="s">
        <v>266</v>
      </c>
      <c r="P28" s="70"/>
      <c r="Q28" s="67"/>
      <c r="R28" s="70"/>
      <c r="S28" s="67"/>
      <c r="T28" s="83"/>
    </row>
    <row r="29" spans="1:20" ht="13" thickBot="1">
      <c r="A29" s="84" t="s">
        <v>267</v>
      </c>
      <c r="B29" s="85">
        <f>B27/C27</f>
        <v>12.564853680819105</v>
      </c>
      <c r="C29" s="86"/>
      <c r="D29" s="85">
        <f>D27/E27</f>
        <v>9.894278846019537</v>
      </c>
      <c r="E29" s="86"/>
      <c r="F29" s="87"/>
      <c r="G29" s="76"/>
      <c r="H29" s="84" t="s">
        <v>267</v>
      </c>
      <c r="I29" s="85">
        <f>I27/J27</f>
        <v>9.5348184350526104</v>
      </c>
      <c r="J29" s="86"/>
      <c r="K29" s="85">
        <f>K27/L27</f>
        <v>10.563419247205905</v>
      </c>
      <c r="L29" s="86"/>
      <c r="M29" s="87"/>
      <c r="N29" s="76"/>
      <c r="O29" s="84" t="s">
        <v>267</v>
      </c>
      <c r="P29" s="85">
        <f>P27/Q27</f>
        <v>7.2771831848442243</v>
      </c>
      <c r="Q29" s="86"/>
      <c r="R29" s="85">
        <f>R27/S27</f>
        <v>10.398759574519302</v>
      </c>
      <c r="S29" s="86"/>
      <c r="T29" s="87"/>
    </row>
    <row r="30" spans="1:20">
      <c r="A30" s="78"/>
    </row>
  </sheetData>
  <mergeCells count="9">
    <mergeCell ref="B2:C2"/>
    <mergeCell ref="D2:E2"/>
    <mergeCell ref="B1:E1"/>
    <mergeCell ref="P2:Q2"/>
    <mergeCell ref="R2:S2"/>
    <mergeCell ref="I1:M1"/>
    <mergeCell ref="P1:T1"/>
    <mergeCell ref="I2:J2"/>
    <mergeCell ref="K2:L2"/>
  </mergeCells>
  <pageMargins left="0.7" right="0.7" top="0.75" bottom="0.75" header="0.3" footer="0.3"/>
  <pageSetup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3"/>
  <sheetViews>
    <sheetView tabSelected="1" topLeftCell="J5" workbookViewId="0">
      <selection activeCell="Q17" sqref="Q17:U22"/>
    </sheetView>
  </sheetViews>
  <sheetFormatPr defaultRowHeight="17.5"/>
  <cols>
    <col min="1" max="1" width="20.90625" customWidth="1"/>
    <col min="2" max="5" width="15.6328125" customWidth="1"/>
    <col min="8" max="8" width="16.7265625" bestFit="1" customWidth="1"/>
    <col min="9" max="9" width="5.26953125" bestFit="1" customWidth="1"/>
    <col min="17" max="17" width="16.7265625" style="170" customWidth="1"/>
    <col min="18" max="21" width="15.6328125" style="170" customWidth="1"/>
  </cols>
  <sheetData>
    <row r="1" spans="1:21" ht="19" thickTop="1">
      <c r="H1" s="128"/>
      <c r="I1" s="128"/>
      <c r="J1" s="129" t="s">
        <v>282</v>
      </c>
      <c r="K1" s="130"/>
      <c r="L1" s="130" t="s">
        <v>283</v>
      </c>
      <c r="M1" s="131"/>
      <c r="Q1" s="146"/>
      <c r="R1" s="147" t="s">
        <v>294</v>
      </c>
      <c r="S1" s="148"/>
      <c r="T1" s="148"/>
      <c r="U1" s="149"/>
    </row>
    <row r="2" spans="1:21" ht="19" thickBot="1">
      <c r="H2" s="128"/>
      <c r="I2" s="128"/>
      <c r="J2" s="132" t="s">
        <v>284</v>
      </c>
      <c r="K2" s="120" t="s">
        <v>285</v>
      </c>
      <c r="L2" s="120" t="s">
        <v>284</v>
      </c>
      <c r="M2" s="133" t="s">
        <v>285</v>
      </c>
      <c r="Q2" s="146"/>
      <c r="R2" s="150" t="s">
        <v>295</v>
      </c>
      <c r="S2" s="151"/>
      <c r="T2" s="151" t="s">
        <v>296</v>
      </c>
      <c r="U2" s="152"/>
    </row>
    <row r="3" spans="1:21" ht="38" thickTop="1" thickBot="1">
      <c r="A3" s="102"/>
      <c r="B3" s="110" t="s">
        <v>243</v>
      </c>
      <c r="C3" s="111"/>
      <c r="D3" s="111" t="s">
        <v>244</v>
      </c>
      <c r="E3" s="112"/>
      <c r="H3" s="134" t="s">
        <v>291</v>
      </c>
      <c r="I3" s="135" t="s">
        <v>286</v>
      </c>
      <c r="J3" s="122">
        <v>105</v>
      </c>
      <c r="K3" s="117">
        <v>465</v>
      </c>
      <c r="L3" s="117">
        <v>105</v>
      </c>
      <c r="M3" s="136">
        <v>175</v>
      </c>
      <c r="Q3" s="146"/>
      <c r="R3" s="153" t="s">
        <v>300</v>
      </c>
      <c r="S3" s="154" t="s">
        <v>301</v>
      </c>
      <c r="T3" s="154" t="s">
        <v>300</v>
      </c>
      <c r="U3" s="155" t="s">
        <v>301</v>
      </c>
    </row>
    <row r="4" spans="1:21" ht="19.5" thickTop="1" thickBot="1">
      <c r="A4" s="102"/>
      <c r="B4" s="119" t="s">
        <v>282</v>
      </c>
      <c r="C4" s="120" t="s">
        <v>283</v>
      </c>
      <c r="D4" s="120" t="s">
        <v>282</v>
      </c>
      <c r="E4" s="121" t="s">
        <v>283</v>
      </c>
      <c r="H4" s="137" t="s">
        <v>292</v>
      </c>
      <c r="I4" s="138" t="s">
        <v>287</v>
      </c>
      <c r="J4" s="107">
        <v>52</v>
      </c>
      <c r="K4" s="103">
        <v>118</v>
      </c>
      <c r="L4" s="103">
        <v>52</v>
      </c>
      <c r="M4" s="139">
        <v>109</v>
      </c>
      <c r="Q4" s="156" t="s">
        <v>10</v>
      </c>
      <c r="R4" s="157" t="s">
        <v>299</v>
      </c>
      <c r="S4" s="158" t="s">
        <v>298</v>
      </c>
      <c r="T4" s="158" t="s">
        <v>299</v>
      </c>
      <c r="U4" s="159" t="s">
        <v>297</v>
      </c>
    </row>
    <row r="5" spans="1:21" ht="19" thickTop="1">
      <c r="A5" s="124" t="s">
        <v>262</v>
      </c>
      <c r="B5" s="122">
        <v>141</v>
      </c>
      <c r="C5" s="117">
        <v>69</v>
      </c>
      <c r="D5" s="117">
        <v>152</v>
      </c>
      <c r="E5" s="118">
        <v>85</v>
      </c>
      <c r="H5" s="137" t="s">
        <v>288</v>
      </c>
      <c r="I5" s="138" t="s">
        <v>289</v>
      </c>
      <c r="J5" s="108">
        <v>4876.1904761904771</v>
      </c>
      <c r="K5" s="106">
        <v>1101.0752688172042</v>
      </c>
      <c r="L5" s="106">
        <v>4876.1904761904771</v>
      </c>
      <c r="M5" s="140">
        <v>2925.7142857142858</v>
      </c>
      <c r="Q5" s="160" t="s">
        <v>293</v>
      </c>
      <c r="R5" s="161" t="s">
        <v>297</v>
      </c>
      <c r="S5" s="162" t="s">
        <v>297</v>
      </c>
      <c r="T5" s="162" t="s">
        <v>297</v>
      </c>
      <c r="U5" s="163" t="s">
        <v>298</v>
      </c>
    </row>
    <row r="6" spans="1:21" ht="19" thickBot="1">
      <c r="A6" s="125" t="s">
        <v>272</v>
      </c>
      <c r="B6" s="107">
        <v>296</v>
      </c>
      <c r="C6" s="104">
        <v>142.57142857142856</v>
      </c>
      <c r="D6" s="103">
        <v>297</v>
      </c>
      <c r="E6" s="113">
        <v>191.66666666666666</v>
      </c>
      <c r="H6" s="141" t="s">
        <v>290</v>
      </c>
      <c r="I6" s="142" t="s">
        <v>289</v>
      </c>
      <c r="J6" s="143">
        <v>1600.9615384615386</v>
      </c>
      <c r="K6" s="144">
        <v>799.78813559322032</v>
      </c>
      <c r="L6" s="144">
        <v>1600.9615384615386</v>
      </c>
      <c r="M6" s="145">
        <v>865.82568807339442</v>
      </c>
      <c r="Q6" s="164" t="s">
        <v>8</v>
      </c>
      <c r="R6" s="165" t="s">
        <v>298</v>
      </c>
      <c r="S6" s="166" t="s">
        <v>299</v>
      </c>
      <c r="T6" s="166" t="s">
        <v>298</v>
      </c>
      <c r="U6" s="167" t="s">
        <v>299</v>
      </c>
    </row>
    <row r="7" spans="1:21" ht="19" thickTop="1">
      <c r="A7" s="126" t="s">
        <v>271</v>
      </c>
      <c r="B7" s="108" t="s">
        <v>276</v>
      </c>
      <c r="C7" s="89"/>
      <c r="D7" s="106" t="s">
        <v>279</v>
      </c>
      <c r="E7" s="114"/>
      <c r="Q7" s="168"/>
      <c r="R7" s="168"/>
      <c r="S7" s="168"/>
      <c r="T7" s="168"/>
      <c r="U7" s="168"/>
    </row>
    <row r="8" spans="1:21" ht="19" thickBot="1">
      <c r="A8" s="125" t="s">
        <v>273</v>
      </c>
      <c r="B8" s="107" t="s">
        <v>277</v>
      </c>
      <c r="C8" s="104" t="s">
        <v>278</v>
      </c>
      <c r="D8" s="104" t="s">
        <v>280</v>
      </c>
      <c r="E8" s="113" t="s">
        <v>281</v>
      </c>
      <c r="Q8" s="169"/>
      <c r="R8" s="168"/>
      <c r="S8" s="168"/>
      <c r="T8" s="168"/>
      <c r="U8" s="168"/>
    </row>
    <row r="9" spans="1:21" ht="19" thickTop="1">
      <c r="A9" s="126" t="s">
        <v>274</v>
      </c>
      <c r="B9" s="109">
        <v>8.3356302866336343</v>
      </c>
      <c r="C9" s="70"/>
      <c r="D9" s="104">
        <v>12.054847223403485</v>
      </c>
      <c r="E9" s="115"/>
      <c r="Q9" s="146"/>
      <c r="R9" s="147" t="s">
        <v>302</v>
      </c>
      <c r="S9" s="148"/>
      <c r="T9" s="148"/>
      <c r="U9" s="149"/>
    </row>
    <row r="10" spans="1:21" ht="19" thickBot="1">
      <c r="A10" s="127" t="s">
        <v>275</v>
      </c>
      <c r="B10" s="123">
        <v>12.564853680819105</v>
      </c>
      <c r="C10" s="105">
        <v>7.2771831848442243</v>
      </c>
      <c r="D10" s="105">
        <v>9.894278846019537</v>
      </c>
      <c r="E10" s="116">
        <v>10.398759574519302</v>
      </c>
      <c r="Q10" s="146"/>
      <c r="R10" s="150" t="s">
        <v>295</v>
      </c>
      <c r="S10" s="151"/>
      <c r="T10" s="151" t="s">
        <v>296</v>
      </c>
      <c r="U10" s="152"/>
    </row>
    <row r="11" spans="1:21" ht="37.5" thickBot="1">
      <c r="Q11" s="146"/>
      <c r="R11" s="153" t="s">
        <v>300</v>
      </c>
      <c r="S11" s="154" t="s">
        <v>301</v>
      </c>
      <c r="T11" s="154" t="s">
        <v>300</v>
      </c>
      <c r="U11" s="155" t="s">
        <v>301</v>
      </c>
    </row>
    <row r="12" spans="1:21" ht="19" thickTop="1">
      <c r="Q12" s="156" t="s">
        <v>10</v>
      </c>
      <c r="R12" s="157" t="s">
        <v>303</v>
      </c>
      <c r="S12" s="158" t="s">
        <v>298</v>
      </c>
      <c r="T12" s="158" t="s">
        <v>303</v>
      </c>
      <c r="U12" s="159" t="s">
        <v>297</v>
      </c>
    </row>
    <row r="13" spans="1:21" ht="18.5">
      <c r="Q13" s="160" t="s">
        <v>293</v>
      </c>
      <c r="R13" s="161" t="s">
        <v>297</v>
      </c>
      <c r="S13" s="162" t="s">
        <v>297</v>
      </c>
      <c r="T13" s="162" t="s">
        <v>297</v>
      </c>
      <c r="U13" s="163" t="s">
        <v>298</v>
      </c>
    </row>
    <row r="14" spans="1:21" ht="19" thickBot="1">
      <c r="Q14" s="164" t="s">
        <v>8</v>
      </c>
      <c r="R14" s="165" t="s">
        <v>298</v>
      </c>
      <c r="S14" s="166" t="s">
        <v>303</v>
      </c>
      <c r="T14" s="166" t="s">
        <v>298</v>
      </c>
      <c r="U14" s="167" t="s">
        <v>304</v>
      </c>
    </row>
    <row r="15" spans="1:21" ht="19" thickTop="1">
      <c r="Q15" s="168"/>
      <c r="R15" s="168"/>
      <c r="S15" s="168"/>
      <c r="T15" s="168"/>
      <c r="U15" s="168"/>
    </row>
    <row r="16" spans="1:21" ht="19" thickBot="1">
      <c r="Q16" s="169"/>
      <c r="R16" s="169"/>
      <c r="S16" s="169"/>
      <c r="T16" s="169"/>
      <c r="U16" s="169"/>
    </row>
    <row r="17" spans="17:21" ht="19" thickTop="1">
      <c r="Q17" s="146"/>
      <c r="R17" s="147" t="s">
        <v>305</v>
      </c>
      <c r="S17" s="148"/>
      <c r="T17" s="148"/>
      <c r="U17" s="149"/>
    </row>
    <row r="18" spans="17:21" ht="18.5">
      <c r="Q18" s="146"/>
      <c r="R18" s="150" t="s">
        <v>295</v>
      </c>
      <c r="S18" s="151"/>
      <c r="T18" s="151" t="s">
        <v>296</v>
      </c>
      <c r="U18" s="152"/>
    </row>
    <row r="19" spans="17:21" ht="37.5" thickBot="1">
      <c r="Q19" s="146"/>
      <c r="R19" s="153" t="s">
        <v>300</v>
      </c>
      <c r="S19" s="154" t="s">
        <v>301</v>
      </c>
      <c r="T19" s="154" t="s">
        <v>300</v>
      </c>
      <c r="U19" s="155" t="s">
        <v>301</v>
      </c>
    </row>
    <row r="20" spans="17:21" ht="19" thickTop="1">
      <c r="Q20" s="156" t="s">
        <v>10</v>
      </c>
      <c r="R20" s="157" t="s">
        <v>303</v>
      </c>
      <c r="S20" s="158" t="s">
        <v>298</v>
      </c>
      <c r="T20" s="158" t="s">
        <v>304</v>
      </c>
      <c r="U20" s="159" t="s">
        <v>306</v>
      </c>
    </row>
    <row r="21" spans="17:21" ht="18.5">
      <c r="Q21" s="160" t="s">
        <v>293</v>
      </c>
      <c r="R21" s="161" t="s">
        <v>297</v>
      </c>
      <c r="S21" s="162" t="s">
        <v>297</v>
      </c>
      <c r="T21" s="162" t="s">
        <v>298</v>
      </c>
      <c r="U21" s="163" t="s">
        <v>297</v>
      </c>
    </row>
    <row r="22" spans="17:21" ht="19" thickBot="1">
      <c r="Q22" s="164" t="s">
        <v>8</v>
      </c>
      <c r="R22" s="165" t="s">
        <v>298</v>
      </c>
      <c r="S22" s="166" t="s">
        <v>303</v>
      </c>
      <c r="T22" s="166" t="s">
        <v>297</v>
      </c>
      <c r="U22" s="167" t="s">
        <v>303</v>
      </c>
    </row>
    <row r="23" spans="17:21" ht="18" thickTop="1"/>
  </sheetData>
  <mergeCells count="13">
    <mergeCell ref="R9:U9"/>
    <mergeCell ref="R10:S10"/>
    <mergeCell ref="T10:U10"/>
    <mergeCell ref="R17:U17"/>
    <mergeCell ref="R18:S18"/>
    <mergeCell ref="T18:U18"/>
    <mergeCell ref="B3:C3"/>
    <mergeCell ref="D3:E3"/>
    <mergeCell ref="J1:K1"/>
    <mergeCell ref="L1:M1"/>
    <mergeCell ref="R1:U1"/>
    <mergeCell ref="R2:S2"/>
    <mergeCell ref="T2:U2"/>
  </mergeCells>
  <pageMargins left="0.7" right="0.7" top="0.75" bottom="0.75" header="0.3" footer="0.3"/>
  <pageSetup orientation="portrait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workbookViewId="0">
      <selection sqref="A1:F1048576"/>
    </sheetView>
  </sheetViews>
  <sheetFormatPr defaultRowHeight="12.5"/>
  <cols>
    <col min="1" max="1" width="16.7265625" bestFit="1" customWidth="1"/>
    <col min="2" max="2" width="5.26953125" bestFit="1" customWidth="1"/>
  </cols>
  <sheetData>
    <row r="1" spans="1:6" ht="13" thickTop="1">
      <c r="A1" s="128"/>
      <c r="B1" s="128"/>
      <c r="C1" s="129" t="s">
        <v>282</v>
      </c>
      <c r="D1" s="130"/>
      <c r="E1" s="130" t="s">
        <v>283</v>
      </c>
      <c r="F1" s="131"/>
    </row>
    <row r="2" spans="1:6" ht="13" thickBot="1">
      <c r="A2" s="128"/>
      <c r="B2" s="128"/>
      <c r="C2" s="132" t="s">
        <v>284</v>
      </c>
      <c r="D2" s="120" t="s">
        <v>285</v>
      </c>
      <c r="E2" s="120" t="s">
        <v>284</v>
      </c>
      <c r="F2" s="133" t="s">
        <v>285</v>
      </c>
    </row>
    <row r="3" spans="1:6" ht="13" thickTop="1">
      <c r="A3" s="134" t="s">
        <v>291</v>
      </c>
      <c r="B3" s="135" t="s">
        <v>286</v>
      </c>
      <c r="C3" s="122">
        <v>105</v>
      </c>
      <c r="D3" s="117">
        <v>465</v>
      </c>
      <c r="E3" s="117">
        <v>105</v>
      </c>
      <c r="F3" s="136">
        <v>175</v>
      </c>
    </row>
    <row r="4" spans="1:6">
      <c r="A4" s="137" t="s">
        <v>292</v>
      </c>
      <c r="B4" s="138" t="s">
        <v>287</v>
      </c>
      <c r="C4" s="107">
        <v>52</v>
      </c>
      <c r="D4" s="103">
        <v>118</v>
      </c>
      <c r="E4" s="103">
        <v>52</v>
      </c>
      <c r="F4" s="139">
        <v>109</v>
      </c>
    </row>
    <row r="5" spans="1:6">
      <c r="A5" s="137" t="s">
        <v>288</v>
      </c>
      <c r="B5" s="138" t="s">
        <v>289</v>
      </c>
      <c r="C5" s="108">
        <v>4876.1904761904771</v>
      </c>
      <c r="D5" s="106">
        <v>1101.0752688172042</v>
      </c>
      <c r="E5" s="106">
        <v>4876.1904761904771</v>
      </c>
      <c r="F5" s="140">
        <v>2925.7142857142858</v>
      </c>
    </row>
    <row r="6" spans="1:6" ht="13" thickBot="1">
      <c r="A6" s="141" t="s">
        <v>290</v>
      </c>
      <c r="B6" s="142" t="s">
        <v>289</v>
      </c>
      <c r="C6" s="143">
        <v>1600.9615384615386</v>
      </c>
      <c r="D6" s="144">
        <v>799.78813559322032</v>
      </c>
      <c r="E6" s="144">
        <v>1600.9615384615386</v>
      </c>
      <c r="F6" s="145">
        <v>865.82568807339442</v>
      </c>
    </row>
    <row r="7" spans="1:6" ht="13" thickTop="1"/>
  </sheetData>
  <mergeCells count="2">
    <mergeCell ref="C1:D1"/>
    <mergeCell ref="E1:F1"/>
  </mergeCells>
  <pageMargins left="0.7" right="0.7" top="0.75" bottom="0.75" header="0.3" footer="0.3"/>
  <pageSetup orientation="portrait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"/>
  <sheetViews>
    <sheetView workbookViewId="0">
      <pane xSplit="5" ySplit="3" topLeftCell="F4" activePane="bottomRight" state="frozen"/>
      <selection pane="topRight" activeCell="F1" sqref="F1"/>
      <selection pane="bottomLeft" activeCell="A4" sqref="A4"/>
      <selection pane="bottomRight" activeCell="F7" sqref="F7"/>
    </sheetView>
  </sheetViews>
  <sheetFormatPr defaultRowHeight="12.5"/>
  <cols>
    <col min="1" max="1" width="13.1796875" bestFit="1" customWidth="1"/>
    <col min="2" max="5" width="8.7265625" style="61"/>
    <col min="6" max="6" width="47.36328125" customWidth="1"/>
    <col min="7" max="7" width="2.26953125" customWidth="1"/>
    <col min="8" max="8" width="13.1796875" bestFit="1" customWidth="1"/>
    <col min="9" max="12" width="8.7265625" style="61"/>
    <col min="13" max="13" width="35.1796875" bestFit="1" customWidth="1"/>
    <col min="14" max="14" width="2.81640625" customWidth="1"/>
    <col min="15" max="15" width="12.90625" bestFit="1" customWidth="1"/>
    <col min="16" max="19" width="8.7265625" style="61"/>
    <col min="20" max="20" width="35.1796875" bestFit="1" customWidth="1"/>
  </cols>
  <sheetData>
    <row r="1" spans="1:20">
      <c r="A1" s="2"/>
      <c r="B1" s="93" t="s">
        <v>268</v>
      </c>
      <c r="C1" s="101"/>
      <c r="D1" s="101"/>
      <c r="E1" s="94"/>
      <c r="F1" s="90"/>
      <c r="G1" s="76"/>
      <c r="H1" s="2"/>
      <c r="I1" s="100" t="s">
        <v>269</v>
      </c>
      <c r="J1" s="100"/>
      <c r="K1" s="100"/>
      <c r="L1" s="100"/>
      <c r="M1" s="100"/>
      <c r="N1" s="76"/>
      <c r="O1" s="2"/>
      <c r="P1" s="100" t="s">
        <v>270</v>
      </c>
      <c r="Q1" s="100"/>
      <c r="R1" s="100"/>
      <c r="S1" s="100"/>
      <c r="T1" s="100"/>
    </row>
    <row r="2" spans="1:20">
      <c r="A2" s="2"/>
      <c r="B2" s="100" t="s">
        <v>243</v>
      </c>
      <c r="C2" s="100"/>
      <c r="D2" s="100" t="s">
        <v>244</v>
      </c>
      <c r="E2" s="100"/>
      <c r="F2" s="62" t="s">
        <v>242</v>
      </c>
      <c r="G2" s="76"/>
      <c r="H2" s="2"/>
      <c r="I2" s="100" t="s">
        <v>243</v>
      </c>
      <c r="J2" s="100"/>
      <c r="K2" s="100" t="s">
        <v>244</v>
      </c>
      <c r="L2" s="100"/>
      <c r="M2" s="62"/>
      <c r="N2" s="76"/>
      <c r="O2" s="2"/>
      <c r="P2" s="100" t="s">
        <v>243</v>
      </c>
      <c r="Q2" s="100"/>
      <c r="R2" s="100" t="s">
        <v>244</v>
      </c>
      <c r="S2" s="100"/>
      <c r="T2" s="62"/>
    </row>
    <row r="3" spans="1:20">
      <c r="A3" s="2"/>
      <c r="B3" s="62" t="s">
        <v>240</v>
      </c>
      <c r="C3" s="62" t="s">
        <v>245</v>
      </c>
      <c r="D3" s="62" t="s">
        <v>240</v>
      </c>
      <c r="E3" s="62" t="s">
        <v>245</v>
      </c>
      <c r="F3" s="2"/>
      <c r="G3" s="76"/>
      <c r="H3" s="2"/>
      <c r="I3" s="62" t="s">
        <v>240</v>
      </c>
      <c r="J3" s="62" t="s">
        <v>245</v>
      </c>
      <c r="K3" s="62"/>
      <c r="L3" s="62" t="s">
        <v>245</v>
      </c>
      <c r="M3" s="2"/>
      <c r="N3" s="76"/>
      <c r="O3" s="2"/>
      <c r="P3" s="62" t="s">
        <v>240</v>
      </c>
      <c r="Q3" s="62" t="s">
        <v>245</v>
      </c>
      <c r="R3" s="62"/>
      <c r="S3" s="62" t="s">
        <v>245</v>
      </c>
      <c r="T3" s="2"/>
    </row>
    <row r="4" spans="1:20">
      <c r="A4" s="2" t="s">
        <v>237</v>
      </c>
      <c r="B4" s="62">
        <v>63</v>
      </c>
      <c r="C4" s="62"/>
      <c r="D4" s="62">
        <v>68</v>
      </c>
      <c r="E4" s="62"/>
      <c r="F4" s="2" t="s">
        <v>248</v>
      </c>
      <c r="G4" s="76"/>
      <c r="H4" s="2" t="s">
        <v>237</v>
      </c>
      <c r="I4" s="62">
        <v>63</v>
      </c>
      <c r="J4" s="62"/>
      <c r="K4" s="62">
        <v>68</v>
      </c>
      <c r="L4" s="62"/>
      <c r="M4" s="2"/>
      <c r="N4" s="76"/>
      <c r="O4" s="2" t="s">
        <v>237</v>
      </c>
      <c r="P4" s="62">
        <v>63</v>
      </c>
      <c r="Q4" s="62"/>
      <c r="R4" s="62">
        <v>68</v>
      </c>
      <c r="S4" s="62"/>
      <c r="T4" s="2"/>
    </row>
    <row r="5" spans="1:20">
      <c r="A5" s="2" t="s">
        <v>238</v>
      </c>
      <c r="B5" s="62">
        <v>0</v>
      </c>
      <c r="C5" s="62"/>
      <c r="D5" s="62">
        <v>0</v>
      </c>
      <c r="E5" s="62"/>
      <c r="F5" s="2"/>
      <c r="G5" s="76"/>
      <c r="H5" s="2" t="s">
        <v>238</v>
      </c>
      <c r="I5" s="62">
        <v>0</v>
      </c>
      <c r="J5" s="62"/>
      <c r="K5" s="62">
        <v>0</v>
      </c>
      <c r="L5" s="62"/>
      <c r="M5" s="2"/>
      <c r="N5" s="76"/>
      <c r="O5" s="2" t="s">
        <v>238</v>
      </c>
      <c r="P5" s="62">
        <v>0</v>
      </c>
      <c r="Q5" s="62"/>
      <c r="R5" s="62">
        <v>0</v>
      </c>
      <c r="S5" s="62"/>
      <c r="T5" s="2"/>
    </row>
    <row r="6" spans="1:20">
      <c r="A6" s="2" t="s">
        <v>247</v>
      </c>
      <c r="B6" s="62">
        <f>(600+950)/10</f>
        <v>155</v>
      </c>
      <c r="C6" s="62"/>
      <c r="D6" s="62">
        <f>(300+1150)/10</f>
        <v>145</v>
      </c>
      <c r="E6" s="62"/>
      <c r="F6" s="2" t="s">
        <v>258</v>
      </c>
      <c r="G6" s="76"/>
      <c r="H6" s="2" t="s">
        <v>247</v>
      </c>
      <c r="I6" s="67"/>
      <c r="J6" s="67"/>
      <c r="K6" s="67"/>
      <c r="L6" s="67"/>
      <c r="M6" s="2"/>
      <c r="N6" s="76"/>
      <c r="O6" s="2" t="s">
        <v>247</v>
      </c>
      <c r="P6" s="67"/>
      <c r="Q6" s="67"/>
      <c r="R6" s="67"/>
      <c r="S6" s="67"/>
      <c r="T6" s="2"/>
    </row>
    <row r="7" spans="1:20" ht="25">
      <c r="A7" s="2" t="s">
        <v>246</v>
      </c>
      <c r="B7" s="62">
        <f>B6-50</f>
        <v>105</v>
      </c>
      <c r="C7" s="62"/>
      <c r="D7" s="66">
        <f>D6-115</f>
        <v>30</v>
      </c>
      <c r="E7" s="62"/>
      <c r="F7" s="71" t="s">
        <v>259</v>
      </c>
      <c r="G7" s="76"/>
      <c r="H7" s="2" t="s">
        <v>246</v>
      </c>
      <c r="I7" s="62">
        <f>85+25</f>
        <v>110</v>
      </c>
      <c r="J7" s="62"/>
      <c r="K7" s="66">
        <f>145-115/3</f>
        <v>106.66666666666666</v>
      </c>
      <c r="L7" s="62"/>
      <c r="M7" s="2"/>
      <c r="N7" s="76"/>
      <c r="O7" s="2" t="s">
        <v>246</v>
      </c>
      <c r="P7" s="75">
        <f>P8+85/35*20</f>
        <v>73.571428571428569</v>
      </c>
      <c r="Q7" s="62"/>
      <c r="R7" s="66">
        <f>145-115/3</f>
        <v>106.66666666666666</v>
      </c>
      <c r="S7" s="62"/>
      <c r="T7" s="2"/>
    </row>
    <row r="8" spans="1:20">
      <c r="A8" s="2" t="s">
        <v>239</v>
      </c>
      <c r="B8" s="62">
        <v>25</v>
      </c>
      <c r="C8" s="62"/>
      <c r="D8" s="62">
        <v>15</v>
      </c>
      <c r="E8" s="62"/>
      <c r="F8" s="2" t="s">
        <v>261</v>
      </c>
      <c r="G8" s="76"/>
      <c r="H8" s="2" t="s">
        <v>239</v>
      </c>
      <c r="I8" s="62">
        <v>25</v>
      </c>
      <c r="J8" s="62"/>
      <c r="K8" s="62">
        <v>15</v>
      </c>
      <c r="L8" s="62"/>
      <c r="M8" s="2"/>
      <c r="N8" s="76"/>
      <c r="O8" s="2" t="s">
        <v>239</v>
      </c>
      <c r="P8" s="62">
        <v>25</v>
      </c>
      <c r="Q8" s="62"/>
      <c r="R8" s="62">
        <v>15</v>
      </c>
      <c r="S8" s="62"/>
      <c r="T8" s="2"/>
    </row>
    <row r="9" spans="1:20">
      <c r="A9" s="2" t="s">
        <v>260</v>
      </c>
      <c r="B9" s="62"/>
      <c r="C9" s="62">
        <v>13.5</v>
      </c>
      <c r="D9" s="62"/>
      <c r="E9" s="62">
        <v>15.3</v>
      </c>
      <c r="F9" s="2"/>
      <c r="G9" s="76"/>
      <c r="H9" s="2" t="s">
        <v>260</v>
      </c>
      <c r="I9" s="62"/>
      <c r="J9" s="62">
        <v>18.7</v>
      </c>
      <c r="K9" s="62"/>
      <c r="L9" s="62">
        <v>19.5</v>
      </c>
      <c r="M9" s="2"/>
      <c r="N9" s="76"/>
      <c r="O9" s="2" t="s">
        <v>260</v>
      </c>
      <c r="P9" s="62"/>
      <c r="Q9" s="62">
        <v>19</v>
      </c>
      <c r="R9" s="62"/>
      <c r="S9" s="62">
        <v>19.2</v>
      </c>
      <c r="T9" s="2"/>
    </row>
    <row r="10" spans="1:20">
      <c r="A10" s="2" t="s">
        <v>33</v>
      </c>
      <c r="B10" s="67"/>
      <c r="C10" s="67"/>
      <c r="D10" s="62">
        <v>55</v>
      </c>
      <c r="E10" s="66">
        <v>17.219764708101188</v>
      </c>
      <c r="F10" s="2"/>
      <c r="G10" s="76"/>
      <c r="H10" s="2" t="s">
        <v>33</v>
      </c>
      <c r="I10" s="67"/>
      <c r="J10" s="67"/>
      <c r="K10" s="62">
        <v>55</v>
      </c>
      <c r="L10" s="66">
        <v>21.419764708101187</v>
      </c>
      <c r="M10" s="2"/>
      <c r="N10" s="76"/>
      <c r="O10" s="2" t="s">
        <v>33</v>
      </c>
      <c r="P10" s="67"/>
      <c r="Q10" s="67"/>
      <c r="R10" s="62">
        <v>45</v>
      </c>
      <c r="S10" s="66">
        <v>21.119764708101187</v>
      </c>
      <c r="T10" s="2"/>
    </row>
    <row r="11" spans="1:20">
      <c r="A11" s="2" t="s">
        <v>34</v>
      </c>
      <c r="B11" s="67"/>
      <c r="C11" s="67"/>
      <c r="D11" s="62">
        <v>5</v>
      </c>
      <c r="E11" s="66">
        <v>17.39428877247402</v>
      </c>
      <c r="F11" s="2"/>
      <c r="G11" s="76"/>
      <c r="H11" s="2" t="s">
        <v>34</v>
      </c>
      <c r="I11" s="67"/>
      <c r="J11" s="67"/>
      <c r="K11" s="62">
        <v>5</v>
      </c>
      <c r="L11" s="66">
        <v>21.594288772474023</v>
      </c>
      <c r="M11" s="2"/>
      <c r="N11" s="76"/>
      <c r="O11" s="2" t="s">
        <v>34</v>
      </c>
      <c r="P11" s="67"/>
      <c r="Q11" s="67"/>
      <c r="R11" s="62">
        <v>5</v>
      </c>
      <c r="S11" s="66">
        <v>21.294288772474019</v>
      </c>
      <c r="T11" s="2"/>
    </row>
    <row r="12" spans="1:20">
      <c r="A12" s="2" t="s">
        <v>7</v>
      </c>
      <c r="B12" s="62">
        <v>13.5</v>
      </c>
      <c r="C12" s="66">
        <v>13.971214973806655</v>
      </c>
      <c r="D12" s="66">
        <v>12</v>
      </c>
      <c r="E12" s="66">
        <v>17.813146526968826</v>
      </c>
      <c r="F12" s="2"/>
      <c r="G12" s="76"/>
      <c r="H12" s="2" t="s">
        <v>7</v>
      </c>
      <c r="I12" s="62">
        <v>13.5</v>
      </c>
      <c r="J12" s="66">
        <v>19.171214973806656</v>
      </c>
      <c r="K12" s="66">
        <v>12</v>
      </c>
      <c r="L12" s="66">
        <v>22.013146526968825</v>
      </c>
      <c r="M12" s="2"/>
      <c r="N12" s="76"/>
      <c r="O12" s="2" t="s">
        <v>7</v>
      </c>
      <c r="P12" s="63">
        <v>13.5</v>
      </c>
      <c r="Q12" s="66">
        <v>19.471214973806656</v>
      </c>
      <c r="R12" s="66">
        <v>12</v>
      </c>
      <c r="S12" s="66">
        <v>21.765503746280675</v>
      </c>
      <c r="T12" s="2"/>
    </row>
    <row r="13" spans="1:20">
      <c r="A13" s="2" t="s">
        <v>8</v>
      </c>
      <c r="B13" s="62">
        <v>2</v>
      </c>
      <c r="C13" s="66">
        <v>14.041024599555788</v>
      </c>
      <c r="D13" s="62">
        <v>2</v>
      </c>
      <c r="E13" s="66">
        <v>17.882956152717959</v>
      </c>
      <c r="F13" s="2"/>
      <c r="G13" s="76"/>
      <c r="H13" s="2" t="s">
        <v>8</v>
      </c>
      <c r="I13" s="67"/>
      <c r="J13" s="70"/>
      <c r="K13" s="67"/>
      <c r="L13" s="70"/>
      <c r="M13" s="2"/>
      <c r="N13" s="76"/>
      <c r="O13" s="2" t="s">
        <v>8</v>
      </c>
      <c r="P13" s="67"/>
      <c r="Q13" s="67"/>
      <c r="R13" s="67"/>
      <c r="S13" s="67"/>
      <c r="T13" s="2"/>
    </row>
    <row r="14" spans="1:20">
      <c r="A14" s="2" t="s">
        <v>9</v>
      </c>
      <c r="B14" s="63">
        <v>40</v>
      </c>
      <c r="C14" s="66">
        <v>15.43721711453847</v>
      </c>
      <c r="D14" s="63">
        <v>40</v>
      </c>
      <c r="E14" s="66">
        <v>19.279148667700643</v>
      </c>
      <c r="F14" s="2"/>
      <c r="G14" s="76"/>
      <c r="H14" s="2" t="s">
        <v>9</v>
      </c>
      <c r="I14" s="67"/>
      <c r="J14" s="70"/>
      <c r="K14" s="67"/>
      <c r="L14" s="70"/>
      <c r="M14" s="2"/>
      <c r="N14" s="76"/>
      <c r="O14" s="2" t="s">
        <v>9</v>
      </c>
      <c r="P14" s="67"/>
      <c r="Q14" s="67"/>
      <c r="R14" s="67"/>
      <c r="S14" s="67"/>
      <c r="T14" s="2"/>
    </row>
    <row r="15" spans="1:20">
      <c r="A15" s="2" t="s">
        <v>10</v>
      </c>
      <c r="B15" s="62">
        <v>2</v>
      </c>
      <c r="C15" s="66">
        <v>15.507026740287603</v>
      </c>
      <c r="D15" s="62">
        <v>2</v>
      </c>
      <c r="E15" s="66">
        <v>19.348958293449776</v>
      </c>
      <c r="F15" s="2"/>
      <c r="G15" s="76"/>
      <c r="H15" s="2" t="s">
        <v>10</v>
      </c>
      <c r="I15" s="67"/>
      <c r="J15" s="70"/>
      <c r="K15" s="67"/>
      <c r="L15" s="70"/>
      <c r="M15" s="2"/>
      <c r="N15" s="76"/>
      <c r="O15" s="2" t="s">
        <v>10</v>
      </c>
      <c r="P15" s="67"/>
      <c r="Q15" s="67"/>
      <c r="R15" s="67"/>
      <c r="S15" s="67"/>
      <c r="T15" s="2"/>
    </row>
    <row r="16" spans="1:20">
      <c r="A16" s="2" t="s">
        <v>11</v>
      </c>
      <c r="B16" s="62">
        <v>20</v>
      </c>
      <c r="C16" s="66">
        <v>19.205122997778943</v>
      </c>
      <c r="D16" s="62">
        <v>20</v>
      </c>
      <c r="E16" s="66">
        <v>22.047054550941116</v>
      </c>
      <c r="F16" s="2"/>
      <c r="G16" s="76"/>
      <c r="H16" s="2" t="s">
        <v>11</v>
      </c>
      <c r="I16" s="67"/>
      <c r="J16" s="70"/>
      <c r="K16" s="67"/>
      <c r="L16" s="70"/>
      <c r="M16" s="2"/>
      <c r="N16" s="76"/>
      <c r="O16" s="2" t="s">
        <v>11</v>
      </c>
      <c r="P16" s="67"/>
      <c r="Q16" s="67"/>
      <c r="R16" s="67"/>
      <c r="S16" s="67"/>
      <c r="T16" s="2"/>
    </row>
    <row r="17" spans="1:20">
      <c r="A17" s="2" t="s">
        <v>256</v>
      </c>
      <c r="B17" s="67"/>
      <c r="C17" s="70"/>
      <c r="D17" s="67"/>
      <c r="E17" s="70"/>
      <c r="F17" s="12"/>
      <c r="G17" s="76"/>
      <c r="H17" s="2" t="s">
        <v>256</v>
      </c>
      <c r="I17" s="67"/>
      <c r="J17" s="70"/>
      <c r="K17" s="67"/>
      <c r="L17" s="70"/>
      <c r="M17" s="2"/>
      <c r="N17" s="76"/>
      <c r="O17" s="2" t="s">
        <v>256</v>
      </c>
      <c r="P17" s="62">
        <v>0.5</v>
      </c>
      <c r="Q17" s="66">
        <v>19.488667380243939</v>
      </c>
      <c r="R17" s="62">
        <v>0.5</v>
      </c>
      <c r="S17" s="66">
        <v>21.782956152717958</v>
      </c>
      <c r="T17" s="2"/>
    </row>
    <row r="18" spans="1:20">
      <c r="A18" s="2" t="s">
        <v>12</v>
      </c>
      <c r="B18" s="63">
        <v>16</v>
      </c>
      <c r="C18" s="66">
        <v>19.763600003772016</v>
      </c>
      <c r="D18" s="63">
        <v>16</v>
      </c>
      <c r="E18" s="66">
        <v>22.605531556934189</v>
      </c>
      <c r="F18" s="2"/>
      <c r="G18" s="76"/>
      <c r="H18" s="2" t="s">
        <v>12</v>
      </c>
      <c r="I18" s="63">
        <v>16</v>
      </c>
      <c r="J18" s="66">
        <v>19.729691979799725</v>
      </c>
      <c r="K18" s="63">
        <v>16</v>
      </c>
      <c r="L18" s="66">
        <v>22.571623532961897</v>
      </c>
      <c r="M18" s="2"/>
      <c r="N18" s="76"/>
      <c r="O18" s="2" t="s">
        <v>12</v>
      </c>
      <c r="P18" s="63">
        <v>22</v>
      </c>
      <c r="Q18" s="66">
        <v>20.256573263484412</v>
      </c>
      <c r="R18" s="63">
        <v>22</v>
      </c>
      <c r="S18" s="66">
        <v>22.550862035958435</v>
      </c>
      <c r="T18" s="2"/>
    </row>
    <row r="19" spans="1:20">
      <c r="A19" s="2" t="s">
        <v>257</v>
      </c>
      <c r="B19" s="67"/>
      <c r="C19" s="70"/>
      <c r="D19" s="67"/>
      <c r="E19" s="70"/>
      <c r="F19" s="12"/>
      <c r="G19" s="76"/>
      <c r="H19" s="2" t="s">
        <v>257</v>
      </c>
      <c r="I19" s="67"/>
      <c r="J19" s="70"/>
      <c r="K19" s="67"/>
      <c r="L19" s="70"/>
      <c r="M19" s="2"/>
      <c r="N19" s="76"/>
      <c r="O19" s="2" t="s">
        <v>256</v>
      </c>
      <c r="P19" s="62">
        <v>0.5</v>
      </c>
      <c r="Q19" s="66">
        <v>20.274025669921695</v>
      </c>
      <c r="R19" s="62">
        <v>0.5</v>
      </c>
      <c r="S19" s="66">
        <v>22.568314442395717</v>
      </c>
      <c r="T19" s="2"/>
    </row>
    <row r="20" spans="1:20">
      <c r="A20" s="2" t="s">
        <v>13</v>
      </c>
      <c r="B20" s="62">
        <v>10</v>
      </c>
      <c r="C20" s="66">
        <v>20.112648132517688</v>
      </c>
      <c r="D20" s="68"/>
      <c r="E20" s="67"/>
      <c r="F20" s="2"/>
      <c r="G20" s="76"/>
      <c r="H20" s="2" t="s">
        <v>13</v>
      </c>
      <c r="I20" s="62">
        <v>10</v>
      </c>
      <c r="J20" s="66">
        <v>20.078740108545396</v>
      </c>
      <c r="K20" s="68"/>
      <c r="L20" s="67"/>
      <c r="M20" s="2"/>
      <c r="N20" s="76"/>
      <c r="O20" s="2" t="s">
        <v>13</v>
      </c>
      <c r="P20" s="62">
        <v>10</v>
      </c>
      <c r="Q20" s="66">
        <v>20.623073798667367</v>
      </c>
      <c r="R20" s="68"/>
      <c r="S20" s="67"/>
      <c r="T20" s="2"/>
    </row>
    <row r="21" spans="1:20">
      <c r="A21" s="12" t="s">
        <v>130</v>
      </c>
      <c r="B21" s="63">
        <v>2.5</v>
      </c>
      <c r="C21" s="66">
        <v>20.199910164704104</v>
      </c>
      <c r="D21" s="68"/>
      <c r="E21" s="67"/>
      <c r="F21" s="2"/>
      <c r="G21" s="76"/>
      <c r="H21" s="12" t="s">
        <v>130</v>
      </c>
      <c r="I21" s="63">
        <v>2.5</v>
      </c>
      <c r="J21" s="66">
        <v>20.166002140731813</v>
      </c>
      <c r="K21" s="68"/>
      <c r="L21" s="67"/>
      <c r="M21" s="2"/>
      <c r="N21" s="76"/>
      <c r="O21" s="12" t="s">
        <v>130</v>
      </c>
      <c r="P21" s="63">
        <v>2.5</v>
      </c>
      <c r="Q21" s="66">
        <v>20.710335830853783</v>
      </c>
      <c r="R21" s="68"/>
      <c r="S21" s="67"/>
      <c r="T21" s="2"/>
    </row>
    <row r="22" spans="1:20">
      <c r="A22" s="2" t="s">
        <v>14</v>
      </c>
      <c r="B22" s="62">
        <v>35</v>
      </c>
      <c r="C22" s="66">
        <v>21.421578615313951</v>
      </c>
      <c r="D22" s="68"/>
      <c r="E22" s="67"/>
      <c r="F22" s="2"/>
      <c r="G22" s="76"/>
      <c r="H22" s="2" t="s">
        <v>14</v>
      </c>
      <c r="I22" s="62">
        <v>35</v>
      </c>
      <c r="J22" s="66">
        <v>21.38767059134166</v>
      </c>
      <c r="K22" s="68"/>
      <c r="L22" s="67"/>
      <c r="M22" s="2"/>
      <c r="N22" s="76"/>
      <c r="O22" s="2" t="s">
        <v>14</v>
      </c>
      <c r="P22" s="63">
        <v>20</v>
      </c>
      <c r="Q22" s="66">
        <v>21.408432088345123</v>
      </c>
      <c r="R22" s="68"/>
      <c r="S22" s="67"/>
      <c r="T22" s="2"/>
    </row>
    <row r="23" spans="1:20" ht="13" thickBot="1">
      <c r="A23" s="76"/>
      <c r="B23" s="77"/>
      <c r="C23" s="77"/>
      <c r="D23" s="77"/>
      <c r="E23" s="77"/>
      <c r="F23" s="76"/>
      <c r="G23" s="76"/>
      <c r="H23" s="76"/>
      <c r="I23" s="77"/>
      <c r="J23" s="88"/>
      <c r="K23" s="77"/>
      <c r="L23" s="77"/>
      <c r="M23" s="76"/>
      <c r="N23" s="76"/>
      <c r="O23" s="76"/>
      <c r="P23" s="77"/>
      <c r="Q23" s="77"/>
      <c r="R23" s="77"/>
      <c r="S23" s="77"/>
      <c r="T23" s="76"/>
    </row>
    <row r="24" spans="1:20">
      <c r="A24" s="79" t="s">
        <v>262</v>
      </c>
      <c r="B24" s="80">
        <f>SUM(B10:B22)</f>
        <v>141</v>
      </c>
      <c r="C24" s="80"/>
      <c r="D24" s="80">
        <f>SUM(D10:D22)</f>
        <v>152</v>
      </c>
      <c r="E24" s="80"/>
      <c r="F24" s="81"/>
      <c r="G24" s="76"/>
      <c r="H24" s="79" t="s">
        <v>262</v>
      </c>
      <c r="I24" s="80">
        <f>SUM(I10:I22)</f>
        <v>77</v>
      </c>
      <c r="J24" s="80"/>
      <c r="K24" s="80">
        <f>SUM(K10:K22)</f>
        <v>88</v>
      </c>
      <c r="L24" s="80"/>
      <c r="M24" s="81"/>
      <c r="N24" s="76"/>
      <c r="O24" s="79" t="s">
        <v>262</v>
      </c>
      <c r="P24" s="80">
        <f>SUM(P10:P22)</f>
        <v>69</v>
      </c>
      <c r="Q24" s="80"/>
      <c r="R24" s="80">
        <f>SUM(R10:R22)</f>
        <v>85</v>
      </c>
      <c r="S24" s="80"/>
      <c r="T24" s="81"/>
    </row>
    <row r="25" spans="1:20">
      <c r="A25" s="82" t="s">
        <v>263</v>
      </c>
      <c r="B25" s="62">
        <f>B24+B6</f>
        <v>296</v>
      </c>
      <c r="C25" s="62"/>
      <c r="D25" s="62">
        <f>D24+D6</f>
        <v>297</v>
      </c>
      <c r="E25" s="62"/>
      <c r="F25" s="83"/>
      <c r="G25" s="76"/>
      <c r="H25" s="82" t="s">
        <v>263</v>
      </c>
      <c r="I25" s="62">
        <f>I24+I7</f>
        <v>187</v>
      </c>
      <c r="J25" s="62"/>
      <c r="K25" s="66">
        <f>K24+K7</f>
        <v>194.66666666666666</v>
      </c>
      <c r="L25" s="62"/>
      <c r="M25" s="83"/>
      <c r="N25" s="76"/>
      <c r="O25" s="82" t="s">
        <v>263</v>
      </c>
      <c r="P25" s="66">
        <f>P24+P7</f>
        <v>142.57142857142856</v>
      </c>
      <c r="Q25" s="62"/>
      <c r="R25" s="66">
        <f>R24+R7</f>
        <v>191.66666666666666</v>
      </c>
      <c r="S25" s="62"/>
      <c r="T25" s="83"/>
    </row>
    <row r="26" spans="1:20">
      <c r="A26" s="82" t="s">
        <v>264</v>
      </c>
      <c r="B26" s="75">
        <f>B6+SUM(B10:B15)</f>
        <v>212.5</v>
      </c>
      <c r="C26" s="66">
        <f>41-C15</f>
        <v>25.492973259712397</v>
      </c>
      <c r="D26" s="75">
        <f>D6+SUM(D10:D15)</f>
        <v>261</v>
      </c>
      <c r="E26" s="66">
        <f>41-E15</f>
        <v>21.651041706550224</v>
      </c>
      <c r="F26" s="83"/>
      <c r="G26" s="76"/>
      <c r="H26" s="82" t="s">
        <v>264</v>
      </c>
      <c r="I26" s="89"/>
      <c r="J26" s="70"/>
      <c r="K26" s="89"/>
      <c r="L26" s="70"/>
      <c r="M26" s="83"/>
      <c r="N26" s="76"/>
      <c r="O26" s="82" t="s">
        <v>264</v>
      </c>
      <c r="P26" s="89"/>
      <c r="Q26" s="70"/>
      <c r="R26" s="89"/>
      <c r="S26" s="70"/>
      <c r="T26" s="83"/>
    </row>
    <row r="27" spans="1:20">
      <c r="A27" s="82" t="s">
        <v>265</v>
      </c>
      <c r="B27" s="62">
        <f>B7+B24</f>
        <v>246</v>
      </c>
      <c r="C27" s="66">
        <f>41-C22</f>
        <v>19.578421384686049</v>
      </c>
      <c r="D27" s="66">
        <f>D7+D24</f>
        <v>182</v>
      </c>
      <c r="E27" s="66">
        <f>41-E18</f>
        <v>18.394468443065811</v>
      </c>
      <c r="F27" s="83"/>
      <c r="G27" s="76"/>
      <c r="H27" s="82" t="s">
        <v>265</v>
      </c>
      <c r="I27" s="62">
        <f>I7+I24</f>
        <v>187</v>
      </c>
      <c r="J27" s="66">
        <f>41-J22</f>
        <v>19.61232940865834</v>
      </c>
      <c r="K27" s="66">
        <f>K7+K24</f>
        <v>194.66666666666666</v>
      </c>
      <c r="L27" s="66">
        <f>41-L18</f>
        <v>18.428376467038103</v>
      </c>
      <c r="M27" s="83"/>
      <c r="N27" s="76"/>
      <c r="O27" s="82" t="s">
        <v>265</v>
      </c>
      <c r="P27" s="66">
        <f>P7+P24</f>
        <v>142.57142857142856</v>
      </c>
      <c r="Q27" s="66">
        <f>41-Q22</f>
        <v>19.591567911654877</v>
      </c>
      <c r="R27" s="66">
        <f>R7+R24</f>
        <v>191.66666666666666</v>
      </c>
      <c r="S27" s="66">
        <f>41-S19</f>
        <v>18.431685557604283</v>
      </c>
      <c r="T27" s="83"/>
    </row>
    <row r="28" spans="1:20">
      <c r="A28" s="82" t="s">
        <v>266</v>
      </c>
      <c r="B28" s="66">
        <f>B26/C26</f>
        <v>8.3356302866336343</v>
      </c>
      <c r="C28" s="62"/>
      <c r="D28" s="66">
        <f>D26/E26</f>
        <v>12.054847223403485</v>
      </c>
      <c r="E28" s="62"/>
      <c r="F28" s="83"/>
      <c r="G28" s="76"/>
      <c r="H28" s="82" t="s">
        <v>266</v>
      </c>
      <c r="I28" s="70"/>
      <c r="J28" s="67"/>
      <c r="K28" s="70"/>
      <c r="L28" s="67"/>
      <c r="M28" s="83"/>
      <c r="N28" s="76"/>
      <c r="O28" s="82" t="s">
        <v>266</v>
      </c>
      <c r="P28" s="70"/>
      <c r="Q28" s="67"/>
      <c r="R28" s="70"/>
      <c r="S28" s="67"/>
      <c r="T28" s="83"/>
    </row>
    <row r="29" spans="1:20" ht="13" thickBot="1">
      <c r="A29" s="84" t="s">
        <v>267</v>
      </c>
      <c r="B29" s="85">
        <f>B27/C27</f>
        <v>12.564853680819105</v>
      </c>
      <c r="C29" s="86"/>
      <c r="D29" s="85">
        <f>D27/E27</f>
        <v>9.894278846019537</v>
      </c>
      <c r="E29" s="86"/>
      <c r="F29" s="87"/>
      <c r="G29" s="76"/>
      <c r="H29" s="84" t="s">
        <v>267</v>
      </c>
      <c r="I29" s="85">
        <f>I27/J27</f>
        <v>9.5348184350526104</v>
      </c>
      <c r="J29" s="86"/>
      <c r="K29" s="85">
        <f>K27/L27</f>
        <v>10.563419247205905</v>
      </c>
      <c r="L29" s="86"/>
      <c r="M29" s="87"/>
      <c r="N29" s="76"/>
      <c r="O29" s="84" t="s">
        <v>267</v>
      </c>
      <c r="P29" s="85">
        <f>P27/Q27</f>
        <v>7.2771831848442243</v>
      </c>
      <c r="Q29" s="86"/>
      <c r="R29" s="85">
        <f>R27/S27</f>
        <v>10.398759574519302</v>
      </c>
      <c r="S29" s="86"/>
      <c r="T29" s="87"/>
    </row>
    <row r="30" spans="1:20">
      <c r="A30" s="78"/>
    </row>
  </sheetData>
  <mergeCells count="9">
    <mergeCell ref="B1:E1"/>
    <mergeCell ref="I1:M1"/>
    <mergeCell ref="P1:T1"/>
    <mergeCell ref="B2:C2"/>
    <mergeCell ref="D2:E2"/>
    <mergeCell ref="I2:J2"/>
    <mergeCell ref="K2:L2"/>
    <mergeCell ref="P2:Q2"/>
    <mergeCell ref="R2:S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rev 7 MTS (uncalibrated)</vt:lpstr>
      <vt:lpstr>scratch pad</vt:lpstr>
      <vt:lpstr>SXP_BE_Summary</vt:lpstr>
      <vt:lpstr>stepwise</vt:lpstr>
      <vt:lpstr>20nm, SD-only and SSM</vt:lpstr>
      <vt:lpstr>20nm Summary</vt:lpstr>
      <vt:lpstr>Sheet2</vt:lpstr>
      <vt:lpstr>14nm, SD-only, SSM</vt:lpstr>
      <vt:lpstr>SFnm</vt:lpstr>
    </vt:vector>
  </TitlesOfParts>
  <Company>Intel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Inventory Report   Updated: 5/22/16 10:31</dc:title>
  <dc:subject>DataNavigator Report</dc:subject>
  <dc:creator>Max Hineman</dc:creator>
  <cp:keywords>CTPClassification=CTP_IC:VisualMarkings=</cp:keywords>
  <cp:lastModifiedBy>Kau, Derchang</cp:lastModifiedBy>
  <dcterms:created xsi:type="dcterms:W3CDTF">2015-10-12T14:34:01Z</dcterms:created>
  <dcterms:modified xsi:type="dcterms:W3CDTF">2017-10-27T06:25:22Z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7833b4c0-98d9-41d0-803f-7c22bb48592d</vt:lpwstr>
  </property>
  <property fmtid="{D5CDD505-2E9C-101B-9397-08002B2CF9AE}" pid="3" name="CTP_BU">
    <vt:lpwstr>NVM SOLUTIONS GROUP</vt:lpwstr>
  </property>
  <property fmtid="{D5CDD505-2E9C-101B-9397-08002B2CF9AE}" pid="4" name="CTP_TimeStamp">
    <vt:lpwstr>2017-10-27 06:25:22Z</vt:lpwstr>
  </property>
  <property fmtid="{D5CDD505-2E9C-101B-9397-08002B2CF9AE}" pid="5" name="CTPClassification">
    <vt:lpwstr>CTP_IC</vt:lpwstr>
  </property>
</Properties>
</file>