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sclient\dkau\Documents\dck02\BiSM\"/>
    </mc:Choice>
  </mc:AlternateContent>
  <bookViews>
    <workbookView xWindow="0" yWindow="0" windowWidth="19170" windowHeight="8145" firstSheet="3" activeTab="4"/>
  </bookViews>
  <sheets>
    <sheet name="Sheet1" sheetId="1" r:id="rId1"/>
    <sheet name="Sheet2" sheetId="2" r:id="rId2"/>
    <sheet name="BiSM_TD_RA_19ww26" sheetId="3" r:id="rId3"/>
    <sheet name="Key_Exhibits" sheetId="4" r:id="rId4"/>
    <sheet name="OTHER (OLD) -&gt;" sheetId="5" r:id="rId5"/>
    <sheet name="XP_DEVICE_Scorecard_19ww14" sheetId="6" r:id="rId6"/>
    <sheet name="NEEDS_for_TD_phase" sheetId="7" r:id="rId7"/>
    <sheet name="RWB_discuss_ww23(Rev1 w opt's)" sheetId="8" r:id="rId8"/>
    <sheet name="19ww19_Prj_RARM_short" sheetId="9" r:id="rId9"/>
    <sheet name="19ww19_Prj_RARM_full" sheetId="10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8" l="1"/>
  <c r="O6" i="8"/>
  <c r="L7" i="8"/>
  <c r="O7" i="8"/>
  <c r="B8" i="8"/>
  <c r="E8" i="8"/>
  <c r="G8" i="8"/>
  <c r="L8" i="8"/>
  <c r="O8" i="8"/>
  <c r="L9" i="8"/>
  <c r="O9" i="8"/>
  <c r="L10" i="8"/>
  <c r="O10" i="8"/>
  <c r="L11" i="8"/>
  <c r="O11" i="8"/>
  <c r="B12" i="8"/>
  <c r="C12" i="8"/>
  <c r="D12" i="8"/>
  <c r="E12" i="8"/>
  <c r="F12" i="8"/>
  <c r="L12" i="8"/>
  <c r="O12" i="8"/>
  <c r="L13" i="8"/>
  <c r="O13" i="8"/>
  <c r="L14" i="8"/>
  <c r="O14" i="8"/>
  <c r="G15" i="8"/>
  <c r="G21" i="8" s="1"/>
  <c r="G26" i="8" s="1"/>
  <c r="G41" i="8" s="1"/>
  <c r="H15" i="8"/>
  <c r="H21" i="8" s="1"/>
  <c r="H26" i="8" s="1"/>
  <c r="H41" i="8" s="1"/>
  <c r="I15" i="8"/>
  <c r="I21" i="8" s="1"/>
  <c r="J15" i="8"/>
  <c r="J21" i="8" s="1"/>
  <c r="J26" i="8" s="1"/>
  <c r="J41" i="8" s="1"/>
  <c r="K15" i="8"/>
  <c r="K21" i="8" s="1"/>
  <c r="K26" i="8" s="1"/>
  <c r="K41" i="8" s="1"/>
  <c r="L15" i="8"/>
  <c r="M15" i="8"/>
  <c r="O15" i="8" s="1"/>
  <c r="N15" i="8"/>
  <c r="P15" i="8"/>
  <c r="Q15" i="8"/>
  <c r="L16" i="8"/>
  <c r="O16" i="8"/>
  <c r="F17" i="8"/>
  <c r="L17" i="8"/>
  <c r="O17" i="8"/>
  <c r="B18" i="8"/>
  <c r="C18" i="8"/>
  <c r="D18" i="8"/>
  <c r="E18" i="8"/>
  <c r="G18" i="8"/>
  <c r="H18" i="8"/>
  <c r="I18" i="8"/>
  <c r="J18" i="8"/>
  <c r="K18" i="8"/>
  <c r="L18" i="8" s="1"/>
  <c r="M18" i="8"/>
  <c r="O18" i="8" s="1"/>
  <c r="N18" i="8"/>
  <c r="P18" i="8"/>
  <c r="Q18" i="8"/>
  <c r="H19" i="8"/>
  <c r="I19" i="8"/>
  <c r="J19" i="8"/>
  <c r="K19" i="8"/>
  <c r="L19" i="8"/>
  <c r="M19" i="8"/>
  <c r="O19" i="8" s="1"/>
  <c r="N19" i="8"/>
  <c r="P19" i="8"/>
  <c r="Q19" i="8"/>
  <c r="B20" i="8"/>
  <c r="C20" i="8"/>
  <c r="D20" i="8"/>
  <c r="E20" i="8"/>
  <c r="G20" i="8"/>
  <c r="H20" i="8"/>
  <c r="I20" i="8"/>
  <c r="J20" i="8"/>
  <c r="K20" i="8"/>
  <c r="L20" i="8"/>
  <c r="M20" i="8"/>
  <c r="O20" i="8" s="1"/>
  <c r="N20" i="8"/>
  <c r="P20" i="8"/>
  <c r="Q20" i="8"/>
  <c r="F21" i="8"/>
  <c r="F26" i="8" s="1"/>
  <c r="F41" i="8" s="1"/>
  <c r="M21" i="8"/>
  <c r="M26" i="8" s="1"/>
  <c r="N21" i="8"/>
  <c r="N26" i="8" s="1"/>
  <c r="N41" i="8" s="1"/>
  <c r="O21" i="8"/>
  <c r="P21" i="8"/>
  <c r="P26" i="8" s="1"/>
  <c r="P41" i="8" s="1"/>
  <c r="Q21" i="8"/>
  <c r="Q26" i="8" s="1"/>
  <c r="Q41" i="8" s="1"/>
  <c r="L22" i="8"/>
  <c r="O22" i="8"/>
  <c r="L23" i="8"/>
  <c r="O23" i="8"/>
  <c r="L24" i="8"/>
  <c r="O24" i="8"/>
  <c r="G27" i="8"/>
  <c r="H27" i="8"/>
  <c r="I27" i="8"/>
  <c r="J27" i="8"/>
  <c r="K27" i="8"/>
  <c r="L27" i="8" s="1"/>
  <c r="M27" i="8"/>
  <c r="N27" i="8"/>
  <c r="O27" i="8"/>
  <c r="P27" i="8"/>
  <c r="Q27" i="8"/>
  <c r="G28" i="8"/>
  <c r="G40" i="8" s="1"/>
  <c r="G36" i="8" s="1"/>
  <c r="H28" i="8"/>
  <c r="H40" i="8" s="1"/>
  <c r="H36" i="8" s="1"/>
  <c r="I28" i="8"/>
  <c r="J28" i="8"/>
  <c r="J40" i="8" s="1"/>
  <c r="J36" i="8" s="1"/>
  <c r="K28" i="8"/>
  <c r="K40" i="8" s="1"/>
  <c r="K36" i="8" s="1"/>
  <c r="L28" i="8"/>
  <c r="L40" i="8" s="1"/>
  <c r="L36" i="8" s="1"/>
  <c r="M28" i="8"/>
  <c r="O28" i="8" s="1"/>
  <c r="N28" i="8"/>
  <c r="N40" i="8" s="1"/>
  <c r="N36" i="8" s="1"/>
  <c r="P28" i="8"/>
  <c r="P40" i="8" s="1"/>
  <c r="P36" i="8" s="1"/>
  <c r="Q28" i="8"/>
  <c r="Q40" i="8" s="1"/>
  <c r="Q36" i="8" s="1"/>
  <c r="L29" i="8"/>
  <c r="O29" i="8"/>
  <c r="G30" i="8"/>
  <c r="L30" i="8"/>
  <c r="O30" i="8"/>
  <c r="L31" i="8"/>
  <c r="O31" i="8"/>
  <c r="L32" i="8"/>
  <c r="O32" i="8"/>
  <c r="C33" i="8"/>
  <c r="D33" i="8"/>
  <c r="G33" i="8"/>
  <c r="H33" i="8"/>
  <c r="I33" i="8"/>
  <c r="J33" i="8"/>
  <c r="K33" i="8"/>
  <c r="M33" i="8"/>
  <c r="N33" i="8"/>
  <c r="N38" i="8" s="1"/>
  <c r="O33" i="8"/>
  <c r="P33" i="8"/>
  <c r="Q33" i="8"/>
  <c r="L34" i="8"/>
  <c r="O34" i="8"/>
  <c r="L35" i="8"/>
  <c r="O35" i="8"/>
  <c r="G39" i="8"/>
  <c r="H39" i="8"/>
  <c r="I39" i="8"/>
  <c r="J39" i="8"/>
  <c r="K39" i="8"/>
  <c r="M39" i="8"/>
  <c r="N39" i="8"/>
  <c r="O39" i="8"/>
  <c r="P39" i="8"/>
  <c r="Q39" i="8"/>
  <c r="I40" i="8"/>
  <c r="I36" i="8" s="1"/>
  <c r="H42" i="8"/>
  <c r="I42" i="8"/>
  <c r="J42" i="8"/>
  <c r="K42" i="8"/>
  <c r="L42" i="8"/>
  <c r="M42" i="8"/>
  <c r="N42" i="8"/>
  <c r="O42" i="8"/>
  <c r="P42" i="8"/>
  <c r="Q42" i="8"/>
  <c r="L43" i="8"/>
  <c r="O43" i="8"/>
  <c r="L44" i="8"/>
  <c r="O44" i="8"/>
  <c r="L45" i="8"/>
  <c r="O45" i="8"/>
  <c r="H46" i="8"/>
  <c r="I46" i="8"/>
  <c r="J46" i="8"/>
  <c r="K46" i="8"/>
  <c r="M46" i="8"/>
  <c r="O46" i="8" s="1"/>
  <c r="N46" i="8"/>
  <c r="P46" i="8"/>
  <c r="Q46" i="8"/>
  <c r="O47" i="8"/>
  <c r="L48" i="8"/>
  <c r="L46" i="8" s="1"/>
  <c r="O48" i="8"/>
  <c r="O49" i="8"/>
  <c r="B50" i="8"/>
  <c r="C50" i="8"/>
  <c r="D50" i="8"/>
  <c r="E50" i="8"/>
  <c r="H50" i="8"/>
  <c r="I50" i="8"/>
  <c r="J50" i="8"/>
  <c r="K50" i="8"/>
  <c r="L50" i="8"/>
  <c r="M50" i="8"/>
  <c r="N50" i="8"/>
  <c r="O50" i="8" s="1"/>
  <c r="P50" i="8"/>
  <c r="Q50" i="8"/>
  <c r="I26" i="8" l="1"/>
  <c r="L21" i="8"/>
  <c r="J38" i="8"/>
  <c r="I38" i="8"/>
  <c r="M41" i="8"/>
  <c r="O41" i="8" s="1"/>
  <c r="O26" i="8"/>
  <c r="H38" i="8"/>
  <c r="K38" i="8"/>
  <c r="G38" i="8"/>
  <c r="Q38" i="8"/>
  <c r="P38" i="8"/>
  <c r="L33" i="8"/>
  <c r="M40" i="8"/>
  <c r="M36" i="8" l="1"/>
  <c r="M38" i="8" s="1"/>
  <c r="O38" i="8" s="1"/>
  <c r="O40" i="8"/>
  <c r="L39" i="8"/>
  <c r="L26" i="8"/>
  <c r="L41" i="8" s="1"/>
  <c r="I41" i="8"/>
  <c r="L38" i="8" l="1"/>
</calcChain>
</file>

<file path=xl/comments1.xml><?xml version="1.0" encoding="utf-8"?>
<comments xmlns="http://schemas.openxmlformats.org/spreadsheetml/2006/main">
  <authors>
    <author>dfugazza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</rPr>
          <t xml:space="preserve">DFT = Distributed Drift Test
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 xml:space="preserve">let's put here the 10k one
</t>
        </r>
      </text>
    </comment>
  </commentList>
</comments>
</file>

<file path=xl/sharedStrings.xml><?xml version="1.0" encoding="utf-8"?>
<sst xmlns="http://schemas.openxmlformats.org/spreadsheetml/2006/main" count="939" uniqueCount="422">
  <si>
    <t xml:space="preserve">     </t>
  </si>
  <si>
    <t>20.5nm
3DxP-SxP</t>
  </si>
  <si>
    <t>20.5nm
3DxP-BiSM</t>
  </si>
  <si>
    <t>14nm Incremental Risk 
BiSM Vs. SxP</t>
  </si>
  <si>
    <t>Strategy &amp; Plan</t>
  </si>
  <si>
    <t>Q3
[empiricals build-up]</t>
  </si>
  <si>
    <t>Q4
[Validate w/ BKM platform]</t>
  </si>
  <si>
    <r>
      <t>Assessment</t>
    </r>
    <r>
      <rPr>
        <sz val="11"/>
        <color theme="1"/>
        <rFont val="Calibri"/>
        <family val="2"/>
        <scheme val="minor"/>
      </rPr>
      <t xml:space="preserve"> (* = unipolar)</t>
    </r>
  </si>
  <si>
    <t>SORT/REL/ULR/SLT</t>
  </si>
  <si>
    <r>
      <rPr>
        <b/>
        <sz val="11"/>
        <color theme="0" tint="-0.499984740745262"/>
        <rFont val="Calibri"/>
        <family val="2"/>
        <scheme val="minor"/>
      </rPr>
      <t>SORT*/REL*/</t>
    </r>
    <r>
      <rPr>
        <b/>
        <sz val="11"/>
        <color theme="1"/>
        <rFont val="Calibri"/>
        <family val="2"/>
        <scheme val="minor"/>
      </rPr>
      <t xml:space="preserve">Bipolar Mini-Array </t>
    </r>
    <r>
      <rPr>
        <sz val="11"/>
        <color theme="1"/>
        <rFont val="Calibri"/>
        <family val="2"/>
        <scheme val="minor"/>
      </rPr>
      <t>w/o spike mit (sq pulses)</t>
    </r>
  </si>
  <si>
    <t>BKM Projections</t>
  </si>
  <si>
    <t>Process Integration</t>
  </si>
  <si>
    <t>Stack</t>
  </si>
  <si>
    <r>
      <t>E/SD/E/PM/E
WLu/BE/</t>
    </r>
    <r>
      <rPr>
        <b/>
        <u/>
        <sz val="11"/>
        <color theme="1"/>
        <rFont val="Calibri"/>
        <family val="2"/>
        <scheme val="minor"/>
      </rPr>
      <t>SD</t>
    </r>
    <r>
      <rPr>
        <b/>
        <sz val="11"/>
        <color theme="1"/>
        <rFont val="Calibri"/>
        <family val="2"/>
        <scheme val="minor"/>
      </rPr>
      <t>/ME/l2/</t>
    </r>
    <r>
      <rPr>
        <b/>
        <u/>
        <sz val="11"/>
        <color theme="1"/>
        <rFont val="Calibri"/>
        <family val="2"/>
        <scheme val="minor"/>
      </rPr>
      <t>PM</t>
    </r>
    <r>
      <rPr>
        <b/>
        <sz val="11"/>
        <color theme="1"/>
        <rFont val="Calibri"/>
        <family val="2"/>
        <scheme val="minor"/>
      </rPr>
      <t>/l1/TE/BLu
2.5/10/</t>
    </r>
    <r>
      <rPr>
        <b/>
        <u/>
        <sz val="11"/>
        <color theme="1"/>
        <rFont val="Calibri"/>
        <family val="2"/>
        <scheme val="minor"/>
      </rPr>
      <t>18</t>
    </r>
    <r>
      <rPr>
        <b/>
        <sz val="11"/>
        <color theme="1"/>
        <rFont val="Calibri"/>
        <family val="2"/>
        <scheme val="minor"/>
      </rPr>
      <t>/17/2/</t>
    </r>
    <r>
      <rPr>
        <b/>
        <u/>
        <sz val="11"/>
        <color theme="1"/>
        <rFont val="Calibri"/>
        <family val="2"/>
        <scheme val="minor"/>
      </rPr>
      <t>39</t>
    </r>
    <r>
      <rPr>
        <b/>
        <sz val="11"/>
        <color theme="1"/>
        <rFont val="Calibri"/>
        <family val="2"/>
        <scheme val="minor"/>
      </rPr>
      <t xml:space="preserve">/2/15/5 nm
</t>
    </r>
    <r>
      <rPr>
        <i/>
        <sz val="11"/>
        <color theme="1"/>
        <rFont val="Calibri"/>
        <family val="2"/>
        <scheme val="minor"/>
      </rPr>
      <t>(PM int. displacement for window opening;
WLu/BLu for snap-back transient mitigation)</t>
    </r>
  </si>
  <si>
    <r>
      <rPr>
        <b/>
        <sz val="11"/>
        <color theme="1"/>
        <rFont val="Calibri"/>
        <family val="2"/>
        <scheme val="minor"/>
      </rPr>
      <t xml:space="preserve">E/SD/E
</t>
    </r>
    <r>
      <rPr>
        <i/>
        <sz val="11"/>
        <color theme="1"/>
        <rFont val="Calibri"/>
        <family val="2"/>
        <scheme val="minor"/>
      </rPr>
      <t>(commonality w/ SxP stack / HVM tools; ↓ AR; Novel SD mat DE in learning phase)</t>
    </r>
    <r>
      <rPr>
        <b/>
        <sz val="11"/>
        <color theme="1"/>
        <rFont val="Calibri"/>
        <family val="2"/>
        <scheme val="minor"/>
      </rPr>
      <t xml:space="preserve">
WLu/BE/</t>
    </r>
    <r>
      <rPr>
        <b/>
        <u/>
        <sz val="11"/>
        <color theme="1"/>
        <rFont val="Calibri"/>
        <family val="2"/>
        <scheme val="minor"/>
      </rPr>
      <t>SD</t>
    </r>
    <r>
      <rPr>
        <b/>
        <sz val="11"/>
        <color theme="1"/>
        <rFont val="Calibri"/>
        <family val="2"/>
        <scheme val="minor"/>
      </rPr>
      <t>/TE/Blu
2.5/10/</t>
    </r>
    <r>
      <rPr>
        <b/>
        <u/>
        <sz val="11"/>
        <color theme="1"/>
        <rFont val="Calibri"/>
        <family val="2"/>
        <scheme val="minor"/>
      </rPr>
      <t>24</t>
    </r>
    <r>
      <rPr>
        <b/>
        <sz val="11"/>
        <color theme="1"/>
        <rFont val="Calibri"/>
        <family val="2"/>
        <scheme val="minor"/>
      </rPr>
      <t xml:space="preserve">/15/5 nm
</t>
    </r>
    <r>
      <rPr>
        <i/>
        <sz val="11"/>
        <color theme="1"/>
        <rFont val="Calibri"/>
        <family val="2"/>
        <scheme val="minor"/>
      </rPr>
      <t>(WLu/BLu for snap-back transient mitigation)</t>
    </r>
  </si>
  <si>
    <r>
      <t xml:space="preserve">Cell Arch trials
(Scaling, E's, etc.)
</t>
    </r>
    <r>
      <rPr>
        <b/>
        <sz val="11"/>
        <color theme="1"/>
        <rFont val="Calibri"/>
        <family val="2"/>
        <scheme val="minor"/>
      </rPr>
      <t>(ALF-/Spilder-Bantu)</t>
    </r>
  </si>
  <si>
    <t>MTS (status) @ 1st/2nd cut</t>
  </si>
  <si>
    <r>
      <t>1st cut: PM/SD SWA ~ 89.5</t>
    </r>
    <r>
      <rPr>
        <b/>
        <sz val="11"/>
        <color theme="1"/>
        <rFont val="Calibri"/>
        <family val="2"/>
      </rPr>
      <t>°/89°
2nd cut: PM/SD SWA ~86.4/88.5°</t>
    </r>
  </si>
  <si>
    <r>
      <rPr>
        <b/>
        <sz val="11"/>
        <color theme="1"/>
        <rFont val="Calibri"/>
        <family val="2"/>
        <scheme val="minor"/>
      </rPr>
      <t>1st cut: SWA ~ 81°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(BGM @87.5° need Si validation)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2nd cut: SWA ~ 84.2°</t>
    </r>
    <r>
      <rPr>
        <i/>
        <sz val="11"/>
        <color theme="1"/>
        <rFont val="Calibri"/>
        <family val="2"/>
        <scheme val="minor"/>
      </rPr>
      <t xml:space="preserve"> (BGM @88.5° need Si validation)</t>
    </r>
  </si>
  <si>
    <t>↓ stack AR may widen process margin for seal/fill @ &lt; 20nm</t>
  </si>
  <si>
    <r>
      <t>MBPS completion w/ PFA</t>
    </r>
    <r>
      <rPr>
        <b/>
        <sz val="11"/>
        <color theme="1"/>
        <rFont val="Calibri"/>
        <family val="2"/>
        <scheme val="minor"/>
      </rPr>
      <t xml:space="preserve">
(S26A avail. Si )</t>
    </r>
    <r>
      <rPr>
        <sz val="11"/>
        <color theme="1"/>
        <rFont val="Calibri"/>
        <family val="2"/>
        <scheme val="minor"/>
      </rPr>
      <t xml:space="preserve">
</t>
    </r>
  </si>
  <si>
    <r>
      <t xml:space="preserve">DE dev. &amp; RWB eval.
</t>
    </r>
    <r>
      <rPr>
        <b/>
        <sz val="11"/>
        <color theme="1"/>
        <rFont val="Calibri"/>
        <family val="2"/>
        <scheme val="minor"/>
      </rPr>
      <t>(ALF-/Spider-Bantu)</t>
    </r>
  </si>
  <si>
    <t>Structural Yield</t>
  </si>
  <si>
    <r>
      <rPr>
        <b/>
        <sz val="11"/>
        <color theme="1"/>
        <rFont val="Calibri"/>
        <family val="2"/>
        <scheme val="minor"/>
      </rPr>
      <t>2D: ~90% PG1</t>
    </r>
    <r>
      <rPr>
        <sz val="11"/>
        <color theme="1"/>
        <rFont val="Calibri"/>
        <family val="2"/>
        <scheme val="minor"/>
      </rPr>
      <t xml:space="preserve"> (~96% PG4)</t>
    </r>
  </si>
  <si>
    <t>2D: &gt; 40% PG1; 1D: &gt;75%</t>
  </si>
  <si>
    <t>In-line metrology</t>
  </si>
  <si>
    <r>
      <t xml:space="preserve">Cell Health/Composition: </t>
    </r>
    <r>
      <rPr>
        <b/>
        <sz val="11"/>
        <color theme="1"/>
        <rFont val="Calibri"/>
        <family val="2"/>
        <scheme val="minor"/>
      </rPr>
      <t>XRF, EDS, ICP-OES</t>
    </r>
    <r>
      <rPr>
        <sz val="11"/>
        <color theme="1"/>
        <rFont val="Calibri"/>
        <family val="2"/>
        <scheme val="minor"/>
      </rPr>
      <t xml:space="preserve">
Cell Morphology: </t>
    </r>
    <r>
      <rPr>
        <b/>
        <sz val="11"/>
        <color theme="1"/>
        <rFont val="Calibri"/>
        <family val="2"/>
        <scheme val="minor"/>
      </rPr>
      <t>STEM</t>
    </r>
    <r>
      <rPr>
        <sz val="11"/>
        <color theme="1"/>
        <rFont val="Calibri"/>
        <family val="2"/>
        <scheme val="minor"/>
      </rPr>
      <t xml:space="preserve">
…</t>
    </r>
  </si>
  <si>
    <t>EFA/PFA Metrology</t>
  </si>
  <si>
    <r>
      <t xml:space="preserve">Physical Structure: </t>
    </r>
    <r>
      <rPr>
        <b/>
        <sz val="11"/>
        <color theme="1"/>
        <rFont val="Calibri"/>
        <family val="2"/>
        <scheme val="minor"/>
      </rPr>
      <t>STEM</t>
    </r>
    <r>
      <rPr>
        <sz val="11"/>
        <color theme="1"/>
        <rFont val="Calibri"/>
        <family val="2"/>
        <scheme val="minor"/>
      </rPr>
      <t xml:space="preserve">
Composition/x-contam: </t>
    </r>
    <r>
      <rPr>
        <b/>
        <sz val="11"/>
        <color theme="1"/>
        <rFont val="Calibri"/>
        <family val="2"/>
        <scheme val="minor"/>
      </rPr>
      <t>EDS</t>
    </r>
    <r>
      <rPr>
        <sz val="11"/>
        <color theme="1"/>
        <rFont val="Calibri"/>
        <family val="2"/>
        <scheme val="minor"/>
      </rPr>
      <t xml:space="preserve">
PM window (</t>
    </r>
    <r>
      <rPr>
        <sz val="11"/>
        <color theme="1"/>
        <rFont val="Symbol"/>
        <family val="1"/>
        <charset val="2"/>
      </rPr>
      <t>a/c</t>
    </r>
    <r>
      <rPr>
        <sz val="11"/>
        <color theme="1"/>
        <rFont val="Calibri"/>
        <family val="2"/>
        <scheme val="minor"/>
      </rPr>
      <t xml:space="preserve">): </t>
    </r>
    <r>
      <rPr>
        <b/>
        <sz val="11"/>
        <color theme="1"/>
        <rFont val="Calibri"/>
        <family val="2"/>
        <scheme val="minor"/>
      </rPr>
      <t>STEM-ADF, NBD</t>
    </r>
    <r>
      <rPr>
        <sz val="11"/>
        <color theme="1"/>
        <rFont val="Calibri"/>
        <family val="2"/>
        <scheme val="minor"/>
      </rPr>
      <t xml:space="preserve">
PM rel. (</t>
    </r>
    <r>
      <rPr>
        <i/>
        <sz val="11"/>
        <color theme="1"/>
        <rFont val="Calibri"/>
        <family val="2"/>
        <scheme val="minor"/>
      </rPr>
      <t xml:space="preserve">e.g. </t>
    </r>
    <r>
      <rPr>
        <sz val="11"/>
        <color theme="1"/>
        <rFont val="Calibri"/>
        <family val="2"/>
        <scheme val="minor"/>
      </rPr>
      <t xml:space="preserve">WE,RD): </t>
    </r>
    <r>
      <rPr>
        <b/>
        <sz val="11"/>
        <color theme="1"/>
        <rFont val="Calibri"/>
        <family val="2"/>
        <scheme val="minor"/>
      </rPr>
      <t>HR-TEM</t>
    </r>
    <r>
      <rPr>
        <sz val="11"/>
        <color theme="1"/>
        <rFont val="Calibri"/>
        <family val="2"/>
        <scheme val="minor"/>
      </rPr>
      <t xml:space="preserve"> (phase location)</t>
    </r>
  </si>
  <si>
    <r>
      <t xml:space="preserve">Physical Structure: </t>
    </r>
    <r>
      <rPr>
        <b/>
        <sz val="11"/>
        <color theme="1"/>
        <rFont val="Calibri"/>
        <family val="2"/>
        <scheme val="minor"/>
      </rPr>
      <t>STEM</t>
    </r>
    <r>
      <rPr>
        <sz val="11"/>
        <color theme="1"/>
        <rFont val="Calibri"/>
        <family val="2"/>
        <scheme val="minor"/>
      </rPr>
      <t xml:space="preserve">
Composition/x-contam: </t>
    </r>
    <r>
      <rPr>
        <b/>
        <sz val="11"/>
        <color theme="1"/>
        <rFont val="Calibri"/>
        <family val="2"/>
        <scheme val="minor"/>
      </rPr>
      <t>EDS</t>
    </r>
    <r>
      <rPr>
        <sz val="11"/>
        <color theme="1"/>
        <rFont val="Calibri"/>
        <family val="2"/>
        <scheme val="minor"/>
      </rPr>
      <t xml:space="preserve">
SD window (El. non-uniformity): </t>
    </r>
    <r>
      <rPr>
        <b/>
        <sz val="11"/>
        <color theme="1"/>
        <rFont val="Calibri"/>
        <family val="2"/>
        <scheme val="minor"/>
      </rPr>
      <t>EDS w/ gnd, EELS</t>
    </r>
    <r>
      <rPr>
        <sz val="11"/>
        <color theme="1"/>
        <rFont val="Calibri"/>
        <family val="2"/>
        <scheme val="minor"/>
      </rPr>
      <t xml:space="preserve">
SD reliability (e.g. RD): </t>
    </r>
    <r>
      <rPr>
        <b/>
        <sz val="11"/>
        <color theme="1"/>
        <rFont val="Calibri"/>
        <family val="2"/>
        <scheme val="minor"/>
      </rPr>
      <t>-</t>
    </r>
  </si>
  <si>
    <r>
      <t xml:space="preserve">Ad hoc HR-EELS
[model building]
</t>
    </r>
    <r>
      <rPr>
        <b/>
        <sz val="11"/>
        <color theme="1"/>
        <rFont val="Calibri"/>
        <family val="2"/>
        <scheme val="minor"/>
      </rPr>
      <t>(S26A-SR71B)</t>
    </r>
  </si>
  <si>
    <t>Read Operation</t>
  </si>
  <si>
    <t xml:space="preserve"> </t>
  </si>
  <si>
    <t>Algo-method</t>
  </si>
  <si>
    <t>SET-back required</t>
  </si>
  <si>
    <t>No SET-back</t>
  </si>
  <si>
    <r>
      <t xml:space="preserve">Pulse termination RA
</t>
    </r>
    <r>
      <rPr>
        <i/>
        <sz val="11"/>
        <color theme="1"/>
        <rFont val="Calibri"/>
        <family val="2"/>
        <scheme val="minor"/>
      </rPr>
      <t>(1st pass eval)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(S26A-SR71B)</t>
    </r>
  </si>
  <si>
    <r>
      <t xml:space="preserve">tsense &amp; pulse termination RA
</t>
    </r>
    <r>
      <rPr>
        <i/>
        <sz val="11"/>
        <color theme="1"/>
        <rFont val="Calibri"/>
        <family val="2"/>
        <scheme val="minor"/>
      </rPr>
      <t>(validation)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(ALF-/Spider-Bantu)</t>
    </r>
  </si>
  <si>
    <t>Wr to Rd delay</t>
  </si>
  <si>
    <r>
      <rPr>
        <b/>
        <sz val="11"/>
        <color theme="1"/>
        <rFont val="Calibri"/>
        <family val="2"/>
      </rPr>
      <t>≥</t>
    </r>
    <r>
      <rPr>
        <b/>
        <sz val="11"/>
        <color theme="1"/>
        <rFont val="Calibri"/>
        <family val="2"/>
        <scheme val="minor"/>
      </rPr>
      <t xml:space="preserve">1 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s</t>
    </r>
  </si>
  <si>
    <t>Latency</t>
  </si>
  <si>
    <r>
      <rPr>
        <b/>
        <sz val="11"/>
        <color theme="1"/>
        <rFont val="Calibri"/>
        <family val="2"/>
        <scheme val="minor"/>
      </rPr>
      <t>105ns</t>
    </r>
    <r>
      <rPr>
        <i/>
        <sz val="11"/>
        <color theme="1"/>
        <rFont val="Calibri"/>
        <family val="2"/>
        <scheme val="minor"/>
      </rPr>
      <t/>
    </r>
  </si>
  <si>
    <t>105ns</t>
  </si>
  <si>
    <t>Write Operation</t>
  </si>
  <si>
    <t>Wr Architecture</t>
  </si>
  <si>
    <t>Unipolar</t>
  </si>
  <si>
    <t>Bipolar</t>
  </si>
  <si>
    <r>
      <t xml:space="preserve">- min PW / min Current
Vs. E3 RD/E2 UD requ'
</t>
    </r>
    <r>
      <rPr>
        <b/>
        <sz val="11"/>
        <color theme="1"/>
        <rFont val="Calibri"/>
        <family val="2"/>
        <scheme val="minor"/>
      </rPr>
      <t xml:space="preserve">(S26A-SR71B)
- </t>
    </r>
    <r>
      <rPr>
        <sz val="11"/>
        <color theme="1"/>
        <rFont val="Calibri"/>
        <family val="2"/>
        <scheme val="minor"/>
      </rPr>
      <t>Pulse overhead analysis
[DE/TD]
- Scalability Device Physics</t>
    </r>
  </si>
  <si>
    <r>
      <t>I</t>
    </r>
    <r>
      <rPr>
        <vertAlign val="subscript"/>
        <sz val="11"/>
        <color theme="1"/>
        <rFont val="Calibri"/>
        <family val="2"/>
        <scheme val="minor"/>
      </rPr>
      <t>TBD</t>
    </r>
    <r>
      <rPr>
        <sz val="11"/>
        <color theme="1"/>
        <rFont val="Calibri"/>
        <family val="2"/>
        <scheme val="minor"/>
      </rPr>
      <t xml:space="preserve"> strategy
</t>
    </r>
    <r>
      <rPr>
        <i/>
        <sz val="11"/>
        <color theme="1"/>
        <rFont val="Calibri"/>
        <family val="2"/>
        <scheme val="minor"/>
      </rPr>
      <t>validation on volume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(ALF-/Spider-Bantu)</t>
    </r>
  </si>
  <si>
    <t>Wr PulseWidth</t>
  </si>
  <si>
    <r>
      <rPr>
        <b/>
        <sz val="11"/>
        <color theme="1"/>
        <rFont val="Calibri"/>
        <family val="2"/>
        <scheme val="minor"/>
      </rPr>
      <t xml:space="preserve">~8 ns (RST)/ 245 ns (SET) </t>
    </r>
    <r>
      <rPr>
        <sz val="11"/>
        <color theme="1"/>
        <rFont val="Calibri"/>
        <family val="2"/>
        <scheme val="minor"/>
      </rPr>
      <t xml:space="preserve">[+ overhead: selection step, etc.]
</t>
    </r>
    <r>
      <rPr>
        <i/>
        <sz val="11"/>
        <color theme="1"/>
        <rFont val="Calibri"/>
        <family val="2"/>
        <scheme val="minor"/>
      </rPr>
      <t>(PM crystal. kinetics/ bulk phase change)</t>
    </r>
  </si>
  <si>
    <r>
      <rPr>
        <b/>
        <sz val="11"/>
        <color theme="1"/>
        <rFont val="Calibri"/>
        <family val="2"/>
        <scheme val="minor"/>
      </rPr>
      <t xml:space="preserve">44 ns (RST) / 44 ns (SET) </t>
    </r>
    <r>
      <rPr>
        <sz val="11"/>
        <color theme="1"/>
        <rFont val="Calibri"/>
        <family val="2"/>
        <scheme val="minor"/>
      </rPr>
      <t xml:space="preserve"> [+ overhead: selection step, etc.]
</t>
    </r>
    <r>
      <rPr>
        <i/>
        <sz val="11"/>
        <color theme="1"/>
        <rFont val="Calibri"/>
        <family val="2"/>
        <scheme val="minor"/>
      </rPr>
      <t>(SD mass-transport / interfacial in confined space)</t>
    </r>
  </si>
  <si>
    <r>
      <t xml:space="preserve">Wr op. PW requirement not expected to </t>
    </r>
    <r>
      <rPr>
        <sz val="11"/>
        <color theme="1"/>
        <rFont val="Calibri"/>
        <family val="2"/>
      </rPr>
      <t>↑</t>
    </r>
    <r>
      <rPr>
        <sz val="11"/>
        <color theme="1"/>
        <rFont val="Calibri"/>
        <family val="2"/>
        <scheme val="minor"/>
      </rPr>
      <t xml:space="preserve"> w/ CD scaling</t>
    </r>
  </si>
  <si>
    <t>Wr Current</t>
  </si>
  <si>
    <r>
      <rPr>
        <b/>
        <sz val="11"/>
        <color theme="1"/>
        <rFont val="Calibri"/>
        <family val="2"/>
        <scheme val="minor"/>
      </rPr>
      <t xml:space="preserve">115 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 xml:space="preserve">A/25-60 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(4-step)</t>
    </r>
  </si>
  <si>
    <r>
      <t xml:space="preserve">45 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 xml:space="preserve">A / 45 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 xml:space="preserve">A
</t>
    </r>
    <r>
      <rPr>
        <i/>
        <sz val="11"/>
        <color theme="1"/>
        <rFont val="Calibri"/>
        <family val="2"/>
        <scheme val="minor"/>
      </rPr>
      <t xml:space="preserve">(Enables thinner W-lines </t>
    </r>
    <r>
      <rPr>
        <i/>
        <sz val="11"/>
        <color theme="1"/>
        <rFont val="Calibri"/>
        <family val="2"/>
      </rPr>
      <t>→</t>
    </r>
    <r>
      <rPr>
        <i/>
        <sz val="11"/>
        <color theme="1"/>
        <rFont val="Calibri"/>
        <family val="2"/>
        <scheme val="minor"/>
      </rPr>
      <t>(i) ↓C-discharge,  (ii)</t>
    </r>
    <r>
      <rPr>
        <i/>
        <sz val="11"/>
        <color theme="1"/>
        <rFont val="Calibri"/>
        <family val="2"/>
      </rPr>
      <t>↓</t>
    </r>
    <r>
      <rPr>
        <i/>
        <sz val="11"/>
        <color theme="1"/>
        <rFont val="Calibri"/>
        <family val="2"/>
        <scheme val="minor"/>
      </rPr>
      <t>stack AR )</t>
    </r>
  </si>
  <si>
    <t>single current scaling may open current window</t>
  </si>
  <si>
    <t>Reliability</t>
  </si>
  <si>
    <t>Write Endurance (WE)</t>
  </si>
  <si>
    <r>
      <rPr>
        <b/>
        <sz val="11"/>
        <color theme="1"/>
        <rFont val="Calibri"/>
        <family val="2"/>
        <scheme val="minor"/>
      </rPr>
      <t>2M FW @10ms ipd</t>
    </r>
    <r>
      <rPr>
        <sz val="11"/>
        <color theme="1"/>
        <rFont val="Calibri"/>
        <family val="2"/>
        <scheme val="minor"/>
      </rPr>
      <t xml:space="preserve">
[WC: long ipd, short ED (high RC)]
</t>
    </r>
    <r>
      <rPr>
        <i/>
        <sz val="11"/>
        <color theme="1"/>
        <rFont val="Calibri"/>
        <family val="2"/>
        <scheme val="minor"/>
      </rPr>
      <t>(PM window closure by local 'segregation')</t>
    </r>
  </si>
  <si>
    <r>
      <rPr>
        <b/>
        <sz val="11"/>
        <color theme="1"/>
        <rFont val="Calibri"/>
        <family val="2"/>
        <scheme val="minor"/>
      </rPr>
      <t xml:space="preserve">&gt; 2M FW @10ms ipd </t>
    </r>
    <r>
      <rPr>
        <sz val="11"/>
        <color theme="1"/>
        <rFont val="Calibri"/>
        <family val="2"/>
        <scheme val="minor"/>
      </rPr>
      <t xml:space="preserve">(healthy die)
[WC: long ipd?, short ED (high RC)]
</t>
    </r>
    <r>
      <rPr>
        <i/>
        <sz val="11"/>
        <color theme="1"/>
        <rFont val="Calibri"/>
        <family val="2"/>
        <scheme val="minor"/>
      </rPr>
      <t>(TBD; r6.6 fails driven ultimately by high-/low-VT tail occurrence)</t>
    </r>
  </si>
  <si>
    <t>tbd</t>
  </si>
  <si>
    <r>
      <t xml:space="preserve">wr ipd impact &gt; 10ms
EFA/PFA @ EOL
</t>
    </r>
    <r>
      <rPr>
        <b/>
        <sz val="11"/>
        <color theme="1"/>
        <rFont val="Calibri"/>
        <family val="2"/>
        <scheme val="minor"/>
      </rPr>
      <t>(S26A-SR71B)</t>
    </r>
  </si>
  <si>
    <r>
      <t xml:space="preserve">RA update w/
</t>
    </r>
    <r>
      <rPr>
        <i/>
        <sz val="11"/>
        <color theme="1"/>
        <rFont val="Calibri"/>
        <family val="2"/>
        <scheme val="minor"/>
      </rPr>
      <t>spike mitigation enabled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(ALF-/Spider-Bantu)</t>
    </r>
  </si>
  <si>
    <t>Write Disturb (WD)</t>
  </si>
  <si>
    <r>
      <rPr>
        <b/>
        <sz val="11"/>
        <color theme="1"/>
        <rFont val="Calibri"/>
        <family val="2"/>
        <scheme val="minor"/>
      </rPr>
      <t>2k NW</t>
    </r>
    <r>
      <rPr>
        <sz val="11"/>
        <color theme="1"/>
        <rFont val="Calibri"/>
        <family val="2"/>
        <scheme val="minor"/>
      </rPr>
      <t xml:space="preserve">
[WC: short ipd, short ED (low VT)]
</t>
    </r>
    <r>
      <rPr>
        <i/>
        <sz val="11"/>
        <color theme="1"/>
        <rFont val="Calibri"/>
        <family val="2"/>
        <scheme val="minor"/>
      </rPr>
      <t xml:space="preserve">(PM </t>
    </r>
    <r>
      <rPr>
        <i/>
        <sz val="11"/>
        <color theme="1"/>
        <rFont val="Symbol"/>
        <family val="1"/>
        <charset val="2"/>
      </rPr>
      <t>c</t>
    </r>
    <r>
      <rPr>
        <i/>
        <sz val="11"/>
        <color theme="1"/>
        <rFont val="Calibri"/>
        <family val="2"/>
        <scheme val="minor"/>
      </rPr>
      <t>-zation upon thermal x-talk)</t>
    </r>
  </si>
  <si>
    <r>
      <rPr>
        <b/>
        <sz val="11"/>
        <color theme="1"/>
        <rFont val="Calibri"/>
        <family val="2"/>
        <scheme val="minor"/>
      </rPr>
      <t>&gt; visibility</t>
    </r>
    <r>
      <rPr>
        <sz val="11"/>
        <color theme="1"/>
        <rFont val="Calibri"/>
        <family val="2"/>
        <scheme val="minor"/>
      </rPr>
      <t xml:space="preserve">
[WC: short ipd, short ED (high bias-ratio)]
</t>
    </r>
    <r>
      <rPr>
        <i/>
        <sz val="11"/>
        <color theme="1"/>
        <rFont val="Calibri"/>
        <family val="2"/>
        <scheme val="minor"/>
      </rPr>
      <t>(TBD; mainly E3 margin increase by bias assisted SR)</t>
    </r>
  </si>
  <si>
    <r>
      <rPr>
        <sz val="11"/>
        <color theme="1"/>
        <rFont val="Calibri"/>
        <family val="2"/>
      </rPr>
      <t>↓</t>
    </r>
    <r>
      <rPr>
        <sz val="11"/>
        <color theme="1"/>
        <rFont val="Calibri"/>
        <family val="2"/>
        <scheme val="minor"/>
      </rPr>
      <t xml:space="preserve"> current to reduce T-aggr. impact @ given space</t>
    </r>
  </si>
  <si>
    <r>
      <t xml:space="preserve">RA update w/ 
full </t>
    </r>
    <r>
      <rPr>
        <i/>
        <sz val="11"/>
        <color theme="1"/>
        <rFont val="Calibri"/>
        <family val="2"/>
        <scheme val="minor"/>
      </rPr>
      <t>3DxP BKM test suite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(ALF-/Spider-Bantu)</t>
    </r>
  </si>
  <si>
    <t>Read Endurance (RE)</t>
  </si>
  <si>
    <r>
      <rPr>
        <b/>
        <sz val="11"/>
        <color theme="1"/>
        <rFont val="Calibri"/>
        <family val="2"/>
        <scheme val="minor"/>
      </rPr>
      <t>TBQ?</t>
    </r>
    <r>
      <rPr>
        <sz val="11"/>
        <color theme="1"/>
        <rFont val="Calibri"/>
        <family val="2"/>
        <scheme val="minor"/>
      </rPr>
      <t xml:space="preserve">
[WC: simply trending w/ RD count]
</t>
    </r>
    <r>
      <rPr>
        <i/>
        <sz val="11"/>
        <color theme="1"/>
        <rFont val="Calibri"/>
        <family val="2"/>
        <scheme val="minor"/>
      </rPr>
      <t>(PM local elemental gradient enhancement)</t>
    </r>
  </si>
  <si>
    <r>
      <rPr>
        <b/>
        <sz val="11"/>
        <color theme="1"/>
        <rFont val="Calibri"/>
        <family val="2"/>
        <scheme val="minor"/>
      </rPr>
      <t>TBQ?</t>
    </r>
    <r>
      <rPr>
        <sz val="11"/>
        <color theme="1"/>
        <rFont val="Calibri"/>
        <family val="2"/>
        <scheme val="minor"/>
      </rPr>
      <t xml:space="preserve">
[WC: similar to WE]
</t>
    </r>
    <r>
      <rPr>
        <i/>
        <sz val="11"/>
        <color theme="1"/>
        <rFont val="Calibri"/>
        <family val="2"/>
        <scheme val="minor"/>
      </rPr>
      <t>(TBD)</t>
    </r>
  </si>
  <si>
    <r>
      <t xml:space="preserve">(see WE)
wr ipd impact &gt; 10ms
</t>
    </r>
    <r>
      <rPr>
        <b/>
        <sz val="11"/>
        <color theme="1"/>
        <rFont val="Calibri"/>
        <family val="2"/>
        <scheme val="minor"/>
      </rPr>
      <t>(S26A-SR71B)</t>
    </r>
  </si>
  <si>
    <r>
      <t xml:space="preserve">SET-back current Vs. RE
</t>
    </r>
    <r>
      <rPr>
        <b/>
        <sz val="11"/>
        <color theme="1"/>
        <rFont val="Calibri"/>
        <family val="2"/>
        <scheme val="minor"/>
      </rPr>
      <t>(ALF-/Spider-Bantu)</t>
    </r>
  </si>
  <si>
    <t>Read Disturb (RD)</t>
  </si>
  <si>
    <r>
      <rPr>
        <b/>
        <sz val="11"/>
        <color theme="1"/>
        <rFont val="Calibri"/>
        <family val="2"/>
        <scheme val="minor"/>
      </rPr>
      <t>~ 5k w/ 1us ipd?</t>
    </r>
    <r>
      <rPr>
        <sz val="11"/>
        <color theme="1"/>
        <rFont val="Calibri"/>
        <family val="2"/>
        <scheme val="minor"/>
      </rPr>
      <t xml:space="preserve">
[WC: E2, long ipd, short ED (high RC)]
</t>
    </r>
    <r>
      <rPr>
        <i/>
        <sz val="11"/>
        <color theme="1"/>
        <rFont val="Calibri"/>
        <family val="2"/>
        <scheme val="minor"/>
      </rPr>
      <t>(Snap-back driven PM amorph.)</t>
    </r>
  </si>
  <si>
    <r>
      <rPr>
        <b/>
        <sz val="11"/>
        <color theme="1"/>
        <rFont val="Calibri"/>
        <family val="2"/>
        <scheme val="minor"/>
      </rPr>
      <t>~ 10-100k @WC</t>
    </r>
    <r>
      <rPr>
        <sz val="11"/>
        <color theme="1"/>
        <rFont val="Calibri"/>
        <family val="2"/>
        <scheme val="minor"/>
      </rPr>
      <t xml:space="preserve">
[WC: E3, short ipd, short ED (high bias-ratio)]
</t>
    </r>
    <r>
      <rPr>
        <i/>
        <sz val="11"/>
        <color theme="1"/>
        <rFont val="Calibri"/>
        <family val="2"/>
        <scheme val="minor"/>
      </rPr>
      <t>(SD mass-transport reversal by applied current/time)</t>
    </r>
  </si>
  <si>
    <r>
      <t xml:space="preserve">Rev BD model augmentation
</t>
    </r>
    <r>
      <rPr>
        <b/>
        <sz val="11"/>
        <color theme="1"/>
        <rFont val="Calibri"/>
        <family val="2"/>
        <scheme val="minor"/>
      </rPr>
      <t>(S26A-SR71B/2xCMOS)</t>
    </r>
  </si>
  <si>
    <r>
      <rPr>
        <i/>
        <sz val="11"/>
        <color theme="1"/>
        <rFont val="Calibri"/>
        <family val="2"/>
        <scheme val="minor"/>
      </rPr>
      <t>Validation on volume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(ALF-/Spider-Bantu)</t>
    </r>
  </si>
  <si>
    <t>Retention</t>
  </si>
  <si>
    <r>
      <rPr>
        <b/>
        <sz val="11"/>
        <color theme="1"/>
        <rFont val="Calibri"/>
        <family val="2"/>
        <scheme val="minor"/>
      </rPr>
      <t>Power-on (85C): 260 mV (1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s-10s), 330 mV (10s-48h)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Power-off (40C): 5yrs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 xml:space="preserve">(SD SR; PM </t>
    </r>
    <r>
      <rPr>
        <i/>
        <sz val="11"/>
        <color theme="1"/>
        <rFont val="Symbol"/>
        <family val="1"/>
        <charset val="2"/>
      </rPr>
      <t>c</t>
    </r>
    <r>
      <rPr>
        <i/>
        <sz val="11"/>
        <color theme="1"/>
        <rFont val="Calibri"/>
        <family val="2"/>
        <scheme val="minor"/>
      </rPr>
      <t>-zation)</t>
    </r>
  </si>
  <si>
    <r>
      <rPr>
        <b/>
        <sz val="11"/>
        <color theme="1"/>
        <rFont val="Calibri"/>
        <family val="2"/>
        <scheme val="minor"/>
      </rPr>
      <t>Power-on (85C): 330 mV (1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s-10s), 220 mV (10s-48h)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Power-off (40C): tbq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(SD SR; TBD)</t>
    </r>
  </si>
  <si>
    <r>
      <t xml:space="preserve">E2 UD Vs. Wr PW/PA/termin.,
power-off proj. by T-accel. law
</t>
    </r>
    <r>
      <rPr>
        <b/>
        <sz val="11"/>
        <color theme="1"/>
        <rFont val="Calibri"/>
        <family val="2"/>
        <scheme val="minor"/>
      </rPr>
      <t>(S26A-SR71B)</t>
    </r>
  </si>
  <si>
    <t>RWB Approach</t>
  </si>
  <si>
    <r>
      <t>Window (85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C)</t>
    </r>
  </si>
  <si>
    <r>
      <rPr>
        <b/>
        <sz val="11"/>
        <color theme="1"/>
        <rFont val="Calibri"/>
        <family val="2"/>
        <scheme val="minor"/>
      </rPr>
      <t>~ 100 mV (3.54s 1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s E3 - 10s E2),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~1100 mV (1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s &lt;</t>
    </r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VT&gt;)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(PM amorph.:~900mV; SD progr.: ~ 200mV)</t>
    </r>
  </si>
  <si>
    <r>
      <rPr>
        <b/>
        <sz val="11"/>
        <color theme="1"/>
        <rFont val="Calibri"/>
        <family val="2"/>
        <scheme val="minor"/>
      </rPr>
      <t>~ 200 mV (3.54</t>
    </r>
    <r>
      <rPr>
        <b/>
        <sz val="11"/>
        <color theme="1"/>
        <rFont val="Symbol"/>
        <family val="1"/>
        <charset val="2"/>
      </rPr>
      <t>s</t>
    </r>
    <r>
      <rPr>
        <b/>
        <sz val="11"/>
        <color theme="1"/>
        <rFont val="Calibri"/>
        <family val="2"/>
        <scheme val="minor"/>
      </rPr>
      <t xml:space="preserve"> 1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s E3 - 10s E2),
~1350 mV (1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s &lt;</t>
    </r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VT&gt;)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(SD mass transport)</t>
    </r>
  </si>
  <si>
    <t xml:space="preserve">&gt; mV/nm not supported by solid model building
</t>
  </si>
  <si>
    <r>
      <t xml:space="preserve">RWB opt. Vs. Wr algo
</t>
    </r>
    <r>
      <rPr>
        <b/>
        <sz val="11"/>
        <color theme="1"/>
        <rFont val="Calibri"/>
        <family val="2"/>
        <scheme val="minor"/>
      </rPr>
      <t>(S26A-SR71B)</t>
    </r>
  </si>
  <si>
    <r>
      <rPr>
        <i/>
        <sz val="11"/>
        <color theme="1"/>
        <rFont val="Calibri"/>
        <family val="2"/>
        <scheme val="minor"/>
      </rPr>
      <t>Validation on volume
w/ full Wr/Rd algo opt's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(ALF-/Spider-Bantu)</t>
    </r>
  </si>
  <si>
    <t>Other RWB components
(top mechanisms)</t>
  </si>
  <si>
    <r>
      <t>E2 UD</t>
    </r>
    <r>
      <rPr>
        <i/>
        <sz val="11"/>
        <color theme="1"/>
        <rFont val="Calibri"/>
        <family val="2"/>
        <scheme val="minor"/>
      </rPr>
      <t xml:space="preserve"> (SD T-accelerated SR)</t>
    </r>
    <r>
      <rPr>
        <sz val="11"/>
        <color theme="1"/>
        <rFont val="Calibri"/>
        <family val="2"/>
        <scheme val="minor"/>
      </rPr>
      <t xml:space="preserve">
E2 RD</t>
    </r>
    <r>
      <rPr>
        <i/>
        <sz val="11"/>
        <color theme="1"/>
        <rFont val="Calibri"/>
        <family val="2"/>
        <scheme val="minor"/>
      </rPr>
      <t xml:space="preserve"> (PM amorph. by snap-back)</t>
    </r>
    <r>
      <rPr>
        <sz val="11"/>
        <color theme="1"/>
        <rFont val="Calibri"/>
        <family val="2"/>
        <scheme val="minor"/>
      </rPr>
      <t xml:space="preserve">
E2/E3 WE margin closure</t>
    </r>
    <r>
      <rPr>
        <i/>
        <sz val="11"/>
        <color theme="1"/>
        <rFont val="Calibri"/>
        <family val="2"/>
        <scheme val="minor"/>
      </rPr>
      <t xml:space="preserve"> (PM 'segregation')</t>
    </r>
    <r>
      <rPr>
        <sz val="11"/>
        <color theme="1"/>
        <rFont val="Calibri"/>
        <family val="2"/>
        <scheme val="minor"/>
      </rPr>
      <t xml:space="preserve">
E3 WD</t>
    </r>
    <r>
      <rPr>
        <i/>
        <sz val="11"/>
        <color theme="1"/>
        <rFont val="Calibri"/>
        <family val="2"/>
        <scheme val="minor"/>
      </rPr>
      <t xml:space="preserve"> (PM </t>
    </r>
    <r>
      <rPr>
        <i/>
        <sz val="11"/>
        <color theme="1"/>
        <rFont val="Symbol"/>
        <family val="1"/>
        <charset val="2"/>
      </rPr>
      <t>c</t>
    </r>
    <r>
      <rPr>
        <i/>
        <sz val="11"/>
        <color theme="1"/>
        <rFont val="Calibri"/>
        <family val="2"/>
        <scheme val="minor"/>
      </rPr>
      <t>-zation upon thermal x-talk)</t>
    </r>
  </si>
  <si>
    <r>
      <t xml:space="preserve">E3 RD </t>
    </r>
    <r>
      <rPr>
        <i/>
        <sz val="11"/>
        <color theme="1"/>
        <rFont val="Calibri"/>
        <family val="2"/>
        <scheme val="minor"/>
      </rPr>
      <t>(SD mass-transport reversal by applied current/time)</t>
    </r>
    <r>
      <rPr>
        <sz val="11"/>
        <color theme="1"/>
        <rFont val="Calibri"/>
        <family val="2"/>
        <scheme val="minor"/>
      </rPr>
      <t xml:space="preserve">
E2 UD </t>
    </r>
    <r>
      <rPr>
        <i/>
        <sz val="11"/>
        <color theme="1"/>
        <rFont val="Calibri"/>
        <family val="2"/>
        <scheme val="minor"/>
      </rPr>
      <t>(SD T-accelerated SR)</t>
    </r>
  </si>
  <si>
    <t>RWB items trade-offs (empirical)</t>
  </si>
  <si>
    <r>
      <t xml:space="preserve">E2 RD Vs. SET VT, hence VL </t>
    </r>
    <r>
      <rPr>
        <i/>
        <sz val="11"/>
        <color theme="1"/>
        <rFont val="Calibri"/>
        <family val="2"/>
        <scheme val="minor"/>
      </rPr>
      <t>(snap-back 'spike')</t>
    </r>
    <r>
      <rPr>
        <sz val="11"/>
        <color theme="1"/>
        <rFont val="Calibri"/>
        <family val="2"/>
        <scheme val="minor"/>
      </rPr>
      <t xml:space="preserve">
E2 Vs. &lt;DVT&gt; </t>
    </r>
    <r>
      <rPr>
        <i/>
        <sz val="11"/>
        <color theme="1"/>
        <rFont val="Calibri"/>
        <family val="2"/>
        <scheme val="minor"/>
      </rPr>
      <t xml:space="preserve">(PM composition)
E3-E2 margin Vs. E3 WD (PM </t>
    </r>
    <r>
      <rPr>
        <i/>
        <sz val="11"/>
        <color theme="1"/>
        <rFont val="Symbol"/>
        <family val="1"/>
        <charset val="2"/>
      </rPr>
      <t>c</t>
    </r>
    <r>
      <rPr>
        <i/>
        <sz val="11"/>
        <color theme="1"/>
        <rFont val="Calibri"/>
        <family val="2"/>
        <scheme val="minor"/>
      </rPr>
      <t>-zation / local 'segregation)</t>
    </r>
  </si>
  <si>
    <r>
      <t>E3 RD Vs. E2 UD</t>
    </r>
    <r>
      <rPr>
        <i/>
        <sz val="11"/>
        <color theme="1"/>
        <rFont val="Calibri"/>
        <family val="2"/>
        <scheme val="minor"/>
      </rPr>
      <t xml:space="preserve"> (TBD, Composition driven?)</t>
    </r>
  </si>
  <si>
    <t>Vdm Scheme (single/multiple)</t>
  </si>
  <si>
    <r>
      <rPr>
        <b/>
        <sz val="11"/>
        <color theme="1"/>
        <rFont val="Calibri"/>
        <family val="2"/>
        <scheme val="minor"/>
      </rPr>
      <t>Multiple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</t>
    </r>
    <r>
      <rPr>
        <i/>
        <sz val="11"/>
        <color theme="1"/>
        <rFont val="Symbol"/>
        <family val="1"/>
        <charset val="2"/>
      </rPr>
      <t>a</t>
    </r>
    <r>
      <rPr>
        <i/>
        <sz val="11"/>
        <color theme="1"/>
        <rFont val="Calibri"/>
        <family val="2"/>
        <scheme val="minor"/>
      </rPr>
      <t>-PM 'drift' widens read window )</t>
    </r>
  </si>
  <si>
    <r>
      <rPr>
        <b/>
        <sz val="11"/>
        <color theme="1"/>
        <rFont val="Calibri"/>
        <family val="2"/>
        <scheme val="minor"/>
      </rPr>
      <t>Multiple?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(RST 'drift' widens window, but E3 RD not compliant w/ drift tracker)</t>
    </r>
  </si>
  <si>
    <r>
      <rPr>
        <i/>
        <sz val="11"/>
        <color theme="1"/>
        <rFont val="Calibri"/>
        <family val="2"/>
        <scheme val="minor"/>
      </rPr>
      <t>Validation on volume
full 3DxP BKM test suite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(ALF-/Spider-Bantu)</t>
    </r>
  </si>
  <si>
    <t>T-range operability</t>
  </si>
  <si>
    <r>
      <rPr>
        <b/>
        <sz val="11"/>
        <color theme="1"/>
        <rFont val="Calibri"/>
        <family val="2"/>
        <scheme val="minor"/>
      </rPr>
      <t>I</t>
    </r>
    <r>
      <rPr>
        <b/>
        <vertAlign val="subscript"/>
        <sz val="11"/>
        <color theme="1"/>
        <rFont val="Calibri"/>
        <family val="2"/>
        <scheme val="minor"/>
      </rPr>
      <t>TBD</t>
    </r>
    <r>
      <rPr>
        <b/>
        <sz val="11"/>
        <color theme="1"/>
        <rFont val="Calibri"/>
        <family val="2"/>
        <scheme val="minor"/>
      </rPr>
      <t xml:space="preserve"> ~ -0.1uA/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Calibri"/>
        <family val="2"/>
        <scheme val="minor"/>
      </rPr>
      <t>C, Vdm ~-5mV/°C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(PM Joule-heating, SD Eg T-dep.)</t>
    </r>
  </si>
  <si>
    <r>
      <rPr>
        <b/>
        <sz val="11"/>
        <color theme="1"/>
        <rFont val="Calibri"/>
        <family val="2"/>
        <scheme val="minor"/>
      </rPr>
      <t>I</t>
    </r>
    <r>
      <rPr>
        <b/>
        <vertAlign val="subscript"/>
        <sz val="11"/>
        <color theme="1"/>
        <rFont val="Calibri"/>
        <family val="2"/>
        <scheme val="minor"/>
      </rPr>
      <t>TBD</t>
    </r>
    <r>
      <rPr>
        <b/>
        <sz val="11"/>
        <color theme="1"/>
        <rFont val="Calibri"/>
        <family val="2"/>
        <scheme val="minor"/>
      </rPr>
      <t xml:space="preserve"> ~ 0/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Calibri"/>
        <family val="2"/>
        <scheme val="minor"/>
      </rPr>
      <t>C, Vdm ~-4.5mV/°C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(SD Eg T-dep.)</t>
    </r>
  </si>
  <si>
    <t>tbd/neutral</t>
  </si>
  <si>
    <r>
      <t xml:space="preserve">x-temp data collection (0C,85C)
</t>
    </r>
    <r>
      <rPr>
        <b/>
        <sz val="11"/>
        <color theme="1"/>
        <rFont val="Calibri"/>
        <family val="2"/>
        <scheme val="minor"/>
      </rPr>
      <t>(S26A-SR71B)</t>
    </r>
  </si>
  <si>
    <t>Misc</t>
  </si>
  <si>
    <t>'Array initialization' requirement</t>
  </si>
  <si>
    <r>
      <rPr>
        <b/>
        <sz val="11"/>
        <color theme="1"/>
        <rFont val="Calibri"/>
        <family val="2"/>
        <scheme val="minor"/>
      </rPr>
      <t xml:space="preserve">10 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s @I</t>
    </r>
    <r>
      <rPr>
        <b/>
        <vertAlign val="subscript"/>
        <sz val="11"/>
        <color theme="1"/>
        <rFont val="Calibri"/>
        <family val="2"/>
        <scheme val="minor"/>
      </rPr>
      <t>TBD</t>
    </r>
    <r>
      <rPr>
        <b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</rPr>
      <t>∆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(Stack 1st-firing + J-driven SD V</t>
    </r>
    <r>
      <rPr>
        <i/>
        <vertAlign val="subscript"/>
        <sz val="11"/>
        <color theme="1"/>
        <rFont val="Calibri"/>
        <family val="2"/>
        <scheme val="minor"/>
      </rPr>
      <t xml:space="preserve">T </t>
    </r>
    <r>
      <rPr>
        <i/>
        <sz val="11"/>
        <color theme="1"/>
        <rFont val="Calibri"/>
        <family val="2"/>
        <scheme val="minor"/>
      </rPr>
      <t>stabilization)</t>
    </r>
  </si>
  <si>
    <r>
      <rPr>
        <b/>
        <sz val="11"/>
        <color theme="1"/>
        <rFont val="Calibri"/>
        <family val="2"/>
        <scheme val="minor"/>
      </rPr>
      <t xml:space="preserve">10 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s @I</t>
    </r>
    <r>
      <rPr>
        <b/>
        <vertAlign val="subscript"/>
        <sz val="11"/>
        <color theme="1"/>
        <rFont val="Calibri"/>
        <family val="2"/>
        <scheme val="minor"/>
      </rPr>
      <t>TBD</t>
    </r>
    <r>
      <rPr>
        <b/>
        <sz val="11"/>
        <color theme="1"/>
        <rFont val="Calibri"/>
        <family val="2"/>
        <scheme val="minor"/>
      </rPr>
      <t>+?</t>
    </r>
    <r>
      <rPr>
        <sz val="11"/>
        <color theme="1"/>
        <rFont val="Calibri"/>
        <family val="2"/>
        <scheme val="minor"/>
      </rPr>
      <t xml:space="preserve"> [import SxP learning along product chain]
</t>
    </r>
    <r>
      <rPr>
        <i/>
        <sz val="11"/>
        <color theme="1"/>
        <rFont val="Calibri"/>
        <family val="2"/>
        <scheme val="minor"/>
      </rPr>
      <t>(Stack 1st-firing + J-driven SD V</t>
    </r>
    <r>
      <rPr>
        <i/>
        <vertAlign val="subscript"/>
        <sz val="11"/>
        <color theme="1"/>
        <rFont val="Calibri"/>
        <family val="2"/>
        <scheme val="minor"/>
      </rPr>
      <t xml:space="preserve">T </t>
    </r>
    <r>
      <rPr>
        <i/>
        <sz val="11"/>
        <color theme="1"/>
        <rFont val="Calibri"/>
        <family val="2"/>
        <scheme val="minor"/>
      </rPr>
      <t>stabilization)</t>
    </r>
  </si>
  <si>
    <r>
      <t xml:space="preserve">Eng. Char.
(based on SxP learning)
</t>
    </r>
    <r>
      <rPr>
        <b/>
        <sz val="11"/>
        <color theme="1"/>
        <rFont val="Calibri"/>
        <family val="2"/>
        <scheme val="minor"/>
      </rPr>
      <t>(S26A-SR71B)</t>
    </r>
  </si>
  <si>
    <r>
      <t xml:space="preserve">Validation on SxP-like tile
</t>
    </r>
    <r>
      <rPr>
        <b/>
        <sz val="11"/>
        <color theme="1"/>
        <rFont val="Calibri"/>
        <family val="2"/>
        <scheme val="minor"/>
      </rPr>
      <t>(ALF-/Spider-Bantu)</t>
    </r>
  </si>
  <si>
    <t xml:space="preserve">Design </t>
  </si>
  <si>
    <t>tbq</t>
  </si>
  <si>
    <t>Bipolar array architecture development [WIP]</t>
  </si>
  <si>
    <t>Decode</t>
  </si>
  <si>
    <r>
      <t>76%</t>
    </r>
    <r>
      <rPr>
        <sz val="11"/>
        <color theme="1"/>
        <rFont val="Calibri"/>
        <family val="2"/>
        <scheme val="minor"/>
      </rPr>
      <t xml:space="preserve"> (S24S arch.)</t>
    </r>
    <r>
      <rPr>
        <b/>
        <sz val="11"/>
        <color theme="1"/>
        <rFont val="Calibri"/>
        <family val="2"/>
        <scheme val="minor"/>
      </rPr>
      <t xml:space="preserve">
95% </t>
    </r>
    <r>
      <rPr>
        <sz val="11"/>
        <color theme="1"/>
        <rFont val="Calibri"/>
        <family val="2"/>
        <scheme val="minor"/>
      </rPr>
      <t>(w/ tgCMOST)</t>
    </r>
  </si>
  <si>
    <r>
      <t>Die Size [mm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]</t>
    </r>
  </si>
  <si>
    <r>
      <t>221</t>
    </r>
    <r>
      <rPr>
        <sz val="11"/>
        <color theme="1"/>
        <rFont val="Calibri"/>
        <family val="2"/>
        <scheme val="minor"/>
      </rPr>
      <t xml:space="preserve"> (S24S arch.)</t>
    </r>
    <r>
      <rPr>
        <b/>
        <sz val="11"/>
        <color theme="1"/>
        <rFont val="Calibri"/>
        <family val="2"/>
        <scheme val="minor"/>
      </rPr>
      <t xml:space="preserve">
255 </t>
    </r>
    <r>
      <rPr>
        <sz val="11"/>
        <color theme="1"/>
        <rFont val="Calibri"/>
        <family val="2"/>
        <scheme val="minor"/>
      </rPr>
      <t>(w/ tgCMOST)</t>
    </r>
  </si>
  <si>
    <t>Rd Energy [pJ/bit]</t>
  </si>
  <si>
    <r>
      <t>51</t>
    </r>
    <r>
      <rPr>
        <sz val="11"/>
        <color theme="1"/>
        <rFont val="Calibri"/>
        <family val="2"/>
        <scheme val="minor"/>
      </rPr>
      <t xml:space="preserve"> (S24S arch.)</t>
    </r>
    <r>
      <rPr>
        <b/>
        <sz val="11"/>
        <color theme="1"/>
        <rFont val="Calibri"/>
        <family val="2"/>
        <scheme val="minor"/>
      </rPr>
      <t xml:space="preserve">
47 </t>
    </r>
    <r>
      <rPr>
        <sz val="11"/>
        <color theme="1"/>
        <rFont val="Calibri"/>
        <family val="2"/>
        <scheme val="minor"/>
      </rPr>
      <t>(w/ tgCMOST)</t>
    </r>
  </si>
  <si>
    <t>Wr Energy [pJ/bit]</t>
  </si>
  <si>
    <r>
      <t>152</t>
    </r>
    <r>
      <rPr>
        <sz val="11"/>
        <color theme="1"/>
        <rFont val="Calibri"/>
        <family val="2"/>
        <scheme val="minor"/>
      </rPr>
      <t xml:space="preserve"> (S24S arch.)</t>
    </r>
    <r>
      <rPr>
        <b/>
        <sz val="11"/>
        <color theme="1"/>
        <rFont val="Calibri"/>
        <family val="2"/>
        <scheme val="minor"/>
      </rPr>
      <t xml:space="preserve">
104</t>
    </r>
    <r>
      <rPr>
        <sz val="11"/>
        <color theme="1"/>
        <rFont val="Calibri"/>
        <family val="2"/>
        <scheme val="minor"/>
      </rPr>
      <t xml:space="preserve"> (w/ tgCMOST)</t>
    </r>
  </si>
  <si>
    <t>Array Operation</t>
  </si>
  <si>
    <t>Cell Vertical Lekage (VL) @Vinh</t>
  </si>
  <si>
    <r>
      <rPr>
        <b/>
        <sz val="11"/>
        <color theme="1"/>
        <rFont val="Calibri"/>
        <family val="2"/>
        <scheme val="minor"/>
      </rPr>
      <t>2 nA/cell (RST)/ 5n A/cell (SET)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(SD bulk conduction dominating)</t>
    </r>
  </si>
  <si>
    <r>
      <rPr>
        <b/>
        <sz val="11"/>
        <color theme="1"/>
        <rFont val="Calibri"/>
        <family val="2"/>
        <scheme val="minor"/>
      </rPr>
      <t>0.5 nA/cell (RST)/ 5 nA/cell (SET)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(SD cond. barrier modulation)</t>
    </r>
  </si>
  <si>
    <t>Read Disturb</t>
  </si>
  <si>
    <t>Write Endurance</t>
  </si>
  <si>
    <r>
      <rPr>
        <b/>
        <sz val="9"/>
        <color rgb="FF000000"/>
        <rFont val="Arial"/>
        <family val="2"/>
      </rPr>
      <t>No</t>
    </r>
    <r>
      <rPr>
        <sz val="9"/>
        <color rgb="FF000000"/>
        <rFont val="Arial"/>
        <family val="2"/>
      </rPr>
      <t>, process already demoed as deviation from 3DxP</t>
    </r>
    <r>
      <rPr>
        <vertAlign val="superscript"/>
        <sz val="9"/>
        <color rgb="FF000000"/>
        <rFont val="Arial"/>
        <family val="2"/>
      </rPr>
      <t>TM</t>
    </r>
    <r>
      <rPr>
        <sz val="9"/>
        <color rgb="FF000000"/>
        <rFont val="Arial"/>
        <family val="2"/>
      </rPr>
      <t xml:space="preserve"> TD, and same class of material / integration schemes</t>
    </r>
  </si>
  <si>
    <t>Unique Process Requirement, if any, for the Memory</t>
  </si>
  <si>
    <r>
      <rPr>
        <b/>
        <sz val="9"/>
        <color rgb="FF000000"/>
        <rFont val="Arial"/>
        <family val="2"/>
      </rPr>
      <t>~ 300 C</t>
    </r>
    <r>
      <rPr>
        <sz val="9"/>
        <color rgb="FF000000"/>
        <rFont val="Arial"/>
        <family val="2"/>
      </rPr>
      <t xml:space="preserve"> in current flow</t>
    </r>
  </si>
  <si>
    <t>Max Processing Temp for the memory processing</t>
  </si>
  <si>
    <r>
      <rPr>
        <b/>
        <sz val="9"/>
        <color rgb="FF000000"/>
        <rFont val="Arial"/>
        <family val="2"/>
      </rPr>
      <t>Structural Yield: 128 Gb [2 decks]</t>
    </r>
    <r>
      <rPr>
        <sz val="9"/>
        <color rgb="FF000000"/>
        <rFont val="Arial"/>
        <family val="2"/>
      </rPr>
      <t>, w/ &gt; 80% 3DxP</t>
    </r>
    <r>
      <rPr>
        <vertAlign val="superscript"/>
        <sz val="9"/>
        <color rgb="FF000000"/>
        <rFont val="Arial"/>
        <family val="2"/>
      </rPr>
      <t>TM</t>
    </r>
    <r>
      <rPr>
        <sz val="9"/>
        <color rgb="FF000000"/>
        <rFont val="Arial"/>
        <family val="2"/>
      </rPr>
      <t xml:space="preserve"> Top-tier structural Yield per wafer
</t>
    </r>
    <r>
      <rPr>
        <b/>
        <sz val="9"/>
        <color rgb="FF000000"/>
        <rFont val="Arial"/>
        <family val="2"/>
      </rPr>
      <t>Device Char: 256 kbit</t>
    </r>
    <r>
      <rPr>
        <sz val="9"/>
        <color rgb="FF000000"/>
        <rFont val="Arial"/>
        <family val="2"/>
      </rPr>
      <t xml:space="preserve"> sampled within 4Mbit array (1deck) for Bipolar; 128 Gb for unipolar</t>
    </r>
  </si>
  <si>
    <t xml:space="preserve">Largest Array size (M x N) demonstrated </t>
  </si>
  <si>
    <t>No multi-level operable window demored in bi-polar mode (POR)</t>
  </si>
  <si>
    <t>Multi-level capable?</t>
  </si>
  <si>
    <r>
      <rPr>
        <i/>
        <sz val="9"/>
        <color rgb="FFFF0000"/>
        <rFont val="Arial"/>
        <family val="2"/>
      </rPr>
      <t>No data</t>
    </r>
    <r>
      <rPr>
        <sz val="9"/>
        <color rgb="FF000000"/>
        <rFont val="Arial"/>
        <family val="2"/>
      </rPr>
      <t>: old data suggest memory system basic funct. sub ~14 nm (unipolar)</t>
    </r>
  </si>
  <si>
    <t>Minimum device size projected</t>
  </si>
  <si>
    <r>
      <rPr>
        <b/>
        <sz val="9"/>
        <color rgb="FF000000"/>
        <rFont val="Arial"/>
        <family val="2"/>
      </rPr>
      <t xml:space="preserve">20.5 nm </t>
    </r>
    <r>
      <rPr>
        <sz val="9"/>
        <color rgb="FF000000"/>
        <rFont val="Arial"/>
        <family val="2"/>
      </rPr>
      <t>half-pitch</t>
    </r>
  </si>
  <si>
    <t>Minimum device size demonstrated</t>
  </si>
  <si>
    <t>~ 105 mV/sigma within array (@1us twait, 85C, w/ read sense time ~ 40ns)</t>
  </si>
  <si>
    <t>Reset Voltage/Current/Resistance</t>
  </si>
  <si>
    <t>~ 85 mV/sigma within array (@1us twait, 85C, w/ read sense time ~ 40ns)</t>
  </si>
  <si>
    <t>Set Voltage/Current/Resistance</t>
  </si>
  <si>
    <t>Device to Device variability (std dev) in:</t>
  </si>
  <si>
    <t>~55 mV from repeatability on same device (@1us twait, 85C, 1V/us ramp-rate)</t>
  </si>
  <si>
    <t>~50 mV from repeatability on same device (@1us twait, 85C, 1V/us ramp-rate)</t>
  </si>
  <si>
    <t>Cycle to Cycle variability (std dev) in:</t>
  </si>
  <si>
    <t>Variability Assessment</t>
  </si>
  <si>
    <r>
      <t>Time-temperature retention (classic definition): &gt; 300days @85C (EA ~ 1.25eV. 3.1</t>
    </r>
    <r>
      <rPr>
        <sz val="9"/>
        <color rgb="FF000000"/>
        <rFont val="Symbol"/>
        <family val="1"/>
        <charset val="2"/>
      </rPr>
      <t>s</t>
    </r>
    <r>
      <rPr>
        <sz val="9"/>
        <color rgb="FF000000"/>
        <rFont val="Arial"/>
        <family val="2"/>
      </rPr>
      <t>)
SET: ~450mV shift in ~(2d,85C); No instrinsic state loss (</t>
    </r>
    <r>
      <rPr>
        <i/>
        <sz val="9"/>
        <color rgb="FF000000"/>
        <rFont val="Arial"/>
        <family val="2"/>
      </rPr>
      <t>e.g.</t>
    </r>
    <r>
      <rPr>
        <sz val="9"/>
        <color rgb="FF000000"/>
        <rFont val="Arial"/>
        <family val="2"/>
      </rPr>
      <t xml:space="preserve"> crystallization in amorphous cell): VT increases w/ ~ log(t) leading to window closure -&gt; to be allocated in RWB
RST: No data loss up to (260C,100 min); VT increases w/ time (limited ultimately by E4 margin)</t>
    </r>
  </si>
  <si>
    <r>
      <t xml:space="preserve">Retention demonstrated </t>
    </r>
    <r>
      <rPr>
        <sz val="9"/>
        <color rgb="FF000000"/>
        <rFont val="Arial"/>
        <family val="2"/>
      </rPr>
      <t>(At the Set/Rest conditions defined above)</t>
    </r>
  </si>
  <si>
    <r>
      <rPr>
        <b/>
        <sz val="9"/>
        <color rgb="FF000000"/>
        <rFont val="Arial"/>
        <family val="2"/>
      </rPr>
      <t>Write Endurance (WE)</t>
    </r>
    <r>
      <rPr>
        <sz val="9"/>
        <color rgb="FF000000"/>
        <rFont val="Arial"/>
        <family val="2"/>
      </rPr>
      <t xml:space="preserve">: Demoed &gt; 4M FW cyles, as determined by VT window criteria; no significant tail formation within current test visibility (~3.1 sigma)
</t>
    </r>
    <r>
      <rPr>
        <b/>
        <sz val="9"/>
        <color rgb="FF000000"/>
        <rFont val="Arial"/>
        <family val="2"/>
      </rPr>
      <t>Read endurance (RE)</t>
    </r>
    <r>
      <rPr>
        <sz val="9"/>
        <color rgb="FF000000"/>
        <rFont val="Arial"/>
        <family val="2"/>
      </rPr>
      <t>: Contained (</t>
    </r>
    <r>
      <rPr>
        <sz val="9"/>
        <color rgb="FFC00000"/>
        <rFont val="Arial"/>
        <family val="2"/>
      </rPr>
      <t>limited data</t>
    </r>
    <r>
      <rPr>
        <sz val="9"/>
        <rFont val="Arial"/>
        <family val="2"/>
      </rPr>
      <t>)</t>
    </r>
  </si>
  <si>
    <r>
      <t xml:space="preserve">Endurance demonstrated </t>
    </r>
    <r>
      <rPr>
        <sz val="9"/>
        <color rgb="FF000000"/>
        <rFont val="Arial"/>
        <family val="2"/>
      </rPr>
      <t>(At the Set/Rest conditions defined above)</t>
    </r>
  </si>
  <si>
    <t>Low-VT ('SET'): 8 ms (70% Vinh, short t1) - gradual VT change (need comparison w/ UD)
High-VT ('RST'): &gt; ~ 10 s (proj.)</t>
  </si>
  <si>
    <t>Time at 1/2 Set/Reset bias before the cell is disturbed</t>
  </si>
  <si>
    <t>Low-VT ('SET'): does not apply (TS device)
High-VT ('RST'): ~ 1.5ms / 4ms @ 100 mV / 200 mV GB; sub-100mV activation</t>
  </si>
  <si>
    <t>Time at Read bias before the cell is disturbed</t>
  </si>
  <si>
    <r>
      <rPr>
        <b/>
        <sz val="9"/>
        <color rgb="FF000000"/>
        <rFont val="Arial"/>
        <family val="2"/>
      </rPr>
      <t>Rev Bias Disturb (BD) as main risk</t>
    </r>
    <r>
      <rPr>
        <sz val="9"/>
        <color rgb="FF000000"/>
        <rFont val="Arial"/>
        <family val="2"/>
      </rPr>
      <t>, w/ High-VT Read Disturb (RD) as top pareto
Write Disturb (WD) driven more by shared V during bit sel./op.'s on shared lines than adjacent bit op.</t>
    </r>
  </si>
  <si>
    <t>Disturbs</t>
  </si>
  <si>
    <t>If non-linear LRS, non linearity @ VSET/½VSET</t>
  </si>
  <si>
    <r>
      <rPr>
        <b/>
        <sz val="9"/>
        <color rgb="FF000000"/>
        <rFont val="Arial"/>
        <family val="2"/>
      </rPr>
      <t xml:space="preserve">&lt; 5nA </t>
    </r>
    <r>
      <rPr>
        <sz val="9"/>
        <color rgb="FF000000"/>
        <rFont val="Arial"/>
        <family val="2"/>
      </rPr>
      <t xml:space="preserve">@ Vinh (~.7 x Low-VT) projected for Low-VT ('SET') state;
</t>
    </r>
    <r>
      <rPr>
        <b/>
        <sz val="9"/>
        <color rgb="FF000000"/>
        <rFont val="Arial"/>
        <family val="2"/>
      </rPr>
      <t xml:space="preserve">&lt; 0.5nA </t>
    </r>
    <r>
      <rPr>
        <sz val="9"/>
        <color rgb="FF000000"/>
        <rFont val="Arial"/>
        <family val="2"/>
      </rPr>
      <t>@ Vinh (~.7 x Low-VT) projected for Low-VT ('RST') state (~ rigid V-axis shift)</t>
    </r>
  </si>
  <si>
    <t>If non-linear LRS, non linearity @ Vread/½Vread</t>
  </si>
  <si>
    <r>
      <rPr>
        <b/>
        <sz val="9"/>
        <color rgb="FF000000"/>
        <rFont val="Arial"/>
        <family val="2"/>
      </rPr>
      <t>I-V ~ exponential</t>
    </r>
    <r>
      <rPr>
        <sz val="9"/>
        <color rgb="FF000000"/>
        <rFont val="Arial"/>
        <family val="2"/>
      </rPr>
      <t>, w/ ~ 550 mV/dec 'sub-threshold swing' (AC reading)</t>
    </r>
  </si>
  <si>
    <t>Device I-V Linearity</t>
  </si>
  <si>
    <r>
      <rPr>
        <b/>
        <sz val="9"/>
        <color rgb="FF000000"/>
        <rFont val="Arial"/>
        <family val="2"/>
      </rPr>
      <t>25 uA (40 ns)</t>
    </r>
    <r>
      <rPr>
        <sz val="9"/>
        <color rgb="FF000000"/>
        <rFont val="Arial"/>
        <family val="2"/>
      </rPr>
      <t xml:space="preserve"> used as 'current clamp' within read algo
  Note: No current (&lt; 10 nA) expected to pass (unless for failing bits)</t>
    </r>
  </si>
  <si>
    <t>Reset Read Current</t>
  </si>
  <si>
    <r>
      <rPr>
        <b/>
        <sz val="9"/>
        <color rgb="FF000000"/>
        <rFont val="Arial"/>
        <family val="2"/>
      </rPr>
      <t>25 uA (40 ns)</t>
    </r>
    <r>
      <rPr>
        <sz val="9"/>
        <color rgb="FF000000"/>
        <rFont val="Arial"/>
        <family val="2"/>
      </rPr>
      <t xml:space="preserve"> used as 'current clamp' within read algo
  Note: state distinguished by </t>
    </r>
    <r>
      <rPr>
        <i/>
        <sz val="9"/>
        <color rgb="FF000000"/>
        <rFont val="Arial"/>
        <family val="2"/>
      </rPr>
      <t>Demarcation Voltage</t>
    </r>
  </si>
  <si>
    <t>Set Read Current</t>
  </si>
  <si>
    <r>
      <rPr>
        <b/>
        <sz val="9"/>
        <color rgb="FF000000"/>
        <rFont val="Arial"/>
        <family val="2"/>
      </rPr>
      <t>Trimmed by die</t>
    </r>
    <r>
      <rPr>
        <sz val="9"/>
        <color rgb="FF000000"/>
        <rFont val="Arial"/>
        <family val="2"/>
      </rPr>
      <t>; Placement based on allocated GB from RWB calculations;
  hypotetically in the order of ~ 100-200 mV from RST VT tail (-3.54</t>
    </r>
    <r>
      <rPr>
        <sz val="9"/>
        <color rgb="FF000000"/>
        <rFont val="Symbol"/>
        <family val="1"/>
        <charset val="2"/>
      </rPr>
      <t>s</t>
    </r>
    <r>
      <rPr>
        <sz val="9"/>
        <color rgb="FF000000"/>
        <rFont val="Arial"/>
        <family val="2"/>
      </rPr>
      <t>)</t>
    </r>
  </si>
  <si>
    <t>Read Bias</t>
  </si>
  <si>
    <t>~ few tens of ns as latency (limited data &lt; 40ns)</t>
  </si>
  <si>
    <t>Reset Time vs Current/Voltage characteristics</t>
  </si>
  <si>
    <t>5.6 V (@1us minimum twait, 85C, w/ read sense time ~ 40ns)</t>
  </si>
  <si>
    <t>Reset Resistance</t>
  </si>
  <si>
    <t>40 ns (latency requirement demoed to be able to reach ~ 20ns, more data needed)</t>
  </si>
  <si>
    <t>Reset Time</t>
  </si>
  <si>
    <t>40 uA (possible time0/rel constraints w/ &lt; 25-30 uA)</t>
  </si>
  <si>
    <t>Reset Current</t>
  </si>
  <si>
    <t>Minimum voltage set by selection (snap-back) step</t>
  </si>
  <si>
    <t>Reset Voltage</t>
  </si>
  <si>
    <t>Sq (40 uA, 40 ns)</t>
  </si>
  <si>
    <t xml:space="preserve">Reset conditions - </t>
  </si>
  <si>
    <t xml:space="preserve">Set Time vs Current/Voltage characteristics </t>
  </si>
  <si>
    <t>4.3 V (@1us minimum twait, 85C, w/ read sense time ~ 40ns)</t>
  </si>
  <si>
    <t>Set Resistance</t>
  </si>
  <si>
    <t>Set Time</t>
  </si>
  <si>
    <t>Set Current</t>
  </si>
  <si>
    <t>Set Voltage</t>
  </si>
  <si>
    <t xml:space="preserve">Set condition - </t>
  </si>
  <si>
    <r>
      <rPr>
        <b/>
        <sz val="9"/>
        <color rgb="FF000000"/>
        <rFont val="Arial"/>
        <family val="2"/>
      </rPr>
      <t>Yes</t>
    </r>
    <r>
      <rPr>
        <sz val="9"/>
        <color rgb="FF000000"/>
        <rFont val="Arial"/>
        <family val="2"/>
      </rPr>
      <t>. 'Forming' (first pulse) op. needed to bring VT to operating range;
  Out-of-Fab VT in the 7.5 V range, trending w/ alloy thickness (non-zero intercept) &amp; alloy composition;
  Typ. ~ 10 us eq. @max op. current needed to bring device to operable/stable point [Full RA pending].</t>
    </r>
  </si>
  <si>
    <r>
      <rPr>
        <b/>
        <sz val="9"/>
        <color rgb="FF000000"/>
        <rFont val="Arial"/>
        <family val="2"/>
      </rPr>
      <t>Forming Required?</t>
    </r>
    <r>
      <rPr>
        <sz val="9"/>
        <color rgb="FF000000"/>
        <rFont val="Arial"/>
        <family val="2"/>
      </rPr>
      <t xml:space="preserve">
If so, Forming Condition (Voltage, Current, Time)</t>
    </r>
  </si>
  <si>
    <r>
      <rPr>
        <b/>
        <i/>
        <sz val="9"/>
        <color rgb="FF000000"/>
        <rFont val="Arial"/>
        <family val="2"/>
      </rPr>
      <t>Structural-Yield</t>
    </r>
    <r>
      <rPr>
        <sz val="9"/>
        <color rgb="FF000000"/>
        <rFont val="Arial"/>
        <family val="2"/>
      </rPr>
      <t>: 128Gbits (</t>
    </r>
    <r>
      <rPr>
        <i/>
        <sz val="9"/>
        <color rgb="FF000000"/>
        <rFont val="Arial"/>
        <family val="2"/>
      </rPr>
      <t>i.e.</t>
    </r>
    <r>
      <rPr>
        <sz val="9"/>
        <color rgb="FF000000"/>
        <rFont val="Arial"/>
        <family val="2"/>
      </rPr>
      <t>: 2 [deck] x 32 x 128 x (4k x 4k) array). w/ 3DxP</t>
    </r>
    <r>
      <rPr>
        <vertAlign val="superscript"/>
        <sz val="9"/>
        <color rgb="FF000000"/>
        <rFont val="Arial"/>
        <family val="2"/>
      </rPr>
      <t>TM</t>
    </r>
    <r>
      <rPr>
        <sz val="9"/>
        <color rgb="FF000000"/>
        <rFont val="Arial"/>
        <family val="2"/>
      </rPr>
      <t xml:space="preserve"> POR full sampling;
</t>
    </r>
    <r>
      <rPr>
        <b/>
        <i/>
        <sz val="9"/>
        <color rgb="FF000000"/>
        <rFont val="Arial"/>
        <family val="2"/>
      </rPr>
      <t>Device Array</t>
    </r>
    <r>
      <rPr>
        <b/>
        <sz val="9"/>
        <color rgb="FF000000"/>
        <rFont val="Arial"/>
        <family val="2"/>
      </rPr>
      <t>:</t>
    </r>
    <r>
      <rPr>
        <sz val="9"/>
        <color rgb="FF000000"/>
        <rFont val="Arial"/>
        <family val="2"/>
      </rPr>
      <t xml:space="preserve"> 2 x (2k x 2k) array w/ 2 x (512 x 512) addressable; POR test: 2 x (32 x 32) ~ 1kbit;
</t>
    </r>
    <r>
      <rPr>
        <b/>
        <i/>
        <sz val="9"/>
        <color rgb="FF000000"/>
        <rFont val="Arial"/>
        <family val="2"/>
      </rPr>
      <t>Device collaterals</t>
    </r>
    <r>
      <rPr>
        <sz val="9"/>
        <color rgb="FF000000"/>
        <rFont val="Arial"/>
        <family val="2"/>
      </rPr>
      <t>: 2T-1S</t>
    </r>
  </si>
  <si>
    <r>
      <rPr>
        <b/>
        <sz val="9"/>
        <color rgb="FF000000"/>
        <rFont val="Arial"/>
        <family val="2"/>
      </rPr>
      <t>Device Type characterized</t>
    </r>
    <r>
      <rPr>
        <sz val="9"/>
        <color rgb="FF000000"/>
        <rFont val="Arial"/>
        <family val="2"/>
      </rPr>
      <t xml:space="preserve">
(e.g. 1R, 1T-1R, MxN Array, )</t>
    </r>
  </si>
  <si>
    <r>
      <rPr>
        <b/>
        <sz val="9"/>
        <color rgb="FF000000"/>
        <rFont val="Arial"/>
        <family val="2"/>
      </rPr>
      <t>Cell Size: 20.5 nm half-pitch</t>
    </r>
    <r>
      <rPr>
        <sz val="9"/>
        <color rgb="FF000000"/>
        <rFont val="Arial"/>
        <family val="2"/>
      </rPr>
      <t xml:space="preserve"> w/in actual Multi-Gb x-point array
</t>
    </r>
    <r>
      <rPr>
        <b/>
        <sz val="9"/>
        <color rgb="FF000000"/>
        <rFont val="Arial"/>
        <family val="2"/>
      </rPr>
      <t>Thickness:</t>
    </r>
    <r>
      <rPr>
        <sz val="9"/>
        <color rgb="FF000000"/>
        <rFont val="Arial"/>
        <family val="2"/>
      </rPr>
      <t xml:space="preserve"> 16-26 nm (act. SWA ~ 85</t>
    </r>
    <r>
      <rPr>
        <sz val="9"/>
        <color rgb="FF000000"/>
        <rFont val="Calibri"/>
        <family val="2"/>
      </rPr>
      <t>°</t>
    </r>
    <r>
      <rPr>
        <sz val="9"/>
        <color rgb="FF000000"/>
        <rFont val="Arial"/>
        <family val="2"/>
      </rPr>
      <t>)</t>
    </r>
  </si>
  <si>
    <r>
      <rPr>
        <b/>
        <sz val="9"/>
        <color rgb="FF000000"/>
        <rFont val="Arial"/>
        <family val="2"/>
      </rPr>
      <t>Device Dimension characterized</t>
    </r>
    <r>
      <rPr>
        <sz val="9"/>
        <color rgb="FF000000"/>
        <rFont val="Arial"/>
        <family val="2"/>
      </rPr>
      <t xml:space="preserve">
(for the set/reset/endurance/retention data given below)</t>
    </r>
  </si>
  <si>
    <r>
      <rPr>
        <b/>
        <sz val="9"/>
        <color rgb="FF000000"/>
        <rFont val="Arial"/>
        <family val="2"/>
      </rPr>
      <t>Bipolar</t>
    </r>
    <r>
      <rPr>
        <sz val="9"/>
        <color rgb="FF000000"/>
        <rFont val="Arial"/>
        <family val="2"/>
      </rPr>
      <t xml:space="preserve"> w/ ~ 1.3 V median window (0</t>
    </r>
    <r>
      <rPr>
        <sz val="9"/>
        <color rgb="FF000000"/>
        <rFont val="Symbol"/>
        <family val="1"/>
        <charset val="2"/>
      </rPr>
      <t>s</t>
    </r>
    <r>
      <rPr>
        <sz val="9"/>
        <color rgb="FF000000"/>
        <rFont val="Arial"/>
        <family val="2"/>
      </rPr>
      <t xml:space="preserve"> @1us twait, 85C)</t>
    </r>
  </si>
  <si>
    <t>Unipolar or Bipolar Switching</t>
  </si>
  <si>
    <r>
      <rPr>
        <b/>
        <sz val="9"/>
        <color rgb="FF000000"/>
        <rFont val="Arial"/>
        <family val="2"/>
      </rPr>
      <t>Bulk-limited</t>
    </r>
    <r>
      <rPr>
        <sz val="9"/>
        <color rgb="FF000000"/>
        <rFont val="Arial"/>
        <family val="2"/>
      </rPr>
      <t xml:space="preserve"> expected, but no recent cell size skew data for BiSM
</t>
    </r>
    <r>
      <rPr>
        <i/>
        <u/>
        <sz val="9"/>
        <color rgb="FF000000"/>
        <rFont val="Arial"/>
        <family val="2"/>
      </rPr>
      <t>Sub-threshold</t>
    </r>
    <r>
      <rPr>
        <i/>
        <sz val="9"/>
        <color rgb="FF000000"/>
        <rFont val="Arial"/>
        <family val="2"/>
      </rPr>
      <t>:</t>
    </r>
    <r>
      <rPr>
        <sz val="9"/>
        <color rgb="FF000000"/>
        <rFont val="Arial"/>
        <family val="2"/>
      </rPr>
      <t>Low-VT ('SET') state features Poole-Frenkel-</t>
    </r>
    <r>
      <rPr>
        <i/>
        <sz val="9"/>
        <color rgb="FF000000"/>
        <rFont val="Arial"/>
        <family val="2"/>
      </rPr>
      <t>like</t>
    </r>
    <r>
      <rPr>
        <sz val="9"/>
        <color rgb="FF000000"/>
        <rFont val="Arial"/>
        <family val="2"/>
      </rPr>
      <t xml:space="preserve">conduction exponentially activated in Temperature and Voltage, while High-VT ('RST') state exhibits a tunneling-limited fingerprint. RST and SET states show ~ parallel I-V sub-threshold swing [mV/dec] (RST being ~5-10% higher)
</t>
    </r>
    <r>
      <rPr>
        <i/>
        <u/>
        <sz val="9"/>
        <color rgb="FF000000"/>
        <rFont val="Arial"/>
        <family val="2"/>
      </rPr>
      <t>Above threshold</t>
    </r>
    <r>
      <rPr>
        <i/>
        <sz val="9"/>
        <color rgb="FF000000"/>
        <rFont val="Arial"/>
        <family val="2"/>
      </rPr>
      <t>:</t>
    </r>
    <r>
      <rPr>
        <sz val="9"/>
        <color rgb="FF000000"/>
        <rFont val="Arial"/>
        <family val="2"/>
      </rPr>
      <t xml:space="preserve"> NDR signature; conduction supposedly ambipolar (avalanche initiated @cathode) and activated in Temperature.</t>
    </r>
  </si>
  <si>
    <t>Conduction mechanism (e.g. Filamental, Uniform, ..)</t>
  </si>
  <si>
    <r>
      <rPr>
        <b/>
        <sz val="9"/>
        <color rgb="FF000000"/>
        <rFont val="Arial"/>
        <family val="2"/>
      </rPr>
      <t>Mass transport</t>
    </r>
    <r>
      <rPr>
        <sz val="9"/>
        <color rgb="FF000000"/>
        <rFont val="Arial"/>
        <family val="2"/>
      </rPr>
      <t xml:space="preserve"> (by Joule heating &amp; field) leading to regions w/ non-uniform conduction driving modulation of current injection (e.g. TAH Vs. tun limited); nature / location of potential barrier still being debated</t>
    </r>
  </si>
  <si>
    <t>Switching Mechanism (e.g. ion migration, phase change, electronic state, Energy Barriers, )</t>
  </si>
  <si>
    <r>
      <rPr>
        <b/>
        <sz val="9"/>
        <color rgb="FF000000"/>
        <rFont val="Arial"/>
        <family val="2"/>
      </rPr>
      <t>C/SD/C</t>
    </r>
    <r>
      <rPr>
        <sz val="9"/>
        <color rgb="FF000000"/>
        <rFont val="Arial"/>
        <family val="2"/>
      </rPr>
      <t>, aka Carbon Electrode/SAG-based Chal./Carbon Electrode (10 nm / 25 nm / 15 nm)</t>
    </r>
  </si>
  <si>
    <t>Memory system (Top and bottom electrodes, switching material)</t>
  </si>
  <si>
    <t>Value</t>
  </si>
  <si>
    <t>Parameters</t>
  </si>
  <si>
    <t>#</t>
  </si>
  <si>
    <t xml:space="preserve"> Memory Characteristics (Prashant M.'s Memory Scorecard Table) - 19ww14</t>
  </si>
  <si>
    <t>Q3-Aug/Sep</t>
  </si>
  <si>
    <t>- BKM algo definition for RWB optimization (Min. PA/PW, 'seasoning'…)</t>
  </si>
  <si>
    <t>Q3-July</t>
  </si>
  <si>
    <r>
      <t>- Empiricals consolidation @3.2</t>
    </r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level: Rel (Retention, WE/RE), x-Temp</t>
    </r>
  </si>
  <si>
    <t>Q3</t>
  </si>
  <si>
    <r>
      <t xml:space="preserve">2. </t>
    </r>
    <r>
      <rPr>
        <b/>
        <sz val="11"/>
        <color theme="1"/>
        <rFont val="Calibri"/>
        <family val="2"/>
        <scheme val="minor"/>
      </rPr>
      <t xml:space="preserve">Set BKM for Phase-II PF </t>
    </r>
    <r>
      <rPr>
        <sz val="11"/>
        <color theme="1"/>
        <rFont val="Calibri"/>
        <family val="2"/>
        <scheme val="minor"/>
      </rPr>
      <t>through available mini-Array on F4 Si (S26A-Bantu)</t>
    </r>
  </si>
  <si>
    <r>
      <t xml:space="preserve"> - MTS-compliant cell @ scaled node</t>
    </r>
    <r>
      <rPr>
        <b/>
        <sz val="11"/>
        <color theme="1"/>
        <rFont val="Calibri"/>
        <family val="2"/>
        <scheme val="minor"/>
      </rPr>
      <t xml:space="preserve"> (Spider-Bantu)</t>
    </r>
  </si>
  <si>
    <r>
      <t xml:space="preserve"> - BKM algo features (spike-mit., POR read, etc.) &amp; 4</t>
    </r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bit visibility</t>
    </r>
    <r>
      <rPr>
        <b/>
        <sz val="11"/>
        <color theme="1"/>
        <rFont val="Calibri"/>
        <family val="2"/>
        <scheme val="minor"/>
      </rPr>
      <t xml:space="preserve"> (ALF-Bantu)</t>
    </r>
  </si>
  <si>
    <t>Q4-Dec?</t>
  </si>
  <si>
    <r>
      <t xml:space="preserve">1. Fund Phase-II PF w/ L2 Si to </t>
    </r>
    <r>
      <rPr>
        <b/>
        <sz val="11"/>
        <color theme="1"/>
        <rFont val="Calibri"/>
        <family val="2"/>
        <scheme val="minor"/>
      </rPr>
      <t xml:space="preserve">validate TD value proposition </t>
    </r>
    <r>
      <rPr>
        <sz val="11"/>
        <color theme="1"/>
        <rFont val="Calibri"/>
        <family val="2"/>
        <scheme val="minor"/>
      </rPr>
      <t>w/</t>
    </r>
  </si>
  <si>
    <t xml:space="preserve">0. Validate </t>
  </si>
  <si>
    <t>Proposal</t>
  </si>
  <si>
    <t>Note: E3 more critical in BiSM than SxP: Besides E3 RD GB need, VT sigma requirement is increased (&gt; SET counterpart)</t>
  </si>
  <si>
    <t># ww19, limited data (Need new Silicon, or A3 test enabled)</t>
  </si>
  <si>
    <t>At risk w/ current Vdesel-max (400 mV lower than SxP). 'dual' read can help; SD-alloy options being vetted</t>
  </si>
  <si>
    <t>~7300</t>
  </si>
  <si>
    <t>E4 MAX</t>
  </si>
  <si>
    <t>relatively large VT sigma increase w/ wait time; alloy dependent or metrology related (see high-VT alloys tested w/ diff. Vpp)</t>
  </si>
  <si>
    <t>RST VT sigma (48h)</t>
  </si>
  <si>
    <t>BD Bench data (ww10) for r6.6; data needed for new candidates (ww24-25)</t>
  </si>
  <si>
    <t>E3 UD (1us-48h), actual</t>
  </si>
  <si>
    <t>Leakage IR (20uAx20k)</t>
  </si>
  <si>
    <t xml:space="preserve">iPR3: using JDP data; BD data from bench on SD.k2; </t>
  </si>
  <si>
    <t>~1100</t>
  </si>
  <si>
    <t>~1100?</t>
  </si>
  <si>
    <t>RST UD+BD MAX (10s-48h)</t>
  </si>
  <si>
    <t>FW cyling @ SET WE Vt Min</t>
  </si>
  <si>
    <t>SET Sigma @ SET WE VT Min</t>
  </si>
  <si>
    <t>SET WE VT Min</t>
  </si>
  <si>
    <t>?</t>
  </si>
  <si>
    <t>E1 MIN</t>
  </si>
  <si>
    <t>Alternate SD alloys may show clear gain @ given thickness (22nm, r6.5 base), but no overall gain from r6.6 (24nm SD.k2)</t>
  </si>
  <si>
    <t>&gt;0</t>
  </si>
  <si>
    <t>RWB SingleVdm - Margin left</t>
  </si>
  <si>
    <t>-</t>
  </si>
  <si>
    <t>Max Vdm2 Placement (E3 RD GB) &lt;</t>
  </si>
  <si>
    <t>10s-48h E2 UD(1us-10s) + E2 BD</t>
  </si>
  <si>
    <t>Min Vdm2 Placement (48h E2 UD/BD-based) &gt;</t>
  </si>
  <si>
    <t>Alternate alloy may open for dual-Vdm adoption, but no free landing zone (see E2 UD)</t>
  </si>
  <si>
    <t>RWB (Vdm2) - Margin left</t>
  </si>
  <si>
    <t>Measured @ E2-based Vdm2 placement and @ -3.25σ VT reduction (or RBER &lt; 2E-4) at worst case t1/IPD/t2 w/ t1&gt;2s</t>
  </si>
  <si>
    <t>&gt;~ 130k</t>
  </si>
  <si>
    <t>~40k (!= test)</t>
  </si>
  <si>
    <t>&gt;130k</t>
  </si>
  <si>
    <t>NA</t>
  </si>
  <si>
    <t xml:space="preserve">      E3 RD (130k RD @10k FW) - RBER test</t>
  </si>
  <si>
    <t>Measured as -3.25σ VT reduction (or RBER &lt; 2E-4) at worst case t1/IPD/t2 w/ t1&gt;2s</t>
  </si>
  <si>
    <t>N/A</t>
  </si>
  <si>
    <t>E3 RD GB (130k RD @10k FW)</t>
  </si>
  <si>
    <t>Delta E3 GB (Vdm2-Vdm1)</t>
  </si>
  <si>
    <t>Bench data (ww10) for r6.6; data needed for new candidates (ww24-25)</t>
  </si>
  <si>
    <t>&lt;50</t>
  </si>
  <si>
    <t>E2 BD (WD/RD w/ 50% duty cycle)</t>
  </si>
  <si>
    <t>330</t>
  </si>
  <si>
    <t>E2 UD (10s-48h), actual</t>
  </si>
  <si>
    <t>E2 UD (1us-3h) actual</t>
  </si>
  <si>
    <t>E2 UD (10s-48h) from 10s-100s (prb)</t>
  </si>
  <si>
    <t>Projections from 10s Si; Actual data for iPR</t>
  </si>
  <si>
    <t>&lt;x+200</t>
  </si>
  <si>
    <t>E2 UD (10s-48h) from 10s-3h</t>
  </si>
  <si>
    <t>Relatively lower E3 UD in iPR3 Vs. JDP PR5.1; Alternate SD alloys reducing E3 UD in 1us-10s, potentially helping for E4 max</t>
  </si>
  <si>
    <t>x</t>
  </si>
  <si>
    <t>E3 UD (1us-10s @10k FW)</t>
  </si>
  <si>
    <t>Bench data w/ Rev1 Int. algo w/ 1us ipd</t>
  </si>
  <si>
    <t xml:space="preserve">Max Vdm1 Placement (E3 RD GB) &lt; </t>
  </si>
  <si>
    <r>
      <t>1us E2 (3.54</t>
    </r>
    <r>
      <rPr>
        <sz val="9"/>
        <color rgb="FF000000"/>
        <rFont val="Symbol"/>
        <family val="1"/>
        <charset val="2"/>
      </rPr>
      <t>s</t>
    </r>
    <r>
      <rPr>
        <sz val="9"/>
        <color rgb="FF000000"/>
        <rFont val="Calibri"/>
        <family val="2"/>
      </rPr>
      <t xml:space="preserve">)+ UD(1us-10s) + </t>
    </r>
    <r>
      <rPr>
        <sz val="9"/>
        <color rgb="FF000000"/>
        <rFont val="Symbol"/>
        <family val="1"/>
        <charset val="2"/>
      </rPr>
      <t>s</t>
    </r>
    <r>
      <rPr>
        <sz val="9"/>
        <color rgb="FF000000"/>
        <rFont val="Calibri"/>
        <family val="2"/>
      </rPr>
      <t>(VT,SET, 10s) + x-tile (E2, 10s)</t>
    </r>
  </si>
  <si>
    <t>Min Vdm1 Placement (10s E2-based, as 3DxP-SxP) &gt;</t>
  </si>
  <si>
    <t>iPR3 Vs. JDP ~ 75-100 mV offset: ↑σ, UD --&gt; Need metrology robustness improvement</t>
  </si>
  <si>
    <t>RWB (Vdm1) - Margin left</t>
  </si>
  <si>
    <t>~-270mV/dec sensitivity from RBER(Vdm,Rd#) analysis</t>
  </si>
  <si>
    <t>&gt;130k?</t>
  </si>
  <si>
    <t xml:space="preserve">       E3 RD (130k RD @10k FW) - RBER test</t>
  </si>
  <si>
    <t>Bench + iPR4 re-runs: No oberved RD for g01-4 (w/ 50mV step)</t>
  </si>
  <si>
    <t>NA (~-150mV?)</t>
  </si>
  <si>
    <t>iPR monitor @ Low "ED"</t>
  </si>
  <si>
    <t>E3 GB WE (10k FW)</t>
  </si>
  <si>
    <t>Empirical from live-die sort flow (S26A)</t>
  </si>
  <si>
    <t>E2 crosstile</t>
  </si>
  <si>
    <t>iPR3 +100mV -due to σ and UD offsets --&gt; Validate them in A3 (read sense margin improvement)</t>
  </si>
  <si>
    <r>
      <t>True Window (E3,1us-E2,10s - 3.54</t>
    </r>
    <r>
      <rPr>
        <b/>
        <sz val="9"/>
        <color theme="0" tint="-0.499984740745262"/>
        <rFont val="Symbol"/>
        <family val="1"/>
        <charset val="2"/>
      </rPr>
      <t>s</t>
    </r>
    <r>
      <rPr>
        <b/>
        <sz val="9"/>
        <color theme="0" tint="-0.499984740745262"/>
        <rFont val="Calibri"/>
        <family val="2"/>
      </rPr>
      <t>)</t>
    </r>
  </si>
  <si>
    <t xml:space="preserve">Large gap to JDP PR5.1: Not explainable by 'seasoning', possibly related to metrology (read engine trims)? </t>
  </si>
  <si>
    <t>E3 Intrinsic Sigma (1us FW)</t>
  </si>
  <si>
    <t>E2 Intrinsic Sigma (10s) - DFT</t>
  </si>
  <si>
    <t>Large gap to JDP PR5.1: Not explainable by 'seasoning', possibly related to metrology (read engine trims)?</t>
  </si>
  <si>
    <t>E2 Intrinsic Sigma (10s)</t>
  </si>
  <si>
    <t>UD above spec w/ ~ 30-60 mV gap from JDP PR5.1 in some lots (Vseas driven?); strong toggle w/ metrology observed</t>
  </si>
  <si>
    <t>E2 UD (1us-10s) - DFT</t>
  </si>
  <si>
    <t>E2 UD (1us-10s)</t>
  </si>
  <si>
    <t>Median window (1us)</t>
  </si>
  <si>
    <t>Large gap to JDP PR5.1: Not explainable by 'seasoning', possibly related to metrology (read engine trims)? A3 can help segmentation</t>
  </si>
  <si>
    <t>Set VT sigma (10s)</t>
  </si>
  <si>
    <t>Set VT sigma (10s) - DFT</t>
  </si>
  <si>
    <t>Minor note: UD calc'd @ 10k FW, based on flow implementation (would need 2k FW mon)</t>
  </si>
  <si>
    <t>Median Set VT (10s)</t>
  </si>
  <si>
    <t>Median Set VT (1us) DFT</t>
  </si>
  <si>
    <t>Rst VT sigma (1us) - 10k FW</t>
  </si>
  <si>
    <t>Rst VT sigma (1us)</t>
  </si>
  <si>
    <t>Median Rst VT (1us)</t>
  </si>
  <si>
    <t>Alternate alloys may require tSD scaling</t>
  </si>
  <si>
    <t>Median Set VT (1us)</t>
  </si>
  <si>
    <t>Projected numbers DTS VT reported (assuming similar tSD dep, as Egap relatively close)</t>
  </si>
  <si>
    <r>
      <t xml:space="preserve">Vert. leakage (Probe Test), 2D </t>
    </r>
    <r>
      <rPr>
        <b/>
        <sz val="9"/>
        <color theme="1"/>
        <rFont val="Calibri"/>
        <family val="2"/>
      </rPr>
      <t>Projected</t>
    </r>
    <r>
      <rPr>
        <sz val="9"/>
        <color theme="1"/>
        <rFont val="Calibri"/>
        <family val="2"/>
      </rPr>
      <t xml:space="preserve"> @ DTS VT</t>
    </r>
  </si>
  <si>
    <t>1D0</t>
  </si>
  <si>
    <t>2D1</t>
  </si>
  <si>
    <t>2D0</t>
  </si>
  <si>
    <r>
      <t xml:space="preserve">Rev1 </t>
    </r>
    <r>
      <rPr>
        <b/>
        <sz val="9"/>
        <color rgb="FF000000"/>
        <rFont val="Calibri"/>
        <family val="2"/>
      </rPr>
      <t>RWB Component (all in mV, unless noted)</t>
    </r>
  </si>
  <si>
    <t>0217342w10</t>
  </si>
  <si>
    <t>0217342w25</t>
  </si>
  <si>
    <t>var</t>
  </si>
  <si>
    <t>0221122w17</t>
  </si>
  <si>
    <t>0217342w02</t>
  </si>
  <si>
    <t>var. lots</t>
  </si>
  <si>
    <t>0221122w24</t>
  </si>
  <si>
    <t>0217342w05</t>
  </si>
  <si>
    <t>0215642w23</t>
  </si>
  <si>
    <t>0215642w16</t>
  </si>
  <si>
    <t>var.</t>
  </si>
  <si>
    <t>0212172wxx</t>
  </si>
  <si>
    <t>Lot/Wafer</t>
  </si>
  <si>
    <t>r6.5 (SDg03)</t>
  </si>
  <si>
    <t>r6.5 (SDg02)</t>
  </si>
  <si>
    <t>r6.5 (SDg01)</t>
  </si>
  <si>
    <t>r6.5 (22nm)</t>
  </si>
  <si>
    <t>r6.6 (24nm)</t>
  </si>
  <si>
    <t>r6.6 (24 nm)</t>
  </si>
  <si>
    <t>(dual-Vdm)</t>
  </si>
  <si>
    <t xml:space="preserve"> r7.83, QB1</t>
  </si>
  <si>
    <t>CellRev</t>
  </si>
  <si>
    <t>Comments / Eng. knobs</t>
  </si>
  <si>
    <t>iPR4 85C
(ww23)</t>
  </si>
  <si>
    <t>iPR3 85C
(ww19)#</t>
  </si>
  <si>
    <t>PR5.1, 85C (JDP)</t>
  </si>
  <si>
    <t>3DxP-BiSM 
DTS 0.4</t>
  </si>
  <si>
    <t>3DxP-SxP
10s</t>
  </si>
  <si>
    <t>3DxP-SxP 
DTS 5.0</t>
  </si>
  <si>
    <t>PR</t>
  </si>
  <si>
    <t>Q4 (F11x L2 Si - Spider?)</t>
  </si>
  <si>
    <t>1. Cell Scaling DOEs, when line established</t>
  </si>
  <si>
    <t>2.5 (No Data)
[20nm Vs. 45-70nm Vmay suggest dVT expansion)</t>
  </si>
  <si>
    <t>3 (Speculation w/ limited data)</t>
  </si>
  <si>
    <t>Minimum dev. size demoed (projected)</t>
  </si>
  <si>
    <t>Q2 (eng. char, EFA/PFA)</t>
  </si>
  <si>
    <t xml:space="preserve">1. RA consolidation on selected Si (limited data so far) </t>
  </si>
  <si>
    <t>2.5 (Limited Data)</t>
  </si>
  <si>
    <t>.8y, 85C</t>
  </si>
  <si>
    <r>
      <t xml:space="preserve">Retention
</t>
    </r>
    <r>
      <rPr>
        <sz val="11"/>
        <color theme="1"/>
        <rFont val="Calibri"/>
        <family val="2"/>
        <scheme val="minor"/>
      </rPr>
      <t xml:space="preserve"> </t>
    </r>
  </si>
  <si>
    <t>Q2 (iPR2 Si trends, algo)
Q2-Q3 (L0/L2 Phys. Metro. adv.)
Q3 (F11x L2 Si Bundles)</t>
  </si>
  <si>
    <t>1. RA consolidation by iPR2 Si trends, including t1/t3 eng. char
2. Explore idea-phase algo opt's, including Vdm1/2 strategy 
3. Consolidate physical picture through ad hoc EFA/PFA
4. Validate Cell/PI defined idea-phase vectors through Si</t>
  </si>
  <si>
    <t>3 (Med)
(Si DOEs for Vdm2 balance)</t>
  </si>
  <si>
    <t>4 (Segment.)</t>
  </si>
  <si>
    <t>3x gap ('Vdm2')
aka ~ 140 mV</t>
  </si>
  <si>
    <r>
      <t xml:space="preserve">Disturb: Read (RD)
</t>
    </r>
    <r>
      <rPr>
        <sz val="11"/>
        <color theme="1"/>
        <rFont val="Calibri"/>
        <family val="2"/>
        <scheme val="minor"/>
      </rPr>
      <t>(DTS: 300 mV GB @ Vdm1)</t>
    </r>
  </si>
  <si>
    <t>1. RA consolidation by iPR2 Si trends
2. Consolidate physical picture through ad hoc EFA/PFA
3. Validate Cell/PI defined idea-phase vectors through Si</t>
  </si>
  <si>
    <t>4
(Med)</t>
  </si>
  <si>
    <t>&lt; 50 mV</t>
  </si>
  <si>
    <t>Disturb: Write (WD)</t>
  </si>
  <si>
    <t>Q3 (F11x L2 Si Bundles)
Q3-4 (ALF MA)</t>
  </si>
  <si>
    <t xml:space="preserve">1. Si-based asssessment in actual  scenario w/ ALF MA algo's </t>
  </si>
  <si>
    <t>3 (Med)</t>
  </si>
  <si>
    <t>tbq (ww13.7)</t>
  </si>
  <si>
    <r>
      <t xml:space="preserve">Endurance: Read (RE)
</t>
    </r>
    <r>
      <rPr>
        <sz val="11"/>
        <color theme="1"/>
        <rFont val="Calibri"/>
        <family val="2"/>
        <scheme val="minor"/>
      </rPr>
      <t>(DTS: No VT tails; single-pulse 'refresh')</t>
    </r>
  </si>
  <si>
    <t>Q2 (iPR2 Si trends, algo)
Q3 (F11x L2 Si Bundles)
Q3-4 (ALF MA)</t>
  </si>
  <si>
    <t xml:space="preserve">1. RA consolidation by iPR2 Si trends
2. Si-based asssessment in actual  scenario w/ ALF MA algo's </t>
  </si>
  <si>
    <r>
      <t xml:space="preserve">Endurance: Write (WE)
</t>
    </r>
    <r>
      <rPr>
        <sz val="11"/>
        <color theme="1"/>
        <rFont val="Calibri"/>
        <family val="2"/>
        <scheme val="minor"/>
      </rPr>
      <t>(DTS: No VT tails; EOL VT TA &lt; 0 mV)</t>
    </r>
  </si>
  <si>
    <t>Q2 (iPR2-based DOEs)
Q3 (F11x L2 Si trends)</t>
  </si>
  <si>
    <t>1. Low-current 'forming' RA Vs. SxP
2. Si-based asssessment, when line established</t>
  </si>
  <si>
    <r>
      <t xml:space="preserve">Init' ('forming') required
</t>
    </r>
    <r>
      <rPr>
        <sz val="11"/>
        <color theme="1"/>
        <rFont val="Calibri"/>
        <family val="2"/>
        <scheme val="minor"/>
      </rPr>
      <t>(Eq. time ~ 10 us @ Iprog)</t>
    </r>
  </si>
  <si>
    <t>Q2 (iPR2 Si trends)
Q3 (F11x L2 Si Bundles)</t>
  </si>
  <si>
    <t>1. RA consolidation w/ available 2D (A3) Si (code dev. needed)
2. Bundle Lots based cell/PI learning, when line established</t>
  </si>
  <si>
    <t>3 (Med)
(Si DOEs needed)</t>
  </si>
  <si>
    <t>~ +100 mV</t>
  </si>
  <si>
    <r>
      <t xml:space="preserve">Deck2Deck offset VT's (2D1-2D0)
</t>
    </r>
    <r>
      <rPr>
        <sz val="11"/>
        <color theme="1"/>
        <rFont val="Calibri"/>
        <family val="2"/>
        <scheme val="minor"/>
      </rPr>
      <t>(DTS &lt; 50 mV)</t>
    </r>
  </si>
  <si>
    <t>1. Validate Cell/PI defined idea-phase vectors through Si
2. Explore algo options through new Mini-Array (Zulu)</t>
  </si>
  <si>
    <t>~ 270 mV</t>
  </si>
  <si>
    <t>SET UD
(DTS &lt; 240 mV w/in (1us-10s) )</t>
  </si>
  <si>
    <t>Q2-4 (iPR2-based, ALF MA)
Q3 (F11x L2 Si Bundles)</t>
  </si>
  <si>
    <t>1. Validate/explore idea-phase algo opt's
2. Validate Cell/PI defined idea-phase vectors through Si</t>
  </si>
  <si>
    <t>~ - 400 mV</t>
  </si>
  <si>
    <t>E4 Margin (see RST drift)
(DTS &gt; 0 mV, w/ Vtmax = 6900 mV)</t>
  </si>
  <si>
    <t>95/100 mV</t>
  </si>
  <si>
    <t>Bit variability: SET/RST sigma
(DTS: 80mV/100mV)</t>
  </si>
  <si>
    <t>Q2 (L0/L2 EFA/PFA)
Q2-Q3 (Phys. Metro adv.)</t>
  </si>
  <si>
    <t>1. Consolidate physical picture through ad hoc EFA/PFA, including tech dev. to capture interface feature
2. Solid L0-based metrics dev/validation (F11x/CR collab.)</t>
  </si>
  <si>
    <t>4 (Med)
(Empirically consistent)</t>
  </si>
  <si>
    <t>~1350 mV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</si>
  <si>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VT: Switching mechanism
(DTS: &gt; 1380 mV)</t>
    </r>
  </si>
  <si>
    <r>
      <t xml:space="preserve">1. iPR2 vol. testing for strategy consolidation (~ 80-100 waf's)
 - Rev0 Pareto released: </t>
    </r>
    <r>
      <rPr>
        <sz val="11"/>
        <rFont val="Symbol"/>
        <family val="1"/>
        <charset val="2"/>
      </rPr>
      <t>s</t>
    </r>
    <r>
      <rPr>
        <sz val="11"/>
        <rFont val="Calibri"/>
        <family val="2"/>
        <scheme val="minor"/>
      </rPr>
      <t>(VT), E3 RD, E4 margin (18'Q3)
2. Bundle Lots based cell/PI learning, when line established</t>
    </r>
  </si>
  <si>
    <t>5 (ID'd pareto)</t>
  </si>
  <si>
    <t>~ +0 mV /
&gt; ~+400 mV</t>
  </si>
  <si>
    <t>Time-Zero RWB Vdm1/Vdm2 (1D0 Si)</t>
  </si>
  <si>
    <t>Continue to build margin, while cell stack optimized (SWA, …)</t>
  </si>
  <si>
    <t>4 (Low)</t>
  </si>
  <si>
    <t>6 (Cont. deployed)</t>
  </si>
  <si>
    <t>pass (&gt;80%)</t>
  </si>
  <si>
    <t>Structure Yield (PG1) [Latest r6.6+ Si]</t>
  </si>
  <si>
    <r>
      <t xml:space="preserve">&lt;~0.3x demoed w/ novel alloy (g05) -&gt; Stack AR </t>
    </r>
    <r>
      <rPr>
        <sz val="11"/>
        <rFont val="Calibri"/>
        <family val="2"/>
      </rPr>
      <t xml:space="preserve">↓ </t>
    </r>
    <r>
      <rPr>
        <sz val="11"/>
        <rFont val="Calibri"/>
        <family val="2"/>
        <scheme val="minor"/>
      </rPr>
      <t>opportunity</t>
    </r>
  </si>
  <si>
    <t>pass (1.3x)</t>
  </si>
  <si>
    <t>Vertical Leakage</t>
  </si>
  <si>
    <t>Q3 (F11x L2 Si trends)</t>
  </si>
  <si>
    <r>
      <t xml:space="preserve">Further knobs through leakage </t>
    </r>
    <r>
      <rPr>
        <sz val="11"/>
        <rFont val="Calibri"/>
        <family val="2"/>
      </rPr>
      <t>↓</t>
    </r>
  </si>
  <si>
    <t>7 (RC validated)</t>
  </si>
  <si>
    <t>pass</t>
  </si>
  <si>
    <t>X-point array operation (2D Si)</t>
  </si>
  <si>
    <t>Incremental risk</t>
  </si>
  <si>
    <t>Status
Proj.</t>
  </si>
  <si>
    <t>Risk</t>
  </si>
  <si>
    <t>Phase</t>
  </si>
  <si>
    <t>Status</t>
  </si>
  <si>
    <t>ECD</t>
  </si>
  <si>
    <t>Link</t>
  </si>
  <si>
    <t>RA @14 nm</t>
  </si>
  <si>
    <t>RA @20nm</t>
  </si>
  <si>
    <t>RA-RM Item (r6.6: 24nm, SD.k2)</t>
  </si>
  <si>
    <r>
      <t>Phases:</t>
    </r>
    <r>
      <rPr>
        <sz val="11"/>
        <color rgb="FF000000"/>
        <rFont val="Intel Clear"/>
        <family val="2"/>
      </rPr>
      <t xml:space="preserve">                        </t>
    </r>
    <r>
      <rPr>
        <i/>
        <sz val="9"/>
        <color rgb="FFA6A6A6"/>
        <rFont val="Intel Clear"/>
        <family val="2"/>
      </rPr>
      <t>1-Assumption 2-Symptom 3-Speculation with limited data 4-Segmentation 5-ID’d 6-Containment deployed 7-Root cause validated</t>
    </r>
  </si>
  <si>
    <r>
      <t>Risk:</t>
    </r>
    <r>
      <rPr>
        <sz val="11"/>
        <color rgb="FF000000"/>
        <rFont val="Intel Clear"/>
        <family val="2"/>
      </rPr>
      <t xml:space="preserve">       </t>
    </r>
    <r>
      <rPr>
        <sz val="11"/>
        <color rgb="FFFF0000"/>
        <rFont val="Intel Clear"/>
        <family val="2"/>
      </rPr>
      <t xml:space="preserve">           </t>
    </r>
    <r>
      <rPr>
        <sz val="11"/>
        <color rgb="FF000000"/>
        <rFont val="Intel Clear"/>
        <family val="2"/>
      </rPr>
      <t xml:space="preserve">           </t>
    </r>
    <r>
      <rPr>
        <i/>
        <sz val="9"/>
        <color rgb="FFA6A6A6"/>
        <rFont val="Intel Clear"/>
        <family val="2"/>
      </rPr>
      <t>1-Showstopper 1.5-High Risk/No Data 2-High Risk 2.5-No Data 3-Med Risk 4-Low risk 5-cert.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</si>
</sst>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E+00"/>
    <numFmt numFmtId="165" formatCode="0.0"/>
  </numFmts>
  <fonts count="6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Symbol"/>
      <family val="1"/>
      <charset val="2"/>
    </font>
    <font>
      <b/>
      <sz val="11"/>
      <color theme="1"/>
      <name val="Symbol"/>
      <family val="1"/>
      <charset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color theme="1"/>
      <name val="Symbol"/>
      <family val="1"/>
      <charset val="2"/>
    </font>
    <font>
      <b/>
      <vertAlign val="subscript"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vertAlign val="superscript"/>
      <sz val="9"/>
      <color rgb="FF000000"/>
      <name val="Arial"/>
      <family val="2"/>
    </font>
    <font>
      <i/>
      <sz val="9"/>
      <color rgb="FFFF0000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Symbol"/>
      <family val="1"/>
      <charset val="2"/>
    </font>
    <font>
      <i/>
      <sz val="9"/>
      <color rgb="FF000000"/>
      <name val="Arial"/>
      <family val="2"/>
    </font>
    <font>
      <sz val="9"/>
      <color rgb="FFC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i/>
      <sz val="9"/>
      <color rgb="FF000000"/>
      <name val="Arial"/>
      <family val="2"/>
    </font>
    <font>
      <sz val="9"/>
      <color rgb="FF000000"/>
      <name val="Calibri"/>
      <family val="2"/>
    </font>
    <font>
      <i/>
      <u/>
      <sz val="9"/>
      <color rgb="FF000000"/>
      <name val="Arial"/>
      <family val="2"/>
    </font>
    <font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name val="Calibri"/>
      <family val="2"/>
    </font>
    <font>
      <sz val="9"/>
      <color theme="0" tint="-0.499984740745262"/>
      <name val="Calibri"/>
      <family val="2"/>
    </font>
    <font>
      <b/>
      <sz val="9"/>
      <color rgb="FF000000"/>
      <name val="Calibri"/>
      <family val="2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b/>
      <sz val="9"/>
      <color theme="1"/>
      <name val="Calibri"/>
      <family val="2"/>
    </font>
    <font>
      <b/>
      <sz val="9"/>
      <color theme="0" tint="-0.499984740745262"/>
      <name val="Calibri"/>
      <family val="2"/>
    </font>
    <font>
      <b/>
      <sz val="9"/>
      <color rgb="FF00B050"/>
      <name val="Calibri"/>
      <family val="2"/>
    </font>
    <font>
      <b/>
      <sz val="9"/>
      <color rgb="FFC00000"/>
      <name val="Calibri"/>
      <family val="2"/>
    </font>
    <font>
      <b/>
      <sz val="9"/>
      <color rgb="FFFF9933"/>
      <name val="Calibri"/>
      <family val="2"/>
    </font>
    <font>
      <b/>
      <sz val="9"/>
      <color rgb="FFFF0000"/>
      <name val="Calibri"/>
      <family val="2"/>
    </font>
    <font>
      <b/>
      <sz val="9"/>
      <color theme="0" tint="-0.499984740745262"/>
      <name val="Symbol"/>
      <family val="1"/>
      <charset val="2"/>
    </font>
    <font>
      <i/>
      <sz val="11"/>
      <color theme="0" tint="-0.499984740745262"/>
      <name val="Calibri"/>
      <family val="2"/>
      <scheme val="minor"/>
    </font>
    <font>
      <i/>
      <sz val="9"/>
      <color theme="0" tint="-0.499984740745262"/>
      <name val="Calibri"/>
      <family val="2"/>
    </font>
    <font>
      <i/>
      <sz val="9"/>
      <color rgb="FF000000"/>
      <name val="Calibri"/>
      <family val="2"/>
    </font>
    <font>
      <i/>
      <sz val="9"/>
      <name val="Calibri"/>
      <family val="2"/>
    </font>
    <font>
      <i/>
      <sz val="9"/>
      <color theme="1"/>
      <name val="Calibri"/>
      <family val="2"/>
    </font>
    <font>
      <i/>
      <sz val="9"/>
      <color theme="0" tint="-0.499984740745262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Calibri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name val="Symbol"/>
      <family val="1"/>
      <charset val="2"/>
    </font>
    <font>
      <sz val="11"/>
      <name val="Calibri"/>
      <family val="2"/>
    </font>
    <font>
      <b/>
      <u/>
      <sz val="11"/>
      <color rgb="FF000000"/>
      <name val="Intel Clear"/>
      <family val="2"/>
    </font>
    <font>
      <sz val="11"/>
      <color rgb="FF000000"/>
      <name val="Intel Clear"/>
      <family val="2"/>
    </font>
    <font>
      <i/>
      <sz val="9"/>
      <color rgb="FFA6A6A6"/>
      <name val="Intel Clear"/>
      <family val="2"/>
    </font>
    <font>
      <sz val="11"/>
      <color rgb="FFFF0000"/>
      <name val="Intel Clear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uble">
        <color auto="1"/>
      </left>
      <right/>
      <top/>
      <bottom style="medium">
        <color rgb="FF000000"/>
      </bottom>
      <diagonal/>
    </border>
    <border>
      <left style="medium">
        <color rgb="FF000000"/>
      </left>
      <right style="double">
        <color auto="1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double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double">
        <color rgb="FF000000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 style="double">
        <color auto="1"/>
      </left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double">
        <color auto="1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double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double">
        <color auto="1"/>
      </left>
      <right/>
      <top style="thin">
        <color rgb="FF000000"/>
      </top>
      <bottom/>
      <diagonal/>
    </border>
    <border>
      <left style="medium">
        <color rgb="FF000000"/>
      </left>
      <right style="double">
        <color auto="1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auto="1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auto="1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double">
        <color auto="1"/>
      </left>
      <right/>
      <top/>
      <bottom style="thin">
        <color rgb="FF000000"/>
      </bottom>
      <diagonal/>
    </border>
    <border>
      <left style="medium">
        <color rgb="FF000000"/>
      </left>
      <right style="double">
        <color auto="1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double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double">
        <color auto="1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double">
        <color auto="1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double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double">
        <color auto="1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double">
        <color auto="1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double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double">
        <color auto="1"/>
      </left>
      <right/>
      <top/>
      <bottom style="medium">
        <color indexed="64"/>
      </bottom>
      <diagonal/>
    </border>
    <border>
      <left style="medium">
        <color rgb="FF000000"/>
      </left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medium">
        <color rgb="FF000000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double">
        <color auto="1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double">
        <color auto="1"/>
      </left>
      <right style="medium">
        <color rgb="FF000000"/>
      </right>
      <top/>
      <bottom style="medium">
        <color rgb="FF000000"/>
      </bottom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double">
        <color auto="1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13">
    <xf numFmtId="0" fontId="0" fillId="0" borderId="0" xfId="0"/>
    <xf numFmtId="0" fontId="3" fillId="2" borderId="1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0" fillId="0" borderId="0" xfId="0" applyFont="1" applyAlignment="1">
      <alignment vertical="top"/>
    </xf>
    <xf numFmtId="0" fontId="3" fillId="2" borderId="7" xfId="0" applyFont="1" applyFill="1" applyBorder="1" applyAlignment="1">
      <alignment horizontal="center" vertical="top"/>
    </xf>
    <xf numFmtId="0" fontId="3" fillId="2" borderId="8" xfId="0" applyFont="1" applyFill="1" applyBorder="1" applyAlignment="1">
      <alignment horizontal="center" vertical="top" wrapText="1"/>
    </xf>
    <xf numFmtId="0" fontId="3" fillId="2" borderId="9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0" fontId="3" fillId="2" borderId="11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vertical="top"/>
    </xf>
    <xf numFmtId="0" fontId="3" fillId="2" borderId="14" xfId="0" applyFont="1" applyFill="1" applyBorder="1" applyAlignment="1">
      <alignment horizontal="center" vertical="top" wrapText="1"/>
    </xf>
    <xf numFmtId="0" fontId="3" fillId="2" borderId="15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0" fontId="3" fillId="3" borderId="13" xfId="0" applyFont="1" applyFill="1" applyBorder="1" applyAlignment="1">
      <alignment horizontal="left" vertical="top"/>
    </xf>
    <xf numFmtId="0" fontId="0" fillId="3" borderId="14" xfId="0" applyFont="1" applyFill="1" applyBorder="1" applyAlignment="1">
      <alignment horizontal="left" vertical="top" wrapText="1"/>
    </xf>
    <xf numFmtId="0" fontId="0" fillId="3" borderId="15" xfId="0" applyFont="1" applyFill="1" applyBorder="1" applyAlignment="1">
      <alignment horizontal="center" vertical="top"/>
    </xf>
    <xf numFmtId="0" fontId="0" fillId="3" borderId="13" xfId="0" applyFont="1" applyFill="1" applyBorder="1" applyAlignment="1">
      <alignment horizontal="center" vertical="top"/>
    </xf>
    <xf numFmtId="0" fontId="0" fillId="3" borderId="16" xfId="0" applyFont="1" applyFill="1" applyBorder="1" applyAlignment="1">
      <alignment vertical="top"/>
    </xf>
    <xf numFmtId="0" fontId="0" fillId="0" borderId="13" xfId="0" applyFont="1" applyBorder="1" applyAlignment="1">
      <alignment horizontal="left" vertical="top" indent="1"/>
    </xf>
    <xf numFmtId="0" fontId="3" fillId="0" borderId="14" xfId="0" applyFont="1" applyBorder="1" applyAlignment="1">
      <alignment horizontal="left" vertical="top" wrapText="1"/>
    </xf>
    <xf numFmtId="0" fontId="0" fillId="0" borderId="14" xfId="0" applyFont="1" applyBorder="1" applyAlignment="1">
      <alignment horizontal="left" vertical="top" wrapText="1"/>
    </xf>
    <xf numFmtId="0" fontId="0" fillId="0" borderId="15" xfId="0" applyFont="1" applyBorder="1" applyAlignment="1">
      <alignment horizontal="center" vertical="top"/>
    </xf>
    <xf numFmtId="0" fontId="0" fillId="0" borderId="13" xfId="0" applyFont="1" applyBorder="1" applyAlignment="1">
      <alignment horizontal="center" vertical="top"/>
    </xf>
    <xf numFmtId="0" fontId="0" fillId="0" borderId="16" xfId="0" applyFont="1" applyBorder="1" applyAlignment="1">
      <alignment horizontal="center" vertical="top" wrapText="1"/>
    </xf>
    <xf numFmtId="0" fontId="0" fillId="0" borderId="17" xfId="0" applyFont="1" applyBorder="1" applyAlignment="1">
      <alignment horizontal="center" vertical="top" wrapText="1"/>
    </xf>
    <xf numFmtId="0" fontId="0" fillId="0" borderId="11" xfId="0" applyFont="1" applyBorder="1" applyAlignment="1">
      <alignment horizontal="center" vertical="top" wrapText="1"/>
    </xf>
    <xf numFmtId="0" fontId="0" fillId="0" borderId="12" xfId="0" applyFont="1" applyBorder="1" applyAlignment="1">
      <alignment horizontal="center" vertical="top" wrapText="1"/>
    </xf>
    <xf numFmtId="0" fontId="0" fillId="0" borderId="14" xfId="0" applyFont="1" applyBorder="1" applyAlignment="1">
      <alignment horizontal="left" wrapText="1"/>
    </xf>
    <xf numFmtId="0" fontId="3" fillId="0" borderId="14" xfId="0" applyFont="1" applyBorder="1" applyAlignment="1">
      <alignment horizontal="left" wrapText="1"/>
    </xf>
    <xf numFmtId="0" fontId="0" fillId="0" borderId="10" xfId="0" applyFont="1" applyBorder="1" applyAlignment="1">
      <alignment horizontal="center" vertical="top" wrapText="1"/>
    </xf>
    <xf numFmtId="0" fontId="0" fillId="0" borderId="7" xfId="0" applyFont="1" applyBorder="1" applyAlignment="1">
      <alignment horizontal="center" vertical="top" wrapText="1"/>
    </xf>
    <xf numFmtId="0" fontId="0" fillId="0" borderId="9" xfId="0" applyFont="1" applyBorder="1" applyAlignment="1">
      <alignment horizontal="center" vertical="top" wrapText="1"/>
    </xf>
    <xf numFmtId="0" fontId="0" fillId="0" borderId="0" xfId="0" applyFont="1"/>
    <xf numFmtId="0" fontId="0" fillId="0" borderId="16" xfId="0" applyFont="1" applyBorder="1" applyAlignment="1">
      <alignment vertical="top"/>
    </xf>
    <xf numFmtId="0" fontId="0" fillId="0" borderId="13" xfId="0" applyFont="1" applyBorder="1" applyAlignment="1">
      <alignment horizontal="center" vertical="top" wrapText="1"/>
    </xf>
    <xf numFmtId="0" fontId="3" fillId="3" borderId="13" xfId="0" applyFont="1" applyFill="1" applyBorder="1"/>
    <xf numFmtId="0" fontId="0" fillId="3" borderId="14" xfId="0" applyFont="1" applyFill="1" applyBorder="1" applyAlignment="1">
      <alignment horizontal="left" wrapText="1"/>
    </xf>
    <xf numFmtId="0" fontId="0" fillId="0" borderId="13" xfId="0" applyFont="1" applyBorder="1" applyAlignment="1">
      <alignment horizontal="left" indent="1"/>
    </xf>
    <xf numFmtId="0" fontId="0" fillId="0" borderId="18" xfId="0" applyFont="1" applyBorder="1" applyAlignment="1">
      <alignment horizontal="center" vertical="top" wrapText="1"/>
    </xf>
    <xf numFmtId="0" fontId="0" fillId="0" borderId="19" xfId="0" applyFont="1" applyBorder="1" applyAlignment="1">
      <alignment horizontal="center" vertical="top" wrapText="1"/>
    </xf>
    <xf numFmtId="0" fontId="0" fillId="0" borderId="20" xfId="0" applyFont="1" applyBorder="1" applyAlignment="1">
      <alignment horizontal="center" vertical="top"/>
    </xf>
    <xf numFmtId="0" fontId="0" fillId="0" borderId="9" xfId="0" applyFont="1" applyBorder="1" applyAlignment="1">
      <alignment horizontal="center" vertical="top"/>
    </xf>
    <xf numFmtId="0" fontId="0" fillId="0" borderId="11" xfId="0" quotePrefix="1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top" wrapText="1"/>
    </xf>
    <xf numFmtId="0" fontId="0" fillId="0" borderId="19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3" fillId="0" borderId="14" xfId="0" applyFont="1" applyBorder="1" applyAlignment="1">
      <alignment vertical="top" wrapText="1"/>
    </xf>
    <xf numFmtId="0" fontId="0" fillId="0" borderId="7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3" fillId="3" borderId="13" xfId="0" applyFont="1" applyFill="1" applyBorder="1" applyAlignment="1">
      <alignment vertical="top"/>
    </xf>
    <xf numFmtId="0" fontId="3" fillId="3" borderId="13" xfId="0" quotePrefix="1" applyFont="1" applyFill="1" applyBorder="1" applyAlignment="1">
      <alignment horizontal="left"/>
    </xf>
    <xf numFmtId="0" fontId="3" fillId="3" borderId="14" xfId="0" applyFont="1" applyFill="1" applyBorder="1" applyAlignment="1">
      <alignment horizontal="left" wrapText="1"/>
    </xf>
    <xf numFmtId="0" fontId="3" fillId="3" borderId="15" xfId="0" applyFont="1" applyFill="1" applyBorder="1" applyAlignment="1">
      <alignment horizontal="center" vertical="top"/>
    </xf>
    <xf numFmtId="0" fontId="3" fillId="3" borderId="13" xfId="0" applyFont="1" applyFill="1" applyBorder="1" applyAlignment="1">
      <alignment horizontal="center" vertical="top"/>
    </xf>
    <xf numFmtId="0" fontId="3" fillId="3" borderId="16" xfId="0" applyFont="1" applyFill="1" applyBorder="1" applyAlignment="1">
      <alignment vertical="top"/>
    </xf>
    <xf numFmtId="0" fontId="3" fillId="0" borderId="0" xfId="0" applyFont="1"/>
    <xf numFmtId="0" fontId="0" fillId="0" borderId="13" xfId="0" applyFont="1" applyBorder="1" applyAlignment="1">
      <alignment horizontal="left" vertical="top" wrapText="1" indent="1"/>
    </xf>
    <xf numFmtId="0" fontId="0" fillId="0" borderId="15" xfId="0" applyFont="1" applyBorder="1" applyAlignment="1">
      <alignment horizontal="left" vertical="top"/>
    </xf>
    <xf numFmtId="0" fontId="0" fillId="0" borderId="13" xfId="0" quotePrefix="1" applyFont="1" applyBorder="1" applyAlignment="1">
      <alignment horizontal="left" vertical="top" indent="1"/>
    </xf>
    <xf numFmtId="0" fontId="3" fillId="3" borderId="21" xfId="0" applyFont="1" applyFill="1" applyBorder="1"/>
    <xf numFmtId="0" fontId="0" fillId="3" borderId="0" xfId="0" applyFont="1" applyFill="1" applyBorder="1" applyAlignment="1">
      <alignment horizontal="left"/>
    </xf>
    <xf numFmtId="0" fontId="0" fillId="3" borderId="21" xfId="0" applyFont="1" applyFill="1" applyBorder="1" applyAlignment="1">
      <alignment horizontal="left" vertical="top"/>
    </xf>
    <xf numFmtId="0" fontId="0" fillId="3" borderId="21" xfId="0" applyFont="1" applyFill="1" applyBorder="1" applyAlignment="1">
      <alignment vertical="top"/>
    </xf>
    <xf numFmtId="0" fontId="0" fillId="0" borderId="13" xfId="0" quotePrefix="1" applyFont="1" applyBorder="1" applyAlignment="1">
      <alignment horizontal="left" vertical="top" wrapText="1" indent="1"/>
    </xf>
    <xf numFmtId="0" fontId="0" fillId="3" borderId="14" xfId="0" applyFont="1" applyFill="1" applyBorder="1" applyAlignment="1">
      <alignment horizontal="left"/>
    </xf>
    <xf numFmtId="0" fontId="0" fillId="3" borderId="15" xfId="0" applyFont="1" applyFill="1" applyBorder="1" applyAlignment="1">
      <alignment horizontal="left" vertical="top"/>
    </xf>
    <xf numFmtId="0" fontId="0" fillId="3" borderId="13" xfId="0" applyFont="1" applyFill="1" applyBorder="1" applyAlignment="1">
      <alignment vertical="top"/>
    </xf>
    <xf numFmtId="0" fontId="0" fillId="0" borderId="13" xfId="0" applyFont="1" applyFill="1" applyBorder="1"/>
    <xf numFmtId="0" fontId="3" fillId="0" borderId="14" xfId="0" applyFont="1" applyFill="1" applyBorder="1" applyAlignment="1">
      <alignment horizontal="left"/>
    </xf>
    <xf numFmtId="0" fontId="0" fillId="0" borderId="17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vertical="top"/>
    </xf>
    <xf numFmtId="9" fontId="3" fillId="0" borderId="14" xfId="0" applyNumberFormat="1" applyFont="1" applyFill="1" applyBorder="1" applyAlignment="1">
      <alignment horizontal="left" vertical="top"/>
    </xf>
    <xf numFmtId="0" fontId="3" fillId="0" borderId="14" xfId="0" applyFont="1" applyFill="1" applyBorder="1" applyAlignment="1">
      <alignment horizontal="left" vertical="top" wrapText="1"/>
    </xf>
    <xf numFmtId="0" fontId="0" fillId="0" borderId="18" xfId="0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top"/>
    </xf>
    <xf numFmtId="0" fontId="0" fillId="0" borderId="10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 wrapText="1"/>
    </xf>
    <xf numFmtId="0" fontId="0" fillId="3" borderId="15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left" vertical="top" indent="1"/>
    </xf>
    <xf numFmtId="0" fontId="0" fillId="0" borderId="23" xfId="0" applyFont="1" applyBorder="1" applyAlignment="1">
      <alignment horizontal="left" vertical="top" wrapText="1"/>
    </xf>
    <xf numFmtId="0" fontId="0" fillId="0" borderId="24" xfId="0" applyFont="1" applyBorder="1" applyAlignment="1">
      <alignment horizontal="center" vertical="top" wrapText="1"/>
    </xf>
    <xf numFmtId="0" fontId="0" fillId="0" borderId="22" xfId="0" applyFont="1" applyBorder="1" applyAlignment="1">
      <alignment horizontal="center" vertical="top"/>
    </xf>
    <xf numFmtId="0" fontId="0" fillId="0" borderId="25" xfId="0" applyFont="1" applyBorder="1" applyAlignment="1">
      <alignment vertical="top"/>
    </xf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left" vertical="top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vertical="top"/>
    </xf>
    <xf numFmtId="0" fontId="0" fillId="0" borderId="0" xfId="0" applyFont="1" applyAlignment="1"/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3" fillId="0" borderId="0" xfId="0" applyFont="1" applyAlignment="1">
      <alignment horizontal="center" vertical="top"/>
    </xf>
    <xf numFmtId="0" fontId="18" fillId="0" borderId="26" xfId="0" applyFont="1" applyBorder="1" applyAlignment="1">
      <alignment horizontal="left" vertical="top" wrapText="1" readingOrder="1"/>
    </xf>
    <xf numFmtId="0" fontId="19" fillId="4" borderId="27" xfId="0" applyFont="1" applyFill="1" applyBorder="1" applyAlignment="1">
      <alignment horizontal="left" vertical="top" wrapText="1" readingOrder="1"/>
    </xf>
    <xf numFmtId="0" fontId="19" fillId="4" borderId="28" xfId="0" applyFont="1" applyFill="1" applyBorder="1" applyAlignment="1">
      <alignment horizontal="center" vertical="top" wrapText="1" readingOrder="1"/>
    </xf>
    <xf numFmtId="0" fontId="18" fillId="0" borderId="26" xfId="0" applyFont="1" applyBorder="1" applyAlignment="1">
      <alignment horizontal="left" wrapText="1" readingOrder="1"/>
    </xf>
    <xf numFmtId="0" fontId="19" fillId="4" borderId="29" xfId="0" applyFont="1" applyFill="1" applyBorder="1" applyAlignment="1">
      <alignment horizontal="center" vertical="top" wrapText="1" readingOrder="1"/>
    </xf>
    <xf numFmtId="0" fontId="18" fillId="0" borderId="30" xfId="0" applyFont="1" applyBorder="1" applyAlignment="1">
      <alignment horizontal="left" wrapText="1" readingOrder="1"/>
    </xf>
    <xf numFmtId="0" fontId="19" fillId="4" borderId="31" xfId="0" applyFont="1" applyFill="1" applyBorder="1" applyAlignment="1">
      <alignment horizontal="left" vertical="top" wrapText="1" readingOrder="1"/>
    </xf>
    <xf numFmtId="0" fontId="18" fillId="4" borderId="27" xfId="0" applyFont="1" applyFill="1" applyBorder="1" applyAlignment="1">
      <alignment horizontal="left" vertical="top" wrapText="1" indent="1" readingOrder="1"/>
    </xf>
    <xf numFmtId="0" fontId="19" fillId="4" borderId="32" xfId="0" applyFont="1" applyFill="1" applyBorder="1" applyAlignment="1">
      <alignment horizontal="center" vertical="top" wrapText="1" readingOrder="1"/>
    </xf>
    <xf numFmtId="0" fontId="19" fillId="4" borderId="33" xfId="0" applyFont="1" applyFill="1" applyBorder="1" applyAlignment="1">
      <alignment horizontal="center" vertical="top" wrapText="1" readingOrder="1"/>
    </xf>
    <xf numFmtId="11" fontId="0" fillId="0" borderId="0" xfId="0" applyNumberFormat="1"/>
    <xf numFmtId="2" fontId="0" fillId="0" borderId="0" xfId="0" applyNumberFormat="1"/>
    <xf numFmtId="0" fontId="22" fillId="4" borderId="27" xfId="0" applyFont="1" applyFill="1" applyBorder="1" applyAlignment="1">
      <alignment horizontal="left" vertical="top" wrapText="1" readingOrder="1"/>
    </xf>
    <xf numFmtId="0" fontId="19" fillId="4" borderId="34" xfId="0" applyFont="1" applyFill="1" applyBorder="1" applyAlignment="1">
      <alignment horizontal="center" vertical="top" wrapText="1" readingOrder="1"/>
    </xf>
    <xf numFmtId="0" fontId="23" fillId="0" borderId="0" xfId="0" applyFont="1"/>
    <xf numFmtId="0" fontId="23" fillId="0" borderId="0" xfId="0" applyFont="1" applyAlignment="1">
      <alignment wrapText="1"/>
    </xf>
    <xf numFmtId="0" fontId="28" fillId="0" borderId="35" xfId="0" applyFont="1" applyBorder="1" applyAlignment="1">
      <alignment horizontal="left" wrapText="1" readingOrder="1"/>
    </xf>
    <xf numFmtId="0" fontId="18" fillId="0" borderId="36" xfId="0" applyFont="1" applyBorder="1" applyAlignment="1">
      <alignment horizontal="left" wrapText="1" readingOrder="1"/>
    </xf>
    <xf numFmtId="0" fontId="18" fillId="0" borderId="30" xfId="0" applyFont="1" applyBorder="1" applyAlignment="1">
      <alignment horizontal="left" wrapText="1" readingOrder="1"/>
    </xf>
    <xf numFmtId="0" fontId="19" fillId="4" borderId="37" xfId="0" applyFont="1" applyFill="1" applyBorder="1" applyAlignment="1">
      <alignment horizontal="left" vertical="top" wrapText="1" readingOrder="1"/>
    </xf>
    <xf numFmtId="0" fontId="22" fillId="4" borderId="29" xfId="0" applyFont="1" applyFill="1" applyBorder="1" applyAlignment="1">
      <alignment horizontal="center" vertical="top" wrapText="1"/>
    </xf>
    <xf numFmtId="0" fontId="18" fillId="0" borderId="26" xfId="0" applyFont="1" applyBorder="1" applyAlignment="1">
      <alignment horizontal="left" wrapText="1" indent="1" readingOrder="1"/>
    </xf>
    <xf numFmtId="0" fontId="18" fillId="0" borderId="26" xfId="0" applyFont="1" applyBorder="1" applyAlignment="1">
      <alignment horizontal="left" vertical="top" wrapText="1" indent="1" readingOrder="1"/>
    </xf>
    <xf numFmtId="0" fontId="18" fillId="0" borderId="26" xfId="0" applyFont="1" applyBorder="1" applyAlignment="1">
      <alignment horizontal="left" vertical="center" wrapText="1" indent="1" readingOrder="1"/>
    </xf>
    <xf numFmtId="0" fontId="19" fillId="0" borderId="26" xfId="0" applyFont="1" applyBorder="1" applyAlignment="1">
      <alignment horizontal="left" vertical="top" wrapText="1" readingOrder="1"/>
    </xf>
    <xf numFmtId="0" fontId="18" fillId="4" borderId="27" xfId="0" applyFont="1" applyFill="1" applyBorder="1" applyAlignment="1">
      <alignment horizontal="left" vertical="top" wrapText="1" readingOrder="1"/>
    </xf>
    <xf numFmtId="0" fontId="18" fillId="0" borderId="30" xfId="0" applyFont="1" applyBorder="1" applyAlignment="1">
      <alignment horizontal="left" vertical="top" wrapText="1" readingOrder="1"/>
    </xf>
    <xf numFmtId="0" fontId="18" fillId="4" borderId="31" xfId="0" applyFont="1" applyFill="1" applyBorder="1" applyAlignment="1">
      <alignment horizontal="left" vertical="top" wrapText="1" readingOrder="1"/>
    </xf>
    <xf numFmtId="0" fontId="19" fillId="4" borderId="34" xfId="0" applyFont="1" applyFill="1" applyBorder="1" applyAlignment="1">
      <alignment horizontal="center" vertical="top" wrapText="1" readingOrder="1"/>
    </xf>
    <xf numFmtId="0" fontId="18" fillId="0" borderId="38" xfId="0" applyFont="1" applyBorder="1" applyAlignment="1">
      <alignment horizontal="left" vertical="top" wrapText="1" readingOrder="1"/>
    </xf>
    <xf numFmtId="0" fontId="19" fillId="4" borderId="39" xfId="0" applyFont="1" applyFill="1" applyBorder="1" applyAlignment="1">
      <alignment horizontal="left" vertical="top" wrapText="1" readingOrder="1"/>
    </xf>
    <xf numFmtId="0" fontId="19" fillId="4" borderId="40" xfId="0" applyFont="1" applyFill="1" applyBorder="1" applyAlignment="1">
      <alignment horizontal="left" vertical="top" wrapText="1" readingOrder="1"/>
    </xf>
    <xf numFmtId="0" fontId="19" fillId="4" borderId="41" xfId="0" applyFont="1" applyFill="1" applyBorder="1" applyAlignment="1">
      <alignment horizontal="left" vertical="top" wrapText="1" readingOrder="1"/>
    </xf>
    <xf numFmtId="0" fontId="19" fillId="4" borderId="42" xfId="0" applyFont="1" applyFill="1" applyBorder="1" applyAlignment="1">
      <alignment horizontal="center" vertical="top" wrapText="1" readingOrder="1"/>
    </xf>
    <xf numFmtId="0" fontId="19" fillId="5" borderId="43" xfId="0" applyFont="1" applyFill="1" applyBorder="1" applyAlignment="1">
      <alignment horizontal="center" wrapText="1" readingOrder="1"/>
    </xf>
    <xf numFmtId="0" fontId="19" fillId="5" borderId="44" xfId="0" applyFont="1" applyFill="1" applyBorder="1" applyAlignment="1">
      <alignment horizontal="center" wrapText="1" readingOrder="1"/>
    </xf>
    <xf numFmtId="0" fontId="19" fillId="5" borderId="45" xfId="0" applyFont="1" applyFill="1" applyBorder="1" applyAlignment="1">
      <alignment horizontal="center" wrapText="1" readingOrder="1"/>
    </xf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21" xfId="0" applyBorder="1"/>
    <xf numFmtId="0" fontId="0" fillId="0" borderId="21" xfId="0" quotePrefix="1" applyBorder="1"/>
    <xf numFmtId="0" fontId="0" fillId="0" borderId="21" xfId="0" applyFont="1" applyBorder="1" applyAlignment="1">
      <alignment horizontal="left"/>
    </xf>
    <xf numFmtId="0" fontId="0" fillId="0" borderId="21" xfId="0" quotePrefix="1" applyFont="1" applyBorder="1" applyAlignment="1">
      <alignment horizontal="left" indent="1"/>
    </xf>
    <xf numFmtId="0" fontId="0" fillId="0" borderId="21" xfId="0" applyFont="1" applyBorder="1" applyAlignment="1">
      <alignment horizontal="left" indent="1"/>
    </xf>
    <xf numFmtId="0" fontId="0" fillId="0" borderId="49" xfId="0" applyBorder="1"/>
    <xf numFmtId="0" fontId="0" fillId="0" borderId="50" xfId="0" applyFont="1" applyBorder="1"/>
    <xf numFmtId="0" fontId="0" fillId="6" borderId="51" xfId="0" applyFill="1" applyBorder="1"/>
    <xf numFmtId="0" fontId="3" fillId="6" borderId="52" xfId="0" applyFont="1" applyFill="1" applyBorder="1"/>
    <xf numFmtId="0" fontId="0" fillId="0" borderId="0" xfId="0" applyFill="1" applyAlignment="1"/>
    <xf numFmtId="0" fontId="0" fillId="0" borderId="0" xfId="0" applyAlignment="1"/>
    <xf numFmtId="0" fontId="32" fillId="0" borderId="0" xfId="0" applyFont="1" applyAlignment="1"/>
    <xf numFmtId="0" fontId="0" fillId="0" borderId="53" xfId="0" applyBorder="1" applyAlignment="1"/>
    <xf numFmtId="0" fontId="32" fillId="0" borderId="54" xfId="0" applyFont="1" applyBorder="1" applyAlignment="1"/>
    <xf numFmtId="0" fontId="0" fillId="0" borderId="0" xfId="0" applyAlignment="1">
      <alignment horizontal="center"/>
    </xf>
    <xf numFmtId="0" fontId="0" fillId="0" borderId="0" xfId="0" applyFill="1"/>
    <xf numFmtId="0" fontId="32" fillId="0" borderId="0" xfId="0" applyFont="1"/>
    <xf numFmtId="0" fontId="0" fillId="0" borderId="53" xfId="0" applyBorder="1"/>
    <xf numFmtId="0" fontId="32" fillId="0" borderId="54" xfId="0" applyFont="1" applyBorder="1"/>
    <xf numFmtId="0" fontId="33" fillId="0" borderId="0" xfId="0" applyFont="1" applyFill="1"/>
    <xf numFmtId="0" fontId="32" fillId="0" borderId="0" xfId="0" applyFont="1" applyFill="1"/>
    <xf numFmtId="0" fontId="33" fillId="0" borderId="53" xfId="0" applyFont="1" applyFill="1" applyBorder="1"/>
    <xf numFmtId="0" fontId="33" fillId="0" borderId="0" xfId="0" applyFont="1"/>
    <xf numFmtId="0" fontId="23" fillId="0" borderId="0" xfId="0" applyFont="1" applyFill="1" applyAlignment="1"/>
    <xf numFmtId="0" fontId="34" fillId="0" borderId="0" xfId="0" applyFont="1" applyFill="1" applyAlignment="1"/>
    <xf numFmtId="0" fontId="35" fillId="0" borderId="0" xfId="0" applyFont="1" applyFill="1" applyAlignment="1"/>
    <xf numFmtId="0" fontId="34" fillId="0" borderId="53" xfId="0" applyFont="1" applyFill="1" applyBorder="1" applyAlignment="1"/>
    <xf numFmtId="0" fontId="35" fillId="0" borderId="54" xfId="0" applyFont="1" applyBorder="1" applyAlignment="1"/>
    <xf numFmtId="0" fontId="23" fillId="0" borderId="0" xfId="0" applyFont="1" applyAlignment="1"/>
    <xf numFmtId="0" fontId="23" fillId="0" borderId="0" xfId="0" applyFont="1" applyAlignment="1">
      <alignment horizontal="center"/>
    </xf>
    <xf numFmtId="0" fontId="0" fillId="2" borderId="0" xfId="0" applyFill="1"/>
    <xf numFmtId="0" fontId="30" fillId="0" borderId="55" xfId="0" applyFont="1" applyFill="1" applyBorder="1" applyAlignment="1">
      <alignment horizontal="left"/>
    </xf>
    <xf numFmtId="1" fontId="36" fillId="2" borderId="56" xfId="0" applyNumberFormat="1" applyFont="1" applyFill="1" applyBorder="1" applyAlignment="1">
      <alignment horizontal="center" vertical="top"/>
    </xf>
    <xf numFmtId="1" fontId="36" fillId="2" borderId="57" xfId="0" applyNumberFormat="1" applyFont="1" applyFill="1" applyBorder="1" applyAlignment="1">
      <alignment horizontal="center" vertical="top"/>
    </xf>
    <xf numFmtId="1" fontId="36" fillId="2" borderId="58" xfId="0" applyNumberFormat="1" applyFont="1" applyFill="1" applyBorder="1" applyAlignment="1">
      <alignment horizontal="center" vertical="top"/>
    </xf>
    <xf numFmtId="1" fontId="36" fillId="2" borderId="59" xfId="0" applyNumberFormat="1" applyFont="1" applyFill="1" applyBorder="1" applyAlignment="1">
      <alignment horizontal="center" vertical="top"/>
    </xf>
    <xf numFmtId="1" fontId="36" fillId="2" borderId="60" xfId="0" applyNumberFormat="1" applyFont="1" applyFill="1" applyBorder="1" applyAlignment="1">
      <alignment horizontal="center" vertical="top"/>
    </xf>
    <xf numFmtId="1" fontId="36" fillId="2" borderId="61" xfId="0" applyNumberFormat="1" applyFont="1" applyFill="1" applyBorder="1" applyAlignment="1">
      <alignment horizontal="center" vertical="top"/>
    </xf>
    <xf numFmtId="1" fontId="36" fillId="2" borderId="62" xfId="0" applyNumberFormat="1" applyFont="1" applyFill="1" applyBorder="1" applyAlignment="1">
      <alignment horizontal="center" vertical="top"/>
    </xf>
    <xf numFmtId="1" fontId="36" fillId="2" borderId="47" xfId="0" applyNumberFormat="1" applyFont="1" applyFill="1" applyBorder="1" applyAlignment="1">
      <alignment horizontal="center" vertical="top"/>
    </xf>
    <xf numFmtId="0" fontId="36" fillId="2" borderId="63" xfId="0" applyFont="1" applyFill="1" applyBorder="1" applyAlignment="1">
      <alignment horizontal="center" vertical="top"/>
    </xf>
    <xf numFmtId="0" fontId="37" fillId="2" borderId="64" xfId="0" applyFont="1" applyFill="1" applyBorder="1" applyAlignment="1">
      <alignment horizontal="center" vertical="top"/>
    </xf>
    <xf numFmtId="0" fontId="37" fillId="2" borderId="56" xfId="0" applyFont="1" applyFill="1" applyBorder="1" applyAlignment="1">
      <alignment horizontal="center" vertical="top"/>
    </xf>
    <xf numFmtId="0" fontId="37" fillId="2" borderId="61" xfId="0" applyFont="1" applyFill="1" applyBorder="1" applyAlignment="1">
      <alignment horizontal="center" vertical="top"/>
    </xf>
    <xf numFmtId="0" fontId="37" fillId="2" borderId="62" xfId="0" applyFont="1" applyFill="1" applyBorder="1" applyAlignment="1">
      <alignment horizontal="center" vertical="top"/>
    </xf>
    <xf numFmtId="0" fontId="38" fillId="2" borderId="55" xfId="0" applyFont="1" applyFill="1" applyBorder="1" applyAlignment="1">
      <alignment horizontal="left"/>
    </xf>
    <xf numFmtId="0" fontId="39" fillId="0" borderId="30" xfId="0" applyFont="1" applyFill="1" applyBorder="1" applyAlignment="1">
      <alignment horizontal="left"/>
    </xf>
    <xf numFmtId="1" fontId="36" fillId="0" borderId="65" xfId="0" applyNumberFormat="1" applyFont="1" applyFill="1" applyBorder="1" applyAlignment="1">
      <alignment horizontal="center" vertical="top"/>
    </xf>
    <xf numFmtId="1" fontId="36" fillId="0" borderId="66" xfId="0" applyNumberFormat="1" applyFont="1" applyFill="1" applyBorder="1" applyAlignment="1">
      <alignment horizontal="center" vertical="top"/>
    </xf>
    <xf numFmtId="1" fontId="36" fillId="0" borderId="14" xfId="0" applyNumberFormat="1" applyFont="1" applyFill="1" applyBorder="1" applyAlignment="1">
      <alignment horizontal="center" vertical="top"/>
    </xf>
    <xf numFmtId="1" fontId="36" fillId="0" borderId="67" xfId="0" applyNumberFormat="1" applyFont="1" applyFill="1" applyBorder="1" applyAlignment="1">
      <alignment horizontal="center" vertical="top"/>
    </xf>
    <xf numFmtId="1" fontId="36" fillId="0" borderId="68" xfId="0" applyNumberFormat="1" applyFont="1" applyFill="1" applyBorder="1" applyAlignment="1">
      <alignment horizontal="center" vertical="top"/>
    </xf>
    <xf numFmtId="1" fontId="37" fillId="0" borderId="15" xfId="0" applyNumberFormat="1" applyFont="1" applyFill="1" applyBorder="1" applyAlignment="1">
      <alignment horizontal="center" vertical="top"/>
    </xf>
    <xf numFmtId="1" fontId="37" fillId="0" borderId="69" xfId="0" applyNumberFormat="1" applyFont="1" applyFill="1" applyBorder="1" applyAlignment="1">
      <alignment horizontal="center" vertical="top"/>
    </xf>
    <xf numFmtId="1" fontId="37" fillId="0" borderId="70" xfId="0" applyNumberFormat="1" applyFont="1" applyFill="1" applyBorder="1" applyAlignment="1">
      <alignment horizontal="center" vertical="top"/>
    </xf>
    <xf numFmtId="1" fontId="36" fillId="0" borderId="15" xfId="0" applyNumberFormat="1" applyFont="1" applyFill="1" applyBorder="1" applyAlignment="1">
      <alignment horizontal="center" vertical="top"/>
    </xf>
    <xf numFmtId="0" fontId="36" fillId="0" borderId="71" xfId="0" applyFont="1" applyFill="1" applyBorder="1" applyAlignment="1">
      <alignment horizontal="center" vertical="top"/>
    </xf>
    <xf numFmtId="0" fontId="37" fillId="0" borderId="72" xfId="0" applyFont="1" applyBorder="1" applyAlignment="1">
      <alignment horizontal="center" vertical="top"/>
    </xf>
    <xf numFmtId="0" fontId="37" fillId="0" borderId="65" xfId="0" applyFont="1" applyBorder="1" applyAlignment="1">
      <alignment horizontal="center" vertical="top"/>
    </xf>
    <xf numFmtId="0" fontId="37" fillId="0" borderId="69" xfId="0" applyFont="1" applyBorder="1" applyAlignment="1">
      <alignment horizontal="center" vertical="top"/>
    </xf>
    <xf numFmtId="0" fontId="37" fillId="0" borderId="70" xfId="0" applyFont="1" applyBorder="1" applyAlignment="1">
      <alignment horizontal="center" vertical="top"/>
    </xf>
    <xf numFmtId="0" fontId="30" fillId="0" borderId="73" xfId="0" applyFont="1" applyBorder="1" applyAlignment="1">
      <alignment horizontal="left"/>
    </xf>
    <xf numFmtId="0" fontId="30" fillId="0" borderId="74" xfId="0" applyFont="1" applyFill="1" applyBorder="1" applyAlignment="1">
      <alignment horizontal="left"/>
    </xf>
    <xf numFmtId="1" fontId="36" fillId="0" borderId="75" xfId="0" applyNumberFormat="1" applyFont="1" applyFill="1" applyBorder="1" applyAlignment="1">
      <alignment horizontal="center" vertical="top"/>
    </xf>
    <xf numFmtId="1" fontId="36" fillId="0" borderId="76" xfId="0" applyNumberFormat="1" applyFont="1" applyFill="1" applyBorder="1" applyAlignment="1">
      <alignment horizontal="center" vertical="top"/>
    </xf>
    <xf numFmtId="1" fontId="36" fillId="0" borderId="8" xfId="0" applyNumberFormat="1" applyFont="1" applyFill="1" applyBorder="1" applyAlignment="1">
      <alignment horizontal="center" vertical="top"/>
    </xf>
    <xf numFmtId="1" fontId="36" fillId="0" borderId="77" xfId="0" applyNumberFormat="1" applyFont="1" applyFill="1" applyBorder="1" applyAlignment="1">
      <alignment horizontal="center" vertical="top"/>
    </xf>
    <xf numFmtId="1" fontId="36" fillId="0" borderId="78" xfId="0" applyNumberFormat="1" applyFont="1" applyFill="1" applyBorder="1" applyAlignment="1">
      <alignment horizontal="center" vertical="top"/>
    </xf>
    <xf numFmtId="1" fontId="37" fillId="0" borderId="79" xfId="0" applyNumberFormat="1" applyFont="1" applyFill="1" applyBorder="1" applyAlignment="1">
      <alignment horizontal="center" vertical="top"/>
    </xf>
    <xf numFmtId="1" fontId="37" fillId="0" borderId="80" xfId="0" applyNumberFormat="1" applyFont="1" applyFill="1" applyBorder="1" applyAlignment="1">
      <alignment horizontal="center" vertical="top"/>
    </xf>
    <xf numFmtId="1" fontId="37" fillId="0" borderId="81" xfId="0" applyNumberFormat="1" applyFont="1" applyFill="1" applyBorder="1" applyAlignment="1">
      <alignment horizontal="center" vertical="top"/>
    </xf>
    <xf numFmtId="1" fontId="36" fillId="0" borderId="82" xfId="0" applyNumberFormat="1" applyFont="1" applyFill="1" applyBorder="1" applyAlignment="1">
      <alignment horizontal="center" vertical="top"/>
    </xf>
    <xf numFmtId="1" fontId="36" fillId="0" borderId="83" xfId="0" applyNumberFormat="1" applyFont="1" applyFill="1" applyBorder="1" applyAlignment="1">
      <alignment horizontal="center" vertical="top"/>
    </xf>
    <xf numFmtId="0" fontId="36" fillId="0" borderId="84" xfId="0" applyFont="1" applyFill="1" applyBorder="1" applyAlignment="1">
      <alignment horizontal="center" vertical="top"/>
    </xf>
    <xf numFmtId="0" fontId="37" fillId="0" borderId="85" xfId="0" applyFont="1" applyBorder="1" applyAlignment="1">
      <alignment horizontal="center" vertical="top"/>
    </xf>
    <xf numFmtId="0" fontId="37" fillId="0" borderId="75" xfId="0" applyFont="1" applyBorder="1" applyAlignment="1">
      <alignment horizontal="center" vertical="top"/>
    </xf>
    <xf numFmtId="0" fontId="37" fillId="0" borderId="86" xfId="0" applyFont="1" applyBorder="1" applyAlignment="1">
      <alignment horizontal="center" vertical="top"/>
    </xf>
    <xf numFmtId="0" fontId="37" fillId="0" borderId="35" xfId="0" applyFont="1" applyBorder="1" applyAlignment="1">
      <alignment horizontal="center" vertical="top"/>
    </xf>
    <xf numFmtId="0" fontId="30" fillId="0" borderId="87" xfId="0" applyFont="1" applyBorder="1" applyAlignment="1">
      <alignment horizontal="left"/>
    </xf>
    <xf numFmtId="0" fontId="37" fillId="0" borderId="88" xfId="0" applyFont="1" applyBorder="1" applyAlignment="1">
      <alignment horizontal="center" vertical="top"/>
    </xf>
    <xf numFmtId="0" fontId="37" fillId="0" borderId="89" xfId="0" applyFont="1" applyBorder="1" applyAlignment="1">
      <alignment horizontal="center" vertical="top"/>
    </xf>
    <xf numFmtId="0" fontId="37" fillId="0" borderId="90" xfId="0" applyFont="1" applyBorder="1" applyAlignment="1">
      <alignment horizontal="center" vertical="top"/>
    </xf>
    <xf numFmtId="0" fontId="37" fillId="0" borderId="91" xfId="0" applyFont="1" applyBorder="1" applyAlignment="1">
      <alignment horizontal="center" vertical="top"/>
    </xf>
    <xf numFmtId="0" fontId="37" fillId="0" borderId="92" xfId="0" applyFont="1" applyBorder="1" applyAlignment="1">
      <alignment horizontal="center" vertical="top"/>
    </xf>
    <xf numFmtId="0" fontId="37" fillId="0" borderId="93" xfId="0" applyFont="1" applyBorder="1" applyAlignment="1">
      <alignment horizontal="center" vertical="top"/>
    </xf>
    <xf numFmtId="0" fontId="37" fillId="0" borderId="94" xfId="0" applyFont="1" applyBorder="1" applyAlignment="1">
      <alignment horizontal="center" vertical="top"/>
    </xf>
    <xf numFmtId="0" fontId="37" fillId="0" borderId="95" xfId="0" applyFont="1" applyBorder="1" applyAlignment="1">
      <alignment horizontal="center" vertical="top"/>
    </xf>
    <xf numFmtId="0" fontId="37" fillId="0" borderId="96" xfId="0" applyFont="1" applyBorder="1" applyAlignment="1">
      <alignment horizontal="center" vertical="top"/>
    </xf>
    <xf numFmtId="0" fontId="37" fillId="0" borderId="30" xfId="0" applyFont="1" applyBorder="1" applyAlignment="1">
      <alignment horizontal="center" vertical="top"/>
    </xf>
    <xf numFmtId="0" fontId="39" fillId="0" borderId="30" xfId="0" applyFont="1" applyBorder="1" applyAlignment="1">
      <alignment horizontal="left"/>
    </xf>
    <xf numFmtId="0" fontId="39" fillId="0" borderId="26" xfId="0" applyFont="1" applyFill="1" applyBorder="1" applyAlignment="1">
      <alignment horizontal="left"/>
    </xf>
    <xf numFmtId="1" fontId="36" fillId="0" borderId="97" xfId="0" applyNumberFormat="1" applyFont="1" applyFill="1" applyBorder="1" applyAlignment="1">
      <alignment horizontal="center" vertical="top"/>
    </xf>
    <xf numFmtId="1" fontId="36" fillId="0" borderId="98" xfId="0" applyNumberFormat="1" applyFont="1" applyFill="1" applyBorder="1" applyAlignment="1">
      <alignment horizontal="center" vertical="top"/>
    </xf>
    <xf numFmtId="1" fontId="36" fillId="0" borderId="99" xfId="0" applyNumberFormat="1" applyFont="1" applyFill="1" applyBorder="1" applyAlignment="1">
      <alignment horizontal="center" vertical="top"/>
    </xf>
    <xf numFmtId="1" fontId="36" fillId="0" borderId="100" xfId="0" applyNumberFormat="1" applyFont="1" applyFill="1" applyBorder="1" applyAlignment="1">
      <alignment horizontal="center" vertical="top"/>
    </xf>
    <xf numFmtId="1" fontId="36" fillId="0" borderId="101" xfId="0" applyNumberFormat="1" applyFont="1" applyFill="1" applyBorder="1" applyAlignment="1">
      <alignment horizontal="center" vertical="top"/>
    </xf>
    <xf numFmtId="1" fontId="36" fillId="0" borderId="102" xfId="0" applyNumberFormat="1" applyFont="1" applyFill="1" applyBorder="1" applyAlignment="1">
      <alignment horizontal="center" vertical="top"/>
    </xf>
    <xf numFmtId="1" fontId="36" fillId="0" borderId="103" xfId="0" applyNumberFormat="1" applyFont="1" applyFill="1" applyBorder="1" applyAlignment="1">
      <alignment horizontal="center" vertical="top"/>
    </xf>
    <xf numFmtId="1" fontId="36" fillId="0" borderId="26" xfId="0" applyNumberFormat="1" applyFont="1" applyFill="1" applyBorder="1" applyAlignment="1">
      <alignment horizontal="center" vertical="top"/>
    </xf>
    <xf numFmtId="0" fontId="36" fillId="0" borderId="104" xfId="0" applyFont="1" applyFill="1" applyBorder="1" applyAlignment="1">
      <alignment horizontal="center" vertical="top"/>
    </xf>
    <xf numFmtId="0" fontId="37" fillId="0" borderId="105" xfId="0" applyFont="1" applyBorder="1" applyAlignment="1">
      <alignment horizontal="center" vertical="top"/>
    </xf>
    <xf numFmtId="0" fontId="37" fillId="0" borderId="97" xfId="0" applyFont="1" applyBorder="1" applyAlignment="1">
      <alignment horizontal="center" vertical="top"/>
    </xf>
    <xf numFmtId="0" fontId="37" fillId="0" borderId="103" xfId="0" applyFont="1" applyBorder="1" applyAlignment="1">
      <alignment horizontal="center" vertical="top"/>
    </xf>
    <xf numFmtId="0" fontId="37" fillId="0" borderId="26" xfId="0" applyFont="1" applyBorder="1" applyAlignment="1">
      <alignment horizontal="center" vertical="top"/>
    </xf>
    <xf numFmtId="0" fontId="39" fillId="0" borderId="26" xfId="0" applyFont="1" applyBorder="1" applyAlignment="1">
      <alignment horizontal="left"/>
    </xf>
    <xf numFmtId="0" fontId="39" fillId="0" borderId="36" xfId="0" applyFont="1" applyFill="1" applyBorder="1" applyAlignment="1">
      <alignment horizontal="left"/>
    </xf>
    <xf numFmtId="164" fontId="36" fillId="0" borderId="106" xfId="0" applyNumberFormat="1" applyFont="1" applyFill="1" applyBorder="1" applyAlignment="1">
      <alignment horizontal="center" vertical="top"/>
    </xf>
    <xf numFmtId="164" fontId="36" fillId="0" borderId="107" xfId="0" applyNumberFormat="1" applyFont="1" applyFill="1" applyBorder="1" applyAlignment="1">
      <alignment horizontal="center" vertical="top"/>
    </xf>
    <xf numFmtId="164" fontId="36" fillId="0" borderId="108" xfId="0" applyNumberFormat="1" applyFont="1" applyFill="1" applyBorder="1" applyAlignment="1">
      <alignment horizontal="center" vertical="top"/>
    </xf>
    <xf numFmtId="164" fontId="36" fillId="0" borderId="109" xfId="0" applyNumberFormat="1" applyFont="1" applyFill="1" applyBorder="1" applyAlignment="1">
      <alignment horizontal="center" vertical="top"/>
    </xf>
    <xf numFmtId="164" fontId="36" fillId="0" borderId="110" xfId="0" applyNumberFormat="1" applyFont="1" applyFill="1" applyBorder="1" applyAlignment="1">
      <alignment horizontal="center" vertical="top"/>
    </xf>
    <xf numFmtId="164" fontId="37" fillId="0" borderId="111" xfId="0" applyNumberFormat="1" applyFont="1" applyFill="1" applyBorder="1" applyAlignment="1">
      <alignment horizontal="center" vertical="top"/>
    </xf>
    <xf numFmtId="164" fontId="37" fillId="0" borderId="112" xfId="0" applyNumberFormat="1" applyFont="1" applyFill="1" applyBorder="1" applyAlignment="1">
      <alignment horizontal="center" vertical="top"/>
    </xf>
    <xf numFmtId="164" fontId="37" fillId="0" borderId="36" xfId="0" applyNumberFormat="1" applyFont="1" applyFill="1" applyBorder="1" applyAlignment="1">
      <alignment horizontal="center" vertical="top"/>
    </xf>
    <xf numFmtId="1" fontId="36" fillId="0" borderId="111" xfId="0" applyNumberFormat="1" applyFont="1" applyFill="1" applyBorder="1" applyAlignment="1">
      <alignment horizontal="center" vertical="top"/>
    </xf>
    <xf numFmtId="0" fontId="36" fillId="0" borderId="113" xfId="0" applyFont="1" applyFill="1" applyBorder="1" applyAlignment="1">
      <alignment horizontal="center" vertical="top"/>
    </xf>
    <xf numFmtId="0" fontId="37" fillId="0" borderId="114" xfId="0" applyFont="1" applyBorder="1" applyAlignment="1">
      <alignment horizontal="center" vertical="top"/>
    </xf>
    <xf numFmtId="0" fontId="37" fillId="0" borderId="106" xfId="0" applyFont="1" applyBorder="1" applyAlignment="1">
      <alignment horizontal="center" vertical="top"/>
    </xf>
    <xf numFmtId="0" fontId="37" fillId="0" borderId="112" xfId="0" applyFont="1" applyBorder="1" applyAlignment="1">
      <alignment horizontal="center" vertical="top"/>
    </xf>
    <xf numFmtId="0" fontId="37" fillId="0" borderId="36" xfId="0" applyFont="1" applyBorder="1" applyAlignment="1">
      <alignment horizontal="center" vertical="top"/>
    </xf>
    <xf numFmtId="0" fontId="39" fillId="0" borderId="36" xfId="0" applyFont="1" applyBorder="1" applyAlignment="1">
      <alignment horizontal="left"/>
    </xf>
    <xf numFmtId="1" fontId="36" fillId="0" borderId="106" xfId="0" applyNumberFormat="1" applyFont="1" applyFill="1" applyBorder="1" applyAlignment="1">
      <alignment horizontal="center" vertical="top"/>
    </xf>
    <xf numFmtId="1" fontId="36" fillId="0" borderId="107" xfId="0" applyNumberFormat="1" applyFont="1" applyFill="1" applyBorder="1" applyAlignment="1">
      <alignment horizontal="center" vertical="top"/>
    </xf>
    <xf numFmtId="1" fontId="36" fillId="0" borderId="108" xfId="0" applyNumberFormat="1" applyFont="1" applyFill="1" applyBorder="1" applyAlignment="1">
      <alignment horizontal="center" vertical="top"/>
    </xf>
    <xf numFmtId="1" fontId="36" fillId="0" borderId="109" xfId="0" applyNumberFormat="1" applyFont="1" applyFill="1" applyBorder="1" applyAlignment="1">
      <alignment horizontal="center" vertical="top"/>
    </xf>
    <xf numFmtId="1" fontId="36" fillId="0" borderId="110" xfId="0" applyNumberFormat="1" applyFont="1" applyFill="1" applyBorder="1" applyAlignment="1">
      <alignment horizontal="center" vertical="top"/>
    </xf>
    <xf numFmtId="1" fontId="37" fillId="0" borderId="111" xfId="0" applyNumberFormat="1" applyFont="1" applyFill="1" applyBorder="1" applyAlignment="1">
      <alignment horizontal="center" vertical="top"/>
    </xf>
    <xf numFmtId="1" fontId="37" fillId="0" borderId="112" xfId="0" applyNumberFormat="1" applyFont="1" applyFill="1" applyBorder="1" applyAlignment="1">
      <alignment horizontal="center" vertical="top"/>
    </xf>
    <xf numFmtId="1" fontId="37" fillId="0" borderId="36" xfId="0" applyNumberFormat="1" applyFont="1" applyFill="1" applyBorder="1" applyAlignment="1">
      <alignment horizontal="center" vertical="top"/>
    </xf>
    <xf numFmtId="1" fontId="37" fillId="0" borderId="106" xfId="0" applyNumberFormat="1" applyFont="1" applyFill="1" applyBorder="1" applyAlignment="1">
      <alignment horizontal="center" vertical="top"/>
    </xf>
    <xf numFmtId="1" fontId="37" fillId="0" borderId="107" xfId="0" applyNumberFormat="1" applyFont="1" applyFill="1" applyBorder="1" applyAlignment="1">
      <alignment horizontal="center" vertical="top"/>
    </xf>
    <xf numFmtId="1" fontId="37" fillId="0" borderId="108" xfId="0" applyNumberFormat="1" applyFont="1" applyFill="1" applyBorder="1" applyAlignment="1">
      <alignment horizontal="center" vertical="top"/>
    </xf>
    <xf numFmtId="1" fontId="37" fillId="0" borderId="109" xfId="0" applyNumberFormat="1" applyFont="1" applyFill="1" applyBorder="1" applyAlignment="1">
      <alignment horizontal="center" vertical="top"/>
    </xf>
    <xf numFmtId="1" fontId="37" fillId="0" borderId="110" xfId="0" applyNumberFormat="1" applyFont="1" applyFill="1" applyBorder="1" applyAlignment="1">
      <alignment horizontal="center" vertical="top"/>
    </xf>
    <xf numFmtId="0" fontId="30" fillId="0" borderId="115" xfId="0" applyFont="1" applyFill="1" applyBorder="1" applyAlignment="1">
      <alignment horizontal="left"/>
    </xf>
    <xf numFmtId="1" fontId="40" fillId="7" borderId="116" xfId="0" applyNumberFormat="1" applyFont="1" applyFill="1" applyBorder="1" applyAlignment="1">
      <alignment horizontal="center" vertical="top"/>
    </xf>
    <xf numFmtId="1" fontId="40" fillId="7" borderId="117" xfId="0" applyNumberFormat="1" applyFont="1" applyFill="1" applyBorder="1" applyAlignment="1">
      <alignment horizontal="center" vertical="top"/>
    </xf>
    <xf numFmtId="1" fontId="40" fillId="7" borderId="118" xfId="0" applyNumberFormat="1" applyFont="1" applyFill="1" applyBorder="1" applyAlignment="1">
      <alignment horizontal="center" vertical="top"/>
    </xf>
    <xf numFmtId="1" fontId="40" fillId="7" borderId="119" xfId="0" applyNumberFormat="1" applyFont="1" applyFill="1" applyBorder="1" applyAlignment="1">
      <alignment horizontal="center" vertical="top"/>
    </xf>
    <xf numFmtId="1" fontId="40" fillId="7" borderId="120" xfId="0" applyNumberFormat="1" applyFont="1" applyFill="1" applyBorder="1" applyAlignment="1">
      <alignment horizontal="center" vertical="top"/>
    </xf>
    <xf numFmtId="1" fontId="40" fillId="7" borderId="121" xfId="0" applyNumberFormat="1" applyFont="1" applyFill="1" applyBorder="1" applyAlignment="1">
      <alignment horizontal="center" vertical="top"/>
    </xf>
    <xf numFmtId="1" fontId="40" fillId="7" borderId="122" xfId="0" applyNumberFormat="1" applyFont="1" applyFill="1" applyBorder="1" applyAlignment="1">
      <alignment horizontal="center" vertical="top"/>
    </xf>
    <xf numFmtId="1" fontId="40" fillId="7" borderId="123" xfId="0" applyNumberFormat="1" applyFont="1" applyFill="1" applyBorder="1" applyAlignment="1">
      <alignment horizontal="center" vertical="top"/>
    </xf>
    <xf numFmtId="1" fontId="40" fillId="7" borderId="124" xfId="0" applyNumberFormat="1" applyFont="1" applyFill="1" applyBorder="1" applyAlignment="1">
      <alignment horizontal="center" vertical="top"/>
    </xf>
    <xf numFmtId="0" fontId="40" fillId="7" borderId="125" xfId="0" applyFont="1" applyFill="1" applyBorder="1" applyAlignment="1">
      <alignment horizontal="center" vertical="top"/>
    </xf>
    <xf numFmtId="0" fontId="40" fillId="7" borderId="116" xfId="0" applyFont="1" applyFill="1" applyBorder="1" applyAlignment="1">
      <alignment horizontal="center" vertical="top"/>
    </xf>
    <xf numFmtId="0" fontId="40" fillId="7" borderId="122" xfId="0" applyFont="1" applyFill="1" applyBorder="1" applyAlignment="1">
      <alignment horizontal="center" vertical="top"/>
    </xf>
    <xf numFmtId="0" fontId="40" fillId="7" borderId="123" xfId="0" applyFont="1" applyFill="1" applyBorder="1" applyAlignment="1">
      <alignment horizontal="center" vertical="top"/>
    </xf>
    <xf numFmtId="0" fontId="40" fillId="7" borderId="126" xfId="0" applyFont="1" applyFill="1" applyBorder="1" applyAlignment="1">
      <alignment horizontal="right"/>
    </xf>
    <xf numFmtId="0" fontId="39" fillId="0" borderId="127" xfId="0" applyFont="1" applyFill="1" applyBorder="1" applyAlignment="1">
      <alignment horizontal="left"/>
    </xf>
    <xf numFmtId="1" fontId="41" fillId="2" borderId="128" xfId="0" applyNumberFormat="1" applyFont="1" applyFill="1" applyBorder="1" applyAlignment="1">
      <alignment horizontal="center" vertical="top"/>
    </xf>
    <xf numFmtId="1" fontId="41" fillId="2" borderId="129" xfId="0" applyNumberFormat="1" applyFont="1" applyFill="1" applyBorder="1" applyAlignment="1">
      <alignment horizontal="center" vertical="top"/>
    </xf>
    <xf numFmtId="1" fontId="41" fillId="2" borderId="130" xfId="0" applyNumberFormat="1" applyFont="1" applyFill="1" applyBorder="1" applyAlignment="1">
      <alignment horizontal="center" vertical="top"/>
    </xf>
    <xf numFmtId="1" fontId="41" fillId="2" borderId="131" xfId="0" applyNumberFormat="1" applyFont="1" applyFill="1" applyBorder="1" applyAlignment="1">
      <alignment horizontal="center" vertical="top"/>
    </xf>
    <xf numFmtId="1" fontId="41" fillId="2" borderId="132" xfId="0" applyNumberFormat="1" applyFont="1" applyFill="1" applyBorder="1" applyAlignment="1">
      <alignment horizontal="center" vertical="top"/>
    </xf>
    <xf numFmtId="1" fontId="41" fillId="2" borderId="133" xfId="0" applyNumberFormat="1" applyFont="1" applyFill="1" applyBorder="1" applyAlignment="1">
      <alignment horizontal="center" vertical="top"/>
    </xf>
    <xf numFmtId="1" fontId="42" fillId="2" borderId="134" xfId="0" applyNumberFormat="1" applyFont="1" applyFill="1" applyBorder="1" applyAlignment="1">
      <alignment horizontal="center" vertical="top"/>
    </xf>
    <xf numFmtId="1" fontId="42" fillId="2" borderId="135" xfId="0" applyNumberFormat="1" applyFont="1" applyFill="1" applyBorder="1" applyAlignment="1">
      <alignment horizontal="center" vertical="top"/>
    </xf>
    <xf numFmtId="0" fontId="41" fillId="2" borderId="136" xfId="0" applyFont="1" applyFill="1" applyBorder="1" applyAlignment="1">
      <alignment horizontal="center" vertical="top"/>
    </xf>
    <xf numFmtId="1" fontId="42" fillId="2" borderId="137" xfId="0" quotePrefix="1" applyNumberFormat="1" applyFont="1" applyFill="1" applyBorder="1" applyAlignment="1">
      <alignment horizontal="center" vertical="top"/>
    </xf>
    <xf numFmtId="0" fontId="42" fillId="2" borderId="128" xfId="0" quotePrefix="1" applyFont="1" applyFill="1" applyBorder="1" applyAlignment="1">
      <alignment horizontal="center" vertical="top"/>
    </xf>
    <xf numFmtId="0" fontId="42" fillId="2" borderId="134" xfId="0" quotePrefix="1" applyFont="1" applyFill="1" applyBorder="1" applyAlignment="1">
      <alignment horizontal="center" vertical="top"/>
    </xf>
    <xf numFmtId="0" fontId="42" fillId="2" borderId="135" xfId="0" applyFont="1" applyFill="1" applyBorder="1" applyAlignment="1">
      <alignment horizontal="center" vertical="top"/>
    </xf>
    <xf numFmtId="0" fontId="41" fillId="2" borderId="138" xfId="0" applyFont="1" applyFill="1" applyBorder="1" applyAlignment="1">
      <alignment horizontal="right"/>
    </xf>
    <xf numFmtId="1" fontId="41" fillId="2" borderId="97" xfId="0" applyNumberFormat="1" applyFont="1" applyFill="1" applyBorder="1" applyAlignment="1">
      <alignment horizontal="center" vertical="top"/>
    </xf>
    <xf numFmtId="1" fontId="41" fillId="2" borderId="98" xfId="0" applyNumberFormat="1" applyFont="1" applyFill="1" applyBorder="1" applyAlignment="1">
      <alignment horizontal="center" vertical="top"/>
    </xf>
    <xf numFmtId="1" fontId="41" fillId="2" borderId="99" xfId="0" applyNumberFormat="1" applyFont="1" applyFill="1" applyBorder="1" applyAlignment="1">
      <alignment horizontal="center" vertical="top"/>
    </xf>
    <xf numFmtId="1" fontId="41" fillId="2" borderId="100" xfId="0" applyNumberFormat="1" applyFont="1" applyFill="1" applyBorder="1" applyAlignment="1">
      <alignment horizontal="center" vertical="top"/>
    </xf>
    <xf numFmtId="1" fontId="41" fillId="2" borderId="101" xfId="0" applyNumberFormat="1" applyFont="1" applyFill="1" applyBorder="1" applyAlignment="1">
      <alignment horizontal="center" vertical="top"/>
    </xf>
    <xf numFmtId="1" fontId="41" fillId="2" borderId="102" xfId="0" applyNumberFormat="1" applyFont="1" applyFill="1" applyBorder="1" applyAlignment="1">
      <alignment horizontal="center" vertical="top"/>
    </xf>
    <xf numFmtId="1" fontId="41" fillId="2" borderId="103" xfId="0" applyNumberFormat="1" applyFont="1" applyFill="1" applyBorder="1" applyAlignment="1">
      <alignment horizontal="center" vertical="top"/>
    </xf>
    <xf numFmtId="1" fontId="41" fillId="2" borderId="26" xfId="0" applyNumberFormat="1" applyFont="1" applyFill="1" applyBorder="1" applyAlignment="1">
      <alignment horizontal="center" vertical="top"/>
    </xf>
    <xf numFmtId="0" fontId="41" fillId="2" borderId="104" xfId="0" applyFont="1" applyFill="1" applyBorder="1" applyAlignment="1">
      <alignment horizontal="center" vertical="top"/>
    </xf>
    <xf numFmtId="1" fontId="42" fillId="2" borderId="105" xfId="0" quotePrefix="1" applyNumberFormat="1" applyFont="1" applyFill="1" applyBorder="1" applyAlignment="1">
      <alignment horizontal="center" vertical="top"/>
    </xf>
    <xf numFmtId="0" fontId="42" fillId="2" borderId="97" xfId="0" quotePrefix="1" applyFont="1" applyFill="1" applyBorder="1" applyAlignment="1">
      <alignment horizontal="center" vertical="top"/>
    </xf>
    <xf numFmtId="0" fontId="42" fillId="2" borderId="103" xfId="0" quotePrefix="1" applyFont="1" applyFill="1" applyBorder="1" applyAlignment="1">
      <alignment horizontal="center" vertical="top"/>
    </xf>
    <xf numFmtId="0" fontId="42" fillId="2" borderId="26" xfId="0" applyFont="1" applyFill="1" applyBorder="1" applyAlignment="1">
      <alignment horizontal="center" vertical="top"/>
    </xf>
    <xf numFmtId="0" fontId="41" fillId="2" borderId="87" xfId="0" applyFont="1" applyFill="1" applyBorder="1" applyAlignment="1">
      <alignment horizontal="right"/>
    </xf>
    <xf numFmtId="1" fontId="40" fillId="7" borderId="139" xfId="0" applyNumberFormat="1" applyFont="1" applyFill="1" applyBorder="1" applyAlignment="1">
      <alignment horizontal="center" vertical="top"/>
    </xf>
    <xf numFmtId="0" fontId="40" fillId="7" borderId="124" xfId="0" applyFont="1" applyFill="1" applyBorder="1" applyAlignment="1">
      <alignment horizontal="center" vertical="top"/>
    </xf>
    <xf numFmtId="0" fontId="39" fillId="0" borderId="140" xfId="0" applyFont="1" applyFill="1" applyBorder="1" applyAlignment="1">
      <alignment horizontal="left" vertical="top" wrapText="1"/>
    </xf>
    <xf numFmtId="1" fontId="30" fillId="0" borderId="141" xfId="0" applyNumberFormat="1" applyFont="1" applyBorder="1" applyAlignment="1">
      <alignment horizontal="center" vertical="top"/>
    </xf>
    <xf numFmtId="1" fontId="30" fillId="0" borderId="142" xfId="0" applyNumberFormat="1" applyFont="1" applyBorder="1" applyAlignment="1">
      <alignment horizontal="center" vertical="top"/>
    </xf>
    <xf numFmtId="1" fontId="30" fillId="0" borderId="143" xfId="0" applyNumberFormat="1" applyFont="1" applyBorder="1" applyAlignment="1">
      <alignment horizontal="center" vertical="top"/>
    </xf>
    <xf numFmtId="1" fontId="30" fillId="0" borderId="144" xfId="0" applyNumberFormat="1" applyFont="1" applyBorder="1" applyAlignment="1">
      <alignment horizontal="center" vertical="top"/>
    </xf>
    <xf numFmtId="1" fontId="30" fillId="0" borderId="145" xfId="0" applyNumberFormat="1" applyFont="1" applyBorder="1" applyAlignment="1">
      <alignment horizontal="center" vertical="top"/>
    </xf>
    <xf numFmtId="1" fontId="30" fillId="0" borderId="47" xfId="0" applyNumberFormat="1" applyFont="1" applyBorder="1" applyAlignment="1">
      <alignment horizontal="center" vertical="top"/>
    </xf>
    <xf numFmtId="1" fontId="30" fillId="0" borderId="146" xfId="0" applyNumberFormat="1" applyFont="1" applyBorder="1" applyAlignment="1">
      <alignment horizontal="center" vertical="top"/>
    </xf>
    <xf numFmtId="1" fontId="30" fillId="0" borderId="147" xfId="0" applyNumberFormat="1" applyFont="1" applyBorder="1" applyAlignment="1">
      <alignment horizontal="center" vertical="top"/>
    </xf>
    <xf numFmtId="0" fontId="37" fillId="0" borderId="148" xfId="0" applyFont="1" applyBorder="1" applyAlignment="1">
      <alignment horizontal="center" vertical="top"/>
    </xf>
    <xf numFmtId="0" fontId="37" fillId="0" borderId="149" xfId="0" applyFont="1" applyBorder="1" applyAlignment="1">
      <alignment horizontal="center" vertical="top"/>
    </xf>
    <xf numFmtId="0" fontId="37" fillId="0" borderId="150" xfId="0" quotePrefix="1" applyFont="1" applyBorder="1" applyAlignment="1">
      <alignment horizontal="center" vertical="top"/>
    </xf>
    <xf numFmtId="0" fontId="37" fillId="0" borderId="47" xfId="0" quotePrefix="1" applyFont="1" applyBorder="1" applyAlignment="1">
      <alignment horizontal="center" vertical="top"/>
    </xf>
    <xf numFmtId="0" fontId="37" fillId="0" borderId="147" xfId="0" applyFont="1" applyBorder="1" applyAlignment="1">
      <alignment horizontal="center" vertical="top"/>
    </xf>
    <xf numFmtId="0" fontId="30" fillId="0" borderId="151" xfId="0" applyFont="1" applyBorder="1" applyAlignment="1">
      <alignment horizontal="left" vertical="top"/>
    </xf>
    <xf numFmtId="0" fontId="39" fillId="0" borderId="152" xfId="0" applyFont="1" applyFill="1" applyBorder="1" applyAlignment="1">
      <alignment horizontal="left" vertical="top" wrapText="1"/>
    </xf>
    <xf numFmtId="1" fontId="36" fillId="0" borderId="153" xfId="0" applyNumberFormat="1" applyFont="1" applyFill="1" applyBorder="1" applyAlignment="1">
      <alignment horizontal="center" vertical="top"/>
    </xf>
    <xf numFmtId="1" fontId="36" fillId="0" borderId="79" xfId="0" applyNumberFormat="1" applyFont="1" applyFill="1" applyBorder="1" applyAlignment="1">
      <alignment horizontal="center" vertical="top"/>
    </xf>
    <xf numFmtId="0" fontId="37" fillId="0" borderId="154" xfId="0" applyFont="1" applyBorder="1" applyAlignment="1">
      <alignment horizontal="center" vertical="top"/>
    </xf>
    <xf numFmtId="0" fontId="37" fillId="0" borderId="155" xfId="0" applyFont="1" applyBorder="1" applyAlignment="1">
      <alignment horizontal="center" vertical="top"/>
    </xf>
    <xf numFmtId="0" fontId="37" fillId="0" borderId="9" xfId="0" quotePrefix="1" applyFont="1" applyBorder="1" applyAlignment="1">
      <alignment horizontal="center" vertical="top"/>
    </xf>
    <xf numFmtId="0" fontId="37" fillId="0" borderId="79" xfId="0" quotePrefix="1" applyFont="1" applyBorder="1" applyAlignment="1">
      <alignment horizontal="center" vertical="top"/>
    </xf>
    <xf numFmtId="0" fontId="30" fillId="0" borderId="156" xfId="0" applyFont="1" applyBorder="1" applyAlignment="1">
      <alignment horizontal="left" vertical="top"/>
    </xf>
    <xf numFmtId="1" fontId="43" fillId="0" borderId="157" xfId="0" applyNumberFormat="1" applyFont="1" applyFill="1" applyBorder="1" applyAlignment="1">
      <alignment horizontal="center" vertical="top"/>
    </xf>
    <xf numFmtId="1" fontId="43" fillId="0" borderId="91" xfId="0" applyNumberFormat="1" applyFont="1" applyFill="1" applyBorder="1" applyAlignment="1">
      <alignment horizontal="center" vertical="top"/>
    </xf>
    <xf numFmtId="1" fontId="43" fillId="0" borderId="92" xfId="0" applyNumberFormat="1" applyFont="1" applyFill="1" applyBorder="1" applyAlignment="1">
      <alignment horizontal="center" vertical="top"/>
    </xf>
    <xf numFmtId="1" fontId="37" fillId="0" borderId="86" xfId="0" applyNumberFormat="1" applyFont="1" applyFill="1" applyBorder="1" applyAlignment="1">
      <alignment horizontal="center" vertical="top"/>
    </xf>
    <xf numFmtId="0" fontId="39" fillId="0" borderId="84" xfId="0" applyFont="1" applyBorder="1" applyAlignment="1">
      <alignment horizontal="center" vertical="top"/>
    </xf>
    <xf numFmtId="1" fontId="42" fillId="0" borderId="158" xfId="0" quotePrefix="1" applyNumberFormat="1" applyFont="1" applyFill="1" applyBorder="1" applyAlignment="1">
      <alignment horizontal="center" vertical="top"/>
    </xf>
    <xf numFmtId="0" fontId="37" fillId="0" borderId="9" xfId="0" quotePrefix="1" applyFont="1" applyBorder="1" applyAlignment="1">
      <alignment horizontal="center" vertical="center"/>
    </xf>
    <xf numFmtId="0" fontId="37" fillId="0" borderId="79" xfId="0" quotePrefix="1" applyFont="1" applyBorder="1" applyAlignment="1">
      <alignment horizontal="center" vertical="center"/>
    </xf>
    <xf numFmtId="0" fontId="37" fillId="0" borderId="159" xfId="0" applyFont="1" applyBorder="1" applyAlignment="1">
      <alignment horizontal="center" vertical="center"/>
    </xf>
    <xf numFmtId="1" fontId="36" fillId="0" borderId="89" xfId="0" applyNumberFormat="1" applyFont="1" applyFill="1" applyBorder="1" applyAlignment="1">
      <alignment horizontal="center" vertical="top"/>
    </xf>
    <xf numFmtId="1" fontId="36" fillId="0" borderId="90" xfId="0" applyNumberFormat="1" applyFont="1" applyFill="1" applyBorder="1" applyAlignment="1">
      <alignment horizontal="center" vertical="top"/>
    </xf>
    <xf numFmtId="1" fontId="36" fillId="0" borderId="160" xfId="0" applyNumberFormat="1" applyFont="1" applyFill="1" applyBorder="1" applyAlignment="1">
      <alignment horizontal="center" vertical="top"/>
    </xf>
    <xf numFmtId="1" fontId="36" fillId="0" borderId="161" xfId="0" applyNumberFormat="1" applyFont="1" applyFill="1" applyBorder="1" applyAlignment="1">
      <alignment horizontal="center" vertical="top"/>
    </xf>
    <xf numFmtId="1" fontId="36" fillId="0" borderId="93" xfId="0" applyNumberFormat="1" applyFont="1" applyFill="1" applyBorder="1" applyAlignment="1">
      <alignment horizontal="center" vertical="top"/>
    </xf>
    <xf numFmtId="1" fontId="37" fillId="0" borderId="96" xfId="0" applyNumberFormat="1" applyFont="1" applyFill="1" applyBorder="1" applyAlignment="1">
      <alignment horizontal="center" vertical="top"/>
    </xf>
    <xf numFmtId="1" fontId="36" fillId="0" borderId="88" xfId="0" applyNumberFormat="1" applyFont="1" applyFill="1" applyBorder="1" applyAlignment="1">
      <alignment horizontal="center" vertical="top"/>
    </xf>
    <xf numFmtId="0" fontId="39" fillId="0" borderId="94" xfId="0" applyFont="1" applyBorder="1" applyAlignment="1">
      <alignment horizontal="center" vertical="top"/>
    </xf>
    <xf numFmtId="0" fontId="37" fillId="0" borderId="16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37" fillId="0" borderId="81" xfId="0" applyFont="1" applyBorder="1" applyAlignment="1">
      <alignment horizontal="center" vertical="center"/>
    </xf>
    <xf numFmtId="1" fontId="44" fillId="0" borderId="89" xfId="0" applyNumberFormat="1" applyFont="1" applyFill="1" applyBorder="1" applyAlignment="1">
      <alignment horizontal="center" vertical="top"/>
    </xf>
    <xf numFmtId="1" fontId="45" fillId="0" borderId="90" xfId="0" applyNumberFormat="1" applyFont="1" applyFill="1" applyBorder="1" applyAlignment="1">
      <alignment horizontal="center" vertical="top"/>
    </xf>
    <xf numFmtId="1" fontId="45" fillId="0" borderId="160" xfId="0" applyNumberFormat="1" applyFont="1" applyFill="1" applyBorder="1" applyAlignment="1">
      <alignment horizontal="center" vertical="top"/>
    </xf>
    <xf numFmtId="1" fontId="45" fillId="0" borderId="161" xfId="0" applyNumberFormat="1" applyFont="1" applyFill="1" applyBorder="1" applyAlignment="1">
      <alignment horizontal="center" vertical="top"/>
    </xf>
    <xf numFmtId="1" fontId="42" fillId="0" borderId="95" xfId="0" quotePrefix="1" applyNumberFormat="1" applyFont="1" applyFill="1" applyBorder="1" applyAlignment="1">
      <alignment horizontal="center" vertical="top"/>
    </xf>
    <xf numFmtId="0" fontId="37" fillId="0" borderId="20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37" fillId="0" borderId="162" xfId="0" applyFont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0" fontId="37" fillId="0" borderId="86" xfId="0" applyFont="1" applyBorder="1" applyAlignment="1">
      <alignment horizontal="center" vertical="center"/>
    </xf>
    <xf numFmtId="0" fontId="30" fillId="0" borderId="163" xfId="0" applyFont="1" applyBorder="1" applyAlignment="1">
      <alignment horizontal="left"/>
    </xf>
    <xf numFmtId="0" fontId="37" fillId="0" borderId="164" xfId="0" applyFont="1" applyBorder="1" applyAlignment="1">
      <alignment horizontal="center" vertical="top"/>
    </xf>
    <xf numFmtId="0" fontId="37" fillId="0" borderId="165" xfId="0" applyFont="1" applyBorder="1" applyAlignment="1">
      <alignment horizontal="center" vertical="top"/>
    </xf>
    <xf numFmtId="0" fontId="37" fillId="0" borderId="111" xfId="0" applyFont="1" applyBorder="1" applyAlignment="1">
      <alignment horizontal="center" vertical="top"/>
    </xf>
    <xf numFmtId="0" fontId="30" fillId="0" borderId="166" xfId="0" applyFont="1" applyFill="1" applyBorder="1" applyAlignment="1">
      <alignment horizontal="left"/>
    </xf>
    <xf numFmtId="1" fontId="37" fillId="0" borderId="103" xfId="0" applyNumberFormat="1" applyFont="1" applyFill="1" applyBorder="1" applyAlignment="1">
      <alignment horizontal="center" vertical="top"/>
    </xf>
    <xf numFmtId="0" fontId="39" fillId="0" borderId="104" xfId="0" applyFont="1" applyBorder="1" applyAlignment="1">
      <alignment horizontal="center" vertical="top"/>
    </xf>
    <xf numFmtId="0" fontId="37" fillId="0" borderId="167" xfId="0" applyFont="1" applyBorder="1" applyAlignment="1">
      <alignment horizontal="center" vertical="top"/>
    </xf>
    <xf numFmtId="0" fontId="37" fillId="0" borderId="83" xfId="0" applyFont="1" applyBorder="1" applyAlignment="1">
      <alignment horizontal="center" vertical="top"/>
    </xf>
    <xf numFmtId="0" fontId="37" fillId="0" borderId="152" xfId="0" applyFont="1" applyBorder="1" applyAlignment="1">
      <alignment horizontal="center" vertical="center"/>
    </xf>
    <xf numFmtId="1" fontId="36" fillId="0" borderId="117" xfId="0" applyNumberFormat="1" applyFont="1" applyFill="1" applyBorder="1" applyAlignment="1">
      <alignment horizontal="center" vertical="top"/>
    </xf>
    <xf numFmtId="1" fontId="36" fillId="0" borderId="118" xfId="0" applyNumberFormat="1" applyFont="1" applyFill="1" applyBorder="1" applyAlignment="1">
      <alignment horizontal="center" vertical="top"/>
    </xf>
    <xf numFmtId="1" fontId="36" fillId="0" borderId="119" xfId="0" applyNumberFormat="1" applyFont="1" applyFill="1" applyBorder="1" applyAlignment="1">
      <alignment horizontal="center" vertical="top"/>
    </xf>
    <xf numFmtId="1" fontId="36" fillId="0" borderId="120" xfId="0" applyNumberFormat="1" applyFont="1" applyFill="1" applyBorder="1" applyAlignment="1">
      <alignment horizontal="center" vertical="top"/>
    </xf>
    <xf numFmtId="1" fontId="36" fillId="0" borderId="121" xfId="0" applyNumberFormat="1" applyFont="1" applyFill="1" applyBorder="1" applyAlignment="1">
      <alignment horizontal="center" vertical="top"/>
    </xf>
    <xf numFmtId="1" fontId="37" fillId="0" borderId="122" xfId="0" applyNumberFormat="1" applyFont="1" applyFill="1" applyBorder="1" applyAlignment="1">
      <alignment horizontal="center" vertical="top"/>
    </xf>
    <xf numFmtId="1" fontId="36" fillId="0" borderId="116" xfId="0" applyNumberFormat="1" applyFont="1" applyFill="1" applyBorder="1" applyAlignment="1">
      <alignment horizontal="center" vertical="top"/>
    </xf>
    <xf numFmtId="0" fontId="39" fillId="0" borderId="124" xfId="0" applyFont="1" applyBorder="1" applyAlignment="1">
      <alignment horizontal="center" vertical="top"/>
    </xf>
    <xf numFmtId="0" fontId="37" fillId="0" borderId="125" xfId="0" applyFont="1" applyBorder="1" applyAlignment="1">
      <alignment horizontal="center" vertical="top"/>
    </xf>
    <xf numFmtId="0" fontId="37" fillId="0" borderId="168" xfId="0" applyFont="1" applyBorder="1" applyAlignment="1">
      <alignment horizontal="center" vertical="top"/>
    </xf>
    <xf numFmtId="0" fontId="37" fillId="0" borderId="121" xfId="0" applyFont="1" applyBorder="1" applyAlignment="1">
      <alignment horizontal="center" vertical="top"/>
    </xf>
    <xf numFmtId="0" fontId="37" fillId="0" borderId="123" xfId="0" applyFont="1" applyBorder="1" applyAlignment="1">
      <alignment horizontal="center" vertical="top"/>
    </xf>
    <xf numFmtId="0" fontId="30" fillId="0" borderId="126" xfId="0" applyFont="1" applyBorder="1" applyAlignment="1">
      <alignment horizontal="left"/>
    </xf>
    <xf numFmtId="0" fontId="30" fillId="0" borderId="127" xfId="0" applyFont="1" applyFill="1" applyBorder="1" applyAlignment="1">
      <alignment horizontal="left"/>
    </xf>
    <xf numFmtId="1" fontId="38" fillId="2" borderId="128" xfId="0" applyNumberFormat="1" applyFont="1" applyFill="1" applyBorder="1" applyAlignment="1">
      <alignment horizontal="center" vertical="top"/>
    </xf>
    <xf numFmtId="1" fontId="38" fillId="2" borderId="129" xfId="0" applyNumberFormat="1" applyFont="1" applyFill="1" applyBorder="1" applyAlignment="1">
      <alignment horizontal="center" vertical="top"/>
    </xf>
    <xf numFmtId="1" fontId="38" fillId="2" borderId="130" xfId="0" applyNumberFormat="1" applyFont="1" applyFill="1" applyBorder="1" applyAlignment="1">
      <alignment horizontal="center" vertical="top"/>
    </xf>
    <xf numFmtId="1" fontId="38" fillId="2" borderId="131" xfId="0" applyNumberFormat="1" applyFont="1" applyFill="1" applyBorder="1" applyAlignment="1">
      <alignment horizontal="center" vertical="top"/>
    </xf>
    <xf numFmtId="1" fontId="38" fillId="2" borderId="132" xfId="0" applyNumberFormat="1" applyFont="1" applyFill="1" applyBorder="1" applyAlignment="1">
      <alignment horizontal="center" vertical="top"/>
    </xf>
    <xf numFmtId="1" fontId="38" fillId="2" borderId="133" xfId="0" applyNumberFormat="1" applyFont="1" applyFill="1" applyBorder="1" applyAlignment="1">
      <alignment horizontal="center" vertical="top"/>
    </xf>
    <xf numFmtId="1" fontId="41" fillId="2" borderId="136" xfId="0" applyNumberFormat="1" applyFont="1" applyFill="1" applyBorder="1" applyAlignment="1">
      <alignment horizontal="center" vertical="top"/>
    </xf>
    <xf numFmtId="1" fontId="38" fillId="2" borderId="89" xfId="0" applyNumberFormat="1" applyFont="1" applyFill="1" applyBorder="1" applyAlignment="1">
      <alignment horizontal="center" vertical="top"/>
    </xf>
    <xf numFmtId="1" fontId="38" fillId="2" borderId="90" xfId="0" applyNumberFormat="1" applyFont="1" applyFill="1" applyBorder="1" applyAlignment="1">
      <alignment horizontal="center" vertical="top"/>
    </xf>
    <xf numFmtId="1" fontId="38" fillId="2" borderId="160" xfId="0" applyNumberFormat="1" applyFont="1" applyFill="1" applyBorder="1" applyAlignment="1">
      <alignment horizontal="center" vertical="top"/>
    </xf>
    <xf numFmtId="1" fontId="38" fillId="2" borderId="161" xfId="0" applyNumberFormat="1" applyFont="1" applyFill="1" applyBorder="1" applyAlignment="1">
      <alignment horizontal="center" vertical="top"/>
    </xf>
    <xf numFmtId="1" fontId="38" fillId="2" borderId="93" xfId="0" applyNumberFormat="1" applyFont="1" applyFill="1" applyBorder="1" applyAlignment="1">
      <alignment horizontal="center" vertical="top"/>
    </xf>
    <xf numFmtId="1" fontId="42" fillId="2" borderId="96" xfId="0" applyNumberFormat="1" applyFont="1" applyFill="1" applyBorder="1" applyAlignment="1">
      <alignment horizontal="center" vertical="top"/>
    </xf>
    <xf numFmtId="1" fontId="38" fillId="2" borderId="88" xfId="0" applyNumberFormat="1" applyFont="1" applyFill="1" applyBorder="1" applyAlignment="1">
      <alignment horizontal="center" vertical="top"/>
    </xf>
    <xf numFmtId="1" fontId="41" fillId="2" borderId="94" xfId="0" quotePrefix="1" applyNumberFormat="1" applyFont="1" applyFill="1" applyBorder="1" applyAlignment="1">
      <alignment horizontal="center" vertical="top"/>
    </xf>
    <xf numFmtId="1" fontId="42" fillId="2" borderId="95" xfId="0" quotePrefix="1" applyNumberFormat="1" applyFont="1" applyFill="1" applyBorder="1" applyAlignment="1">
      <alignment horizontal="center" vertical="top"/>
    </xf>
    <xf numFmtId="1" fontId="42" fillId="2" borderId="30" xfId="0" applyNumberFormat="1" applyFont="1" applyFill="1" applyBorder="1" applyAlignment="1">
      <alignment horizontal="center" vertical="top"/>
    </xf>
    <xf numFmtId="0" fontId="38" fillId="2" borderId="87" xfId="0" applyFont="1" applyFill="1" applyBorder="1" applyAlignment="1">
      <alignment horizontal="right"/>
    </xf>
    <xf numFmtId="0" fontId="30" fillId="0" borderId="30" xfId="0" applyFont="1" applyFill="1" applyBorder="1" applyAlignment="1">
      <alignment horizontal="left"/>
    </xf>
    <xf numFmtId="0" fontId="30" fillId="0" borderId="88" xfId="0" applyFont="1" applyBorder="1" applyAlignment="1">
      <alignment horizontal="center" vertical="top"/>
    </xf>
    <xf numFmtId="0" fontId="30" fillId="0" borderId="89" xfId="0" applyFont="1" applyBorder="1" applyAlignment="1">
      <alignment horizontal="center" vertical="top"/>
    </xf>
    <xf numFmtId="0" fontId="30" fillId="0" borderId="90" xfId="0" applyFont="1" applyBorder="1" applyAlignment="1">
      <alignment horizontal="center" vertical="top"/>
    </xf>
    <xf numFmtId="0" fontId="30" fillId="0" borderId="160" xfId="0" applyFont="1" applyBorder="1" applyAlignment="1">
      <alignment horizontal="center" vertical="top"/>
    </xf>
    <xf numFmtId="0" fontId="30" fillId="0" borderId="161" xfId="0" applyFont="1" applyBorder="1" applyAlignment="1">
      <alignment horizontal="center" vertical="top"/>
    </xf>
    <xf numFmtId="0" fontId="30" fillId="0" borderId="93" xfId="0" applyFont="1" applyBorder="1" applyAlignment="1">
      <alignment horizontal="center" vertical="top"/>
    </xf>
    <xf numFmtId="0" fontId="37" fillId="0" borderId="88" xfId="0" quotePrefix="1" applyFont="1" applyBorder="1" applyAlignment="1">
      <alignment horizontal="center" vertical="top"/>
    </xf>
    <xf numFmtId="0" fontId="37" fillId="0" borderId="96" xfId="0" quotePrefix="1" applyFont="1" applyBorder="1" applyAlignment="1">
      <alignment horizontal="center" vertical="top"/>
    </xf>
    <xf numFmtId="0" fontId="30" fillId="0" borderId="30" xfId="0" applyFont="1" applyBorder="1" applyAlignment="1">
      <alignment horizontal="left" vertical="top"/>
    </xf>
    <xf numFmtId="0" fontId="30" fillId="0" borderId="26" xfId="0" applyFont="1" applyFill="1" applyBorder="1" applyAlignment="1">
      <alignment horizontal="left"/>
    </xf>
    <xf numFmtId="0" fontId="43" fillId="0" borderId="97" xfId="0" applyFont="1" applyFill="1" applyBorder="1" applyAlignment="1">
      <alignment horizontal="center" vertical="top"/>
    </xf>
    <xf numFmtId="0" fontId="43" fillId="0" borderId="98" xfId="0" applyFont="1" applyFill="1" applyBorder="1" applyAlignment="1">
      <alignment horizontal="center" vertical="top"/>
    </xf>
    <xf numFmtId="0" fontId="43" fillId="0" borderId="99" xfId="0" applyFont="1" applyFill="1" applyBorder="1" applyAlignment="1">
      <alignment horizontal="center" vertical="top"/>
    </xf>
    <xf numFmtId="0" fontId="43" fillId="0" borderId="100" xfId="0" applyFont="1" applyFill="1" applyBorder="1" applyAlignment="1">
      <alignment horizontal="center" vertical="top"/>
    </xf>
    <xf numFmtId="0" fontId="43" fillId="0" borderId="101" xfId="0" applyFont="1" applyFill="1" applyBorder="1" applyAlignment="1">
      <alignment horizontal="center" vertical="top"/>
    </xf>
    <xf numFmtId="0" fontId="37" fillId="0" borderId="103" xfId="0" applyFont="1" applyFill="1" applyBorder="1" applyAlignment="1">
      <alignment horizontal="center" vertical="top"/>
    </xf>
    <xf numFmtId="0" fontId="37" fillId="0" borderId="26" xfId="0" applyFont="1" applyFill="1" applyBorder="1" applyAlignment="1">
      <alignment horizontal="center" vertical="top"/>
    </xf>
    <xf numFmtId="0" fontId="36" fillId="0" borderId="97" xfId="0" applyFont="1" applyFill="1" applyBorder="1" applyAlignment="1">
      <alignment horizontal="center" vertical="top"/>
    </xf>
    <xf numFmtId="0" fontId="46" fillId="0" borderId="102" xfId="0" applyFont="1" applyFill="1" applyBorder="1" applyAlignment="1">
      <alignment horizontal="center" vertical="top"/>
    </xf>
    <xf numFmtId="0" fontId="37" fillId="0" borderId="104" xfId="0" applyFont="1" applyBorder="1" applyAlignment="1">
      <alignment horizontal="center" vertical="top"/>
    </xf>
    <xf numFmtId="0" fontId="37" fillId="0" borderId="97" xfId="0" quotePrefix="1" applyFont="1" applyBorder="1" applyAlignment="1">
      <alignment horizontal="center" vertical="top"/>
    </xf>
    <xf numFmtId="0" fontId="37" fillId="0" borderId="103" xfId="0" quotePrefix="1" applyFont="1" applyBorder="1" applyAlignment="1">
      <alignment horizontal="center" vertical="top"/>
    </xf>
    <xf numFmtId="0" fontId="30" fillId="0" borderId="26" xfId="0" applyFont="1" applyBorder="1" applyAlignment="1">
      <alignment horizontal="left" vertical="top"/>
    </xf>
    <xf numFmtId="1" fontId="37" fillId="0" borderId="26" xfId="0" applyNumberFormat="1" applyFont="1" applyFill="1" applyBorder="1" applyAlignment="1">
      <alignment horizontal="center" vertical="top"/>
    </xf>
    <xf numFmtId="0" fontId="30" fillId="0" borderId="26" xfId="0" applyFont="1" applyBorder="1" applyAlignment="1">
      <alignment horizontal="left"/>
    </xf>
    <xf numFmtId="0" fontId="36" fillId="0" borderId="26" xfId="0" applyFont="1" applyFill="1" applyBorder="1" applyAlignment="1">
      <alignment horizontal="left"/>
    </xf>
    <xf numFmtId="0" fontId="36" fillId="0" borderId="26" xfId="0" applyFont="1" applyBorder="1" applyAlignment="1">
      <alignment horizontal="left"/>
    </xf>
    <xf numFmtId="0" fontId="37" fillId="0" borderId="36" xfId="0" applyFont="1" applyFill="1" applyBorder="1" applyAlignment="1">
      <alignment horizontal="left"/>
    </xf>
    <xf numFmtId="1" fontId="37" fillId="0" borderId="113" xfId="0" applyNumberFormat="1" applyFont="1" applyFill="1" applyBorder="1" applyAlignment="1">
      <alignment horizontal="center" vertical="top"/>
    </xf>
    <xf numFmtId="0" fontId="37" fillId="0" borderId="114" xfId="0" applyFont="1" applyFill="1" applyBorder="1" applyAlignment="1">
      <alignment horizontal="center" vertical="top"/>
    </xf>
    <xf numFmtId="0" fontId="37" fillId="0" borderId="106" xfId="0" applyFont="1" applyFill="1" applyBorder="1" applyAlignment="1">
      <alignment horizontal="center" vertical="top"/>
    </xf>
    <xf numFmtId="0" fontId="37" fillId="0" borderId="112" xfId="0" applyFont="1" applyFill="1" applyBorder="1" applyAlignment="1">
      <alignment horizontal="center" vertical="top"/>
    </xf>
    <xf numFmtId="0" fontId="37" fillId="0" borderId="36" xfId="0" applyFont="1" applyFill="1" applyBorder="1" applyAlignment="1">
      <alignment horizontal="center" vertical="top"/>
    </xf>
    <xf numFmtId="0" fontId="42" fillId="0" borderId="36" xfId="0" applyFont="1" applyFill="1" applyBorder="1" applyAlignment="1">
      <alignment horizontal="left"/>
    </xf>
    <xf numFmtId="1" fontId="36" fillId="0" borderId="128" xfId="0" applyNumberFormat="1" applyFont="1" applyFill="1" applyBorder="1" applyAlignment="1">
      <alignment horizontal="center" vertical="top"/>
    </xf>
    <xf numFmtId="1" fontId="36" fillId="0" borderId="129" xfId="0" applyNumberFormat="1" applyFont="1" applyFill="1" applyBorder="1" applyAlignment="1">
      <alignment horizontal="center" vertical="top"/>
    </xf>
    <xf numFmtId="1" fontId="36" fillId="0" borderId="130" xfId="0" applyNumberFormat="1" applyFont="1" applyFill="1" applyBorder="1" applyAlignment="1">
      <alignment horizontal="center" vertical="top"/>
    </xf>
    <xf numFmtId="1" fontId="36" fillId="0" borderId="131" xfId="0" applyNumberFormat="1" applyFont="1" applyFill="1" applyBorder="1" applyAlignment="1">
      <alignment horizontal="center" vertical="top"/>
    </xf>
    <xf numFmtId="1" fontId="36" fillId="0" borderId="132" xfId="0" applyNumberFormat="1" applyFont="1" applyFill="1" applyBorder="1" applyAlignment="1">
      <alignment horizontal="center" vertical="top"/>
    </xf>
    <xf numFmtId="1" fontId="36" fillId="0" borderId="133" xfId="0" applyNumberFormat="1" applyFont="1" applyFill="1" applyBorder="1" applyAlignment="1">
      <alignment horizontal="center" vertical="top"/>
    </xf>
    <xf numFmtId="1" fontId="37" fillId="0" borderId="134" xfId="0" applyNumberFormat="1" applyFont="1" applyFill="1" applyBorder="1" applyAlignment="1">
      <alignment horizontal="center" vertical="top"/>
    </xf>
    <xf numFmtId="1" fontId="37" fillId="0" borderId="135" xfId="0" applyNumberFormat="1" applyFont="1" applyFill="1" applyBorder="1" applyAlignment="1">
      <alignment horizontal="center" vertical="top"/>
    </xf>
    <xf numFmtId="0" fontId="39" fillId="0" borderId="136" xfId="0" applyFont="1" applyBorder="1" applyAlignment="1">
      <alignment horizontal="center" vertical="top"/>
    </xf>
    <xf numFmtId="0" fontId="37" fillId="0" borderId="137" xfId="0" applyFont="1" applyBorder="1" applyAlignment="1">
      <alignment horizontal="center" vertical="top"/>
    </xf>
    <xf numFmtId="0" fontId="37" fillId="0" borderId="128" xfId="0" applyFont="1" applyBorder="1" applyAlignment="1">
      <alignment horizontal="center" vertical="top"/>
    </xf>
    <xf numFmtId="0" fontId="37" fillId="0" borderId="134" xfId="0" applyFont="1" applyBorder="1" applyAlignment="1">
      <alignment horizontal="center" vertical="top"/>
    </xf>
    <xf numFmtId="0" fontId="37" fillId="0" borderId="135" xfId="0" applyFont="1" applyBorder="1" applyAlignment="1">
      <alignment horizontal="center" vertical="top"/>
    </xf>
    <xf numFmtId="0" fontId="30" fillId="0" borderId="138" xfId="0" applyFont="1" applyBorder="1" applyAlignment="1">
      <alignment horizontal="left"/>
    </xf>
    <xf numFmtId="0" fontId="48" fillId="0" borderId="0" xfId="0" applyFont="1"/>
    <xf numFmtId="0" fontId="49" fillId="0" borderId="166" xfId="0" applyFont="1" applyFill="1" applyBorder="1" applyAlignment="1">
      <alignment horizontal="left"/>
    </xf>
    <xf numFmtId="1" fontId="49" fillId="0" borderId="97" xfId="0" applyNumberFormat="1" applyFont="1" applyFill="1" applyBorder="1" applyAlignment="1">
      <alignment horizontal="center" vertical="top"/>
    </xf>
    <xf numFmtId="1" fontId="49" fillId="0" borderId="98" xfId="0" applyNumberFormat="1" applyFont="1" applyFill="1" applyBorder="1" applyAlignment="1">
      <alignment horizontal="center" vertical="top"/>
    </xf>
    <xf numFmtId="1" fontId="49" fillId="0" borderId="99" xfId="0" applyNumberFormat="1" applyFont="1" applyFill="1" applyBorder="1" applyAlignment="1">
      <alignment horizontal="center" vertical="top"/>
    </xf>
    <xf numFmtId="1" fontId="49" fillId="0" borderId="100" xfId="0" applyNumberFormat="1" applyFont="1" applyFill="1" applyBorder="1" applyAlignment="1">
      <alignment horizontal="center" vertical="top"/>
    </xf>
    <xf numFmtId="1" fontId="49" fillId="0" borderId="101" xfId="0" applyNumberFormat="1" applyFont="1" applyFill="1" applyBorder="1" applyAlignment="1">
      <alignment horizontal="center" vertical="top"/>
    </xf>
    <xf numFmtId="1" fontId="49" fillId="0" borderId="102" xfId="0" applyNumberFormat="1" applyFont="1" applyFill="1" applyBorder="1" applyAlignment="1">
      <alignment horizontal="center" vertical="top"/>
    </xf>
    <xf numFmtId="1" fontId="49" fillId="0" borderId="103" xfId="0" applyNumberFormat="1" applyFont="1" applyFill="1" applyBorder="1" applyAlignment="1">
      <alignment horizontal="center" vertical="top"/>
    </xf>
    <xf numFmtId="1" fontId="49" fillId="0" borderId="26" xfId="0" applyNumberFormat="1" applyFont="1" applyFill="1" applyBorder="1" applyAlignment="1">
      <alignment horizontal="center" vertical="top"/>
    </xf>
    <xf numFmtId="0" fontId="49" fillId="0" borderId="104" xfId="0" applyFont="1" applyBorder="1" applyAlignment="1">
      <alignment horizontal="center" vertical="top"/>
    </xf>
    <xf numFmtId="0" fontId="49" fillId="0" borderId="105" xfId="0" applyFont="1" applyBorder="1" applyAlignment="1">
      <alignment horizontal="center" vertical="top"/>
    </xf>
    <xf numFmtId="0" fontId="49" fillId="0" borderId="97" xfId="0" applyFont="1" applyBorder="1" applyAlignment="1">
      <alignment horizontal="center" vertical="top"/>
    </xf>
    <xf numFmtId="0" fontId="49" fillId="0" borderId="103" xfId="0" applyFont="1" applyBorder="1" applyAlignment="1">
      <alignment horizontal="center" vertical="top"/>
    </xf>
    <xf numFmtId="0" fontId="49" fillId="0" borderId="26" xfId="0" applyFont="1" applyBorder="1" applyAlignment="1">
      <alignment horizontal="center" vertical="top"/>
    </xf>
    <xf numFmtId="0" fontId="49" fillId="0" borderId="163" xfId="0" applyFont="1" applyBorder="1" applyAlignment="1">
      <alignment horizontal="left"/>
    </xf>
    <xf numFmtId="1" fontId="37" fillId="0" borderId="97" xfId="0" applyNumberFormat="1" applyFont="1" applyFill="1" applyBorder="1" applyAlignment="1">
      <alignment horizontal="center" vertical="top"/>
    </xf>
    <xf numFmtId="1" fontId="37" fillId="0" borderId="98" xfId="0" applyNumberFormat="1" applyFont="1" applyFill="1" applyBorder="1" applyAlignment="1">
      <alignment horizontal="center" vertical="top"/>
    </xf>
    <xf numFmtId="1" fontId="37" fillId="0" borderId="99" xfId="0" applyNumberFormat="1" applyFont="1" applyFill="1" applyBorder="1" applyAlignment="1">
      <alignment horizontal="center" vertical="top"/>
    </xf>
    <xf numFmtId="1" fontId="37" fillId="0" borderId="100" xfId="0" applyNumberFormat="1" applyFont="1" applyFill="1" applyBorder="1" applyAlignment="1">
      <alignment horizontal="center" vertical="top"/>
    </xf>
    <xf numFmtId="1" fontId="37" fillId="0" borderId="101" xfId="0" applyNumberFormat="1" applyFont="1" applyFill="1" applyBorder="1" applyAlignment="1">
      <alignment horizontal="center" vertical="top"/>
    </xf>
    <xf numFmtId="1" fontId="37" fillId="0" borderId="102" xfId="0" applyNumberFormat="1" applyFont="1" applyFill="1" applyBorder="1" applyAlignment="1">
      <alignment horizontal="center" vertical="top"/>
    </xf>
    <xf numFmtId="0" fontId="37" fillId="0" borderId="163" xfId="0" applyFont="1" applyBorder="1" applyAlignment="1">
      <alignment horizontal="left"/>
    </xf>
    <xf numFmtId="0" fontId="30" fillId="0" borderId="115" xfId="0" applyFont="1" applyFill="1" applyBorder="1" applyAlignment="1">
      <alignment horizontal="left" vertical="top"/>
    </xf>
    <xf numFmtId="1" fontId="37" fillId="0" borderId="123" xfId="0" applyNumberFormat="1" applyFont="1" applyFill="1" applyBorder="1" applyAlignment="1">
      <alignment horizontal="center" vertical="top"/>
    </xf>
    <xf numFmtId="0" fontId="37" fillId="0" borderId="116" xfId="0" applyFont="1" applyBorder="1" applyAlignment="1">
      <alignment horizontal="center" vertical="top"/>
    </xf>
    <xf numFmtId="0" fontId="37" fillId="0" borderId="122" xfId="0" applyFont="1" applyBorder="1" applyAlignment="1">
      <alignment horizontal="center" vertical="top"/>
    </xf>
    <xf numFmtId="0" fontId="30" fillId="0" borderId="73" xfId="0" applyFont="1" applyFill="1" applyBorder="1" applyAlignment="1">
      <alignment horizontal="left"/>
    </xf>
    <xf numFmtId="1" fontId="45" fillId="0" borderId="169" xfId="0" applyNumberFormat="1" applyFont="1" applyFill="1" applyBorder="1" applyAlignment="1">
      <alignment horizontal="center" vertical="top"/>
    </xf>
    <xf numFmtId="1" fontId="45" fillId="0" borderId="129" xfId="0" applyNumberFormat="1" applyFont="1" applyFill="1" applyBorder="1" applyAlignment="1">
      <alignment horizontal="center" vertical="top"/>
    </xf>
    <xf numFmtId="1" fontId="45" fillId="0" borderId="130" xfId="0" applyNumberFormat="1" applyFont="1" applyFill="1" applyBorder="1" applyAlignment="1">
      <alignment horizontal="center" vertical="top"/>
    </xf>
    <xf numFmtId="1" fontId="45" fillId="0" borderId="131" xfId="0" applyNumberFormat="1" applyFont="1" applyFill="1" applyBorder="1" applyAlignment="1">
      <alignment horizontal="center" vertical="top"/>
    </xf>
    <xf numFmtId="1" fontId="45" fillId="0" borderId="132" xfId="0" applyNumberFormat="1" applyFont="1" applyFill="1" applyBorder="1" applyAlignment="1">
      <alignment horizontal="center" vertical="top"/>
    </xf>
    <xf numFmtId="1" fontId="37" fillId="0" borderId="170" xfId="0" applyNumberFormat="1" applyFont="1" applyFill="1" applyBorder="1" applyAlignment="1">
      <alignment horizontal="center" vertical="top"/>
    </xf>
    <xf numFmtId="1" fontId="37" fillId="0" borderId="171" xfId="0" applyNumberFormat="1" applyFont="1" applyFill="1" applyBorder="1" applyAlignment="1">
      <alignment horizontal="center" vertical="top"/>
    </xf>
    <xf numFmtId="0" fontId="39" fillId="0" borderId="136" xfId="0" applyFont="1" applyFill="1" applyBorder="1" applyAlignment="1">
      <alignment horizontal="center" vertical="top"/>
    </xf>
    <xf numFmtId="0" fontId="35" fillId="0" borderId="137" xfId="0" applyFont="1" applyFill="1" applyBorder="1" applyAlignment="1">
      <alignment horizontal="center" vertical="center"/>
    </xf>
    <xf numFmtId="0" fontId="35" fillId="0" borderId="129" xfId="0" applyFont="1" applyFill="1" applyBorder="1" applyAlignment="1">
      <alignment horizontal="center" vertical="center"/>
    </xf>
    <xf numFmtId="0" fontId="35" fillId="0" borderId="134" xfId="0" applyFont="1" applyFill="1" applyBorder="1" applyAlignment="1">
      <alignment horizontal="center" vertical="center"/>
    </xf>
    <xf numFmtId="0" fontId="35" fillId="0" borderId="133" xfId="0" applyFont="1" applyFill="1" applyBorder="1" applyAlignment="1">
      <alignment horizontal="center" vertical="center"/>
    </xf>
    <xf numFmtId="0" fontId="39" fillId="0" borderId="96" xfId="0" applyFont="1" applyFill="1" applyBorder="1" applyAlignment="1">
      <alignment horizontal="left" vertical="top"/>
    </xf>
    <xf numFmtId="0" fontId="7" fillId="0" borderId="0" xfId="0" applyFont="1"/>
    <xf numFmtId="0" fontId="50" fillId="0" borderId="73" xfId="0" applyFont="1" applyFill="1" applyBorder="1" applyAlignment="1">
      <alignment horizontal="left"/>
    </xf>
    <xf numFmtId="1" fontId="51" fillId="0" borderId="172" xfId="0" applyNumberFormat="1" applyFont="1" applyFill="1" applyBorder="1" applyAlignment="1">
      <alignment horizontal="center" vertical="top"/>
    </xf>
    <xf numFmtId="1" fontId="51" fillId="0" borderId="89" xfId="0" applyNumberFormat="1" applyFont="1" applyFill="1" applyBorder="1" applyAlignment="1">
      <alignment horizontal="center" vertical="top"/>
    </xf>
    <xf numFmtId="1" fontId="51" fillId="0" borderId="90" xfId="0" applyNumberFormat="1" applyFont="1" applyFill="1" applyBorder="1" applyAlignment="1">
      <alignment horizontal="center" vertical="top"/>
    </xf>
    <xf numFmtId="1" fontId="51" fillId="0" borderId="160" xfId="0" applyNumberFormat="1" applyFont="1" applyFill="1" applyBorder="1" applyAlignment="1">
      <alignment horizontal="center" vertical="top"/>
    </xf>
    <xf numFmtId="1" fontId="51" fillId="0" borderId="161" xfId="0" applyNumberFormat="1" applyFont="1" applyFill="1" applyBorder="1" applyAlignment="1">
      <alignment horizontal="center" vertical="top"/>
    </xf>
    <xf numFmtId="1" fontId="51" fillId="0" borderId="93" xfId="0" applyNumberFormat="1" applyFont="1" applyFill="1" applyBorder="1" applyAlignment="1">
      <alignment horizontal="center" vertical="top"/>
    </xf>
    <xf numFmtId="1" fontId="49" fillId="0" borderId="173" xfId="0" applyNumberFormat="1" applyFont="1" applyFill="1" applyBorder="1" applyAlignment="1">
      <alignment horizontal="center" vertical="top"/>
    </xf>
    <xf numFmtId="1" fontId="49" fillId="0" borderId="73" xfId="0" applyNumberFormat="1" applyFont="1" applyFill="1" applyBorder="1" applyAlignment="1">
      <alignment horizontal="center" vertical="top"/>
    </xf>
    <xf numFmtId="1" fontId="51" fillId="0" borderId="88" xfId="0" applyNumberFormat="1" applyFont="1" applyFill="1" applyBorder="1" applyAlignment="1">
      <alignment horizontal="center" vertical="top"/>
    </xf>
    <xf numFmtId="0" fontId="52" fillId="0" borderId="94" xfId="0" applyFont="1" applyFill="1" applyBorder="1" applyAlignment="1">
      <alignment horizontal="center" vertical="top"/>
    </xf>
    <xf numFmtId="0" fontId="53" fillId="0" borderId="95" xfId="0" applyFont="1" applyFill="1" applyBorder="1" applyAlignment="1">
      <alignment horizontal="center" vertical="center"/>
    </xf>
    <xf numFmtId="0" fontId="53" fillId="0" borderId="89" xfId="0" applyFont="1" applyFill="1" applyBorder="1" applyAlignment="1">
      <alignment horizontal="center" vertical="center"/>
    </xf>
    <xf numFmtId="0" fontId="53" fillId="0" borderId="96" xfId="0" applyFont="1" applyFill="1" applyBorder="1" applyAlignment="1">
      <alignment horizontal="center" vertical="center"/>
    </xf>
    <xf numFmtId="0" fontId="53" fillId="0" borderId="93" xfId="0" applyFont="1" applyFill="1" applyBorder="1" applyAlignment="1">
      <alignment horizontal="center" vertical="center"/>
    </xf>
    <xf numFmtId="0" fontId="52" fillId="0" borderId="96" xfId="0" applyFont="1" applyFill="1" applyBorder="1" applyAlignment="1">
      <alignment horizontal="left" vertical="top"/>
    </xf>
    <xf numFmtId="0" fontId="30" fillId="0" borderId="174" xfId="0" applyFont="1" applyFill="1" applyBorder="1" applyAlignment="1">
      <alignment horizontal="left"/>
    </xf>
    <xf numFmtId="1" fontId="36" fillId="0" borderId="175" xfId="0" applyNumberFormat="1" applyFont="1" applyFill="1" applyBorder="1" applyAlignment="1">
      <alignment horizontal="center" vertical="top"/>
    </xf>
    <xf numFmtId="1" fontId="37" fillId="0" borderId="176" xfId="0" applyNumberFormat="1" applyFont="1" applyFill="1" applyBorder="1" applyAlignment="1">
      <alignment horizontal="center" vertical="top"/>
    </xf>
    <xf numFmtId="1" fontId="37" fillId="0" borderId="174" xfId="0" applyNumberFormat="1" applyFont="1" applyFill="1" applyBorder="1" applyAlignment="1">
      <alignment horizontal="center" vertical="top"/>
    </xf>
    <xf numFmtId="0" fontId="39" fillId="0" borderId="104" xfId="0" applyFont="1" applyFill="1" applyBorder="1" applyAlignment="1">
      <alignment horizontal="center" vertical="top"/>
    </xf>
    <xf numFmtId="0" fontId="35" fillId="0" borderId="105" xfId="0" applyFont="1" applyFill="1" applyBorder="1" applyAlignment="1">
      <alignment horizontal="center" vertical="center"/>
    </xf>
    <xf numFmtId="0" fontId="35" fillId="0" borderId="98" xfId="0" applyFont="1" applyFill="1" applyBorder="1" applyAlignment="1">
      <alignment horizontal="center" vertical="center"/>
    </xf>
    <xf numFmtId="0" fontId="35" fillId="0" borderId="103" xfId="0" applyFont="1" applyFill="1" applyBorder="1" applyAlignment="1">
      <alignment horizontal="center" vertical="center"/>
    </xf>
    <xf numFmtId="0" fontId="35" fillId="0" borderId="102" xfId="0" applyFont="1" applyFill="1" applyBorder="1" applyAlignment="1">
      <alignment horizontal="center" vertical="center"/>
    </xf>
    <xf numFmtId="0" fontId="39" fillId="0" borderId="103" xfId="0" applyFont="1" applyFill="1" applyBorder="1" applyAlignment="1">
      <alignment horizontal="left" vertical="top"/>
    </xf>
    <xf numFmtId="0" fontId="54" fillId="0" borderId="174" xfId="0" applyFont="1" applyFill="1" applyBorder="1" applyAlignment="1">
      <alignment vertical="top"/>
    </xf>
    <xf numFmtId="1" fontId="51" fillId="0" borderId="175" xfId="0" applyNumberFormat="1" applyFont="1" applyFill="1" applyBorder="1" applyAlignment="1">
      <alignment horizontal="center" vertical="top"/>
    </xf>
    <xf numFmtId="1" fontId="51" fillId="0" borderId="98" xfId="0" applyNumberFormat="1" applyFont="1" applyFill="1" applyBorder="1" applyAlignment="1">
      <alignment horizontal="center" vertical="top"/>
    </xf>
    <xf numFmtId="1" fontId="51" fillId="0" borderId="99" xfId="0" applyNumberFormat="1" applyFont="1" applyFill="1" applyBorder="1" applyAlignment="1">
      <alignment horizontal="center" vertical="top"/>
    </xf>
    <xf numFmtId="1" fontId="51" fillId="0" borderId="100" xfId="0" applyNumberFormat="1" applyFont="1" applyFill="1" applyBorder="1" applyAlignment="1">
      <alignment horizontal="center" vertical="top"/>
    </xf>
    <xf numFmtId="1" fontId="51" fillId="0" borderId="101" xfId="0" applyNumberFormat="1" applyFont="1" applyFill="1" applyBorder="1" applyAlignment="1">
      <alignment horizontal="center" vertical="top"/>
    </xf>
    <xf numFmtId="1" fontId="51" fillId="0" borderId="102" xfId="0" applyNumberFormat="1" applyFont="1" applyFill="1" applyBorder="1" applyAlignment="1">
      <alignment horizontal="center" vertical="top"/>
    </xf>
    <xf numFmtId="1" fontId="49" fillId="0" borderId="176" xfId="0" applyNumberFormat="1" applyFont="1" applyFill="1" applyBorder="1" applyAlignment="1">
      <alignment horizontal="center" vertical="top"/>
    </xf>
    <xf numFmtId="1" fontId="49" fillId="0" borderId="174" xfId="0" applyNumberFormat="1" applyFont="1" applyFill="1" applyBorder="1" applyAlignment="1">
      <alignment horizontal="center" vertical="top"/>
    </xf>
    <xf numFmtId="1" fontId="51" fillId="0" borderId="97" xfId="0" applyNumberFormat="1" applyFont="1" applyFill="1" applyBorder="1" applyAlignment="1">
      <alignment horizontal="center" vertical="top"/>
    </xf>
    <xf numFmtId="0" fontId="52" fillId="0" borderId="104" xfId="0" applyFont="1" applyFill="1" applyBorder="1" applyAlignment="1">
      <alignment horizontal="center" vertical="top"/>
    </xf>
    <xf numFmtId="0" fontId="53" fillId="0" borderId="105" xfId="0" applyFont="1" applyFill="1" applyBorder="1" applyAlignment="1">
      <alignment horizontal="center" vertical="center"/>
    </xf>
    <xf numFmtId="0" fontId="53" fillId="0" borderId="98" xfId="0" applyFont="1" applyFill="1" applyBorder="1" applyAlignment="1">
      <alignment horizontal="center" vertical="center"/>
    </xf>
    <xf numFmtId="0" fontId="53" fillId="0" borderId="103" xfId="0" applyFont="1" applyFill="1" applyBorder="1" applyAlignment="1">
      <alignment horizontal="center" vertical="center"/>
    </xf>
    <xf numFmtId="0" fontId="53" fillId="0" borderId="102" xfId="0" applyFont="1" applyFill="1" applyBorder="1" applyAlignment="1">
      <alignment horizontal="center" vertical="center"/>
    </xf>
    <xf numFmtId="0" fontId="52" fillId="0" borderId="103" xfId="0" applyFont="1" applyFill="1" applyBorder="1" applyAlignment="1">
      <alignment horizontal="left" vertical="top"/>
    </xf>
    <xf numFmtId="1" fontId="39" fillId="0" borderId="102" xfId="0" applyNumberFormat="1" applyFont="1" applyFill="1" applyBorder="1" applyAlignment="1">
      <alignment horizontal="center" vertical="top"/>
    </xf>
    <xf numFmtId="1" fontId="43" fillId="0" borderId="175" xfId="0" applyNumberFormat="1" applyFont="1" applyFill="1" applyBorder="1" applyAlignment="1">
      <alignment horizontal="center" vertical="top"/>
    </xf>
    <xf numFmtId="1" fontId="43" fillId="0" borderId="98" xfId="0" applyNumberFormat="1" applyFont="1" applyFill="1" applyBorder="1" applyAlignment="1">
      <alignment horizontal="center" vertical="top"/>
    </xf>
    <xf numFmtId="1" fontId="43" fillId="0" borderId="99" xfId="0" applyNumberFormat="1" applyFont="1" applyFill="1" applyBorder="1" applyAlignment="1">
      <alignment horizontal="center" vertical="top"/>
    </xf>
    <xf numFmtId="1" fontId="43" fillId="0" borderId="100" xfId="0" applyNumberFormat="1" applyFont="1" applyFill="1" applyBorder="1" applyAlignment="1">
      <alignment horizontal="center" vertical="top"/>
    </xf>
    <xf numFmtId="1" fontId="43" fillId="0" borderId="101" xfId="0" applyNumberFormat="1" applyFont="1" applyFill="1" applyBorder="1" applyAlignment="1">
      <alignment horizontal="center" vertical="top"/>
    </xf>
    <xf numFmtId="0" fontId="23" fillId="0" borderId="177" xfId="0" applyFont="1" applyFill="1" applyBorder="1" applyAlignment="1">
      <alignment vertical="top"/>
    </xf>
    <xf numFmtId="1" fontId="36" fillId="0" borderId="168" xfId="0" applyNumberFormat="1" applyFont="1" applyFill="1" applyBorder="1" applyAlignment="1">
      <alignment horizontal="center" vertical="top"/>
    </xf>
    <xf numFmtId="1" fontId="37" fillId="0" borderId="139" xfId="0" applyNumberFormat="1" applyFont="1" applyFill="1" applyBorder="1" applyAlignment="1">
      <alignment horizontal="center" vertical="top"/>
    </xf>
    <xf numFmtId="1" fontId="37" fillId="0" borderId="178" xfId="0" applyNumberFormat="1" applyFont="1" applyFill="1" applyBorder="1" applyAlignment="1">
      <alignment horizontal="center" vertical="top"/>
    </xf>
    <xf numFmtId="0" fontId="39" fillId="0" borderId="124" xfId="0" applyFont="1" applyFill="1" applyBorder="1" applyAlignment="1">
      <alignment horizontal="center" vertical="top"/>
    </xf>
    <xf numFmtId="0" fontId="35" fillId="0" borderId="125" xfId="0" applyFont="1" applyFill="1" applyBorder="1" applyAlignment="1">
      <alignment horizontal="center" vertical="center"/>
    </xf>
    <xf numFmtId="0" fontId="35" fillId="0" borderId="117" xfId="0" applyFont="1" applyFill="1" applyBorder="1" applyAlignment="1">
      <alignment horizontal="center" vertical="center"/>
    </xf>
    <xf numFmtId="0" fontId="35" fillId="0" borderId="122" xfId="0" applyFont="1" applyFill="1" applyBorder="1" applyAlignment="1">
      <alignment horizontal="center" vertical="center"/>
    </xf>
    <xf numFmtId="0" fontId="35" fillId="0" borderId="121" xfId="0" applyFont="1" applyFill="1" applyBorder="1" applyAlignment="1">
      <alignment horizontal="center" vertical="center"/>
    </xf>
    <xf numFmtId="0" fontId="39" fillId="0" borderId="179" xfId="0" applyFont="1" applyFill="1" applyBorder="1" applyAlignment="1">
      <alignment horizontal="left" vertical="top"/>
    </xf>
    <xf numFmtId="0" fontId="23" fillId="0" borderId="26" xfId="0" applyFont="1" applyFill="1" applyBorder="1" applyAlignment="1">
      <alignment vertical="top"/>
    </xf>
    <xf numFmtId="1" fontId="46" fillId="0" borderId="88" xfId="0" applyNumberFormat="1" applyFont="1" applyFill="1" applyBorder="1" applyAlignment="1">
      <alignment horizontal="center" vertical="top"/>
    </xf>
    <xf numFmtId="1" fontId="46" fillId="0" borderId="89" xfId="0" applyNumberFormat="1" applyFont="1" applyFill="1" applyBorder="1" applyAlignment="1">
      <alignment horizontal="center" vertical="top"/>
    </xf>
    <xf numFmtId="1" fontId="46" fillId="0" borderId="90" xfId="0" applyNumberFormat="1" applyFont="1" applyFill="1" applyBorder="1" applyAlignment="1">
      <alignment horizontal="center" vertical="top"/>
    </xf>
    <xf numFmtId="1" fontId="46" fillId="0" borderId="160" xfId="0" applyNumberFormat="1" applyFont="1" applyFill="1" applyBorder="1" applyAlignment="1">
      <alignment horizontal="center" vertical="top"/>
    </xf>
    <xf numFmtId="1" fontId="46" fillId="0" borderId="161" xfId="0" applyNumberFormat="1" applyFont="1" applyFill="1" applyBorder="1" applyAlignment="1">
      <alignment horizontal="center" vertical="top"/>
    </xf>
    <xf numFmtId="1" fontId="37" fillId="0" borderId="173" xfId="0" applyNumberFormat="1" applyFont="1" applyFill="1" applyBorder="1" applyAlignment="1">
      <alignment horizontal="center" vertical="top"/>
    </xf>
    <xf numFmtId="1" fontId="37" fillId="0" borderId="73" xfId="0" applyNumberFormat="1" applyFont="1" applyFill="1" applyBorder="1" applyAlignment="1">
      <alignment horizontal="center" vertical="top"/>
    </xf>
    <xf numFmtId="0" fontId="39" fillId="0" borderId="94" xfId="0" applyFont="1" applyFill="1" applyBorder="1" applyAlignment="1">
      <alignment horizontal="center" vertical="top"/>
    </xf>
    <xf numFmtId="0" fontId="35" fillId="0" borderId="95" xfId="0" applyFont="1" applyFill="1" applyBorder="1" applyAlignment="1">
      <alignment horizontal="center" vertical="center"/>
    </xf>
    <xf numFmtId="0" fontId="35" fillId="0" borderId="89" xfId="0" applyFont="1" applyFill="1" applyBorder="1" applyAlignment="1">
      <alignment horizontal="center" vertical="center"/>
    </xf>
    <xf numFmtId="0" fontId="35" fillId="0" borderId="96" xfId="0" applyFont="1" applyFill="1" applyBorder="1" applyAlignment="1">
      <alignment horizontal="center" vertical="center"/>
    </xf>
    <xf numFmtId="0" fontId="39" fillId="0" borderId="26" xfId="0" applyFont="1" applyFill="1" applyBorder="1" applyAlignment="1">
      <alignment horizontal="left" vertical="top"/>
    </xf>
    <xf numFmtId="165" fontId="36" fillId="0" borderId="97" xfId="0" applyNumberFormat="1" applyFont="1" applyFill="1" applyBorder="1" applyAlignment="1">
      <alignment horizontal="center" vertical="top"/>
    </xf>
    <xf numFmtId="165" fontId="36" fillId="0" borderId="98" xfId="0" applyNumberFormat="1" applyFont="1" applyFill="1" applyBorder="1" applyAlignment="1">
      <alignment horizontal="center" vertical="top"/>
    </xf>
    <xf numFmtId="165" fontId="45" fillId="0" borderId="99" xfId="0" applyNumberFormat="1" applyFont="1" applyFill="1" applyBorder="1" applyAlignment="1">
      <alignment horizontal="center" vertical="top"/>
    </xf>
    <xf numFmtId="165" fontId="45" fillId="0" borderId="100" xfId="0" applyNumberFormat="1" applyFont="1" applyFill="1" applyBorder="1" applyAlignment="1">
      <alignment horizontal="center" vertical="top"/>
    </xf>
    <xf numFmtId="165" fontId="45" fillId="0" borderId="101" xfId="0" applyNumberFormat="1" applyFont="1" applyFill="1" applyBorder="1" applyAlignment="1">
      <alignment horizontal="center" vertical="top"/>
    </xf>
    <xf numFmtId="165" fontId="36" fillId="0" borderId="102" xfId="0" applyNumberFormat="1" applyFont="1" applyFill="1" applyBorder="1" applyAlignment="1">
      <alignment horizontal="center" vertical="top"/>
    </xf>
    <xf numFmtId="165" fontId="37" fillId="0" borderId="176" xfId="0" applyNumberFormat="1" applyFont="1" applyFill="1" applyBorder="1" applyAlignment="1">
      <alignment horizontal="center" vertical="top"/>
    </xf>
    <xf numFmtId="165" fontId="37" fillId="0" borderId="174" xfId="0" applyNumberFormat="1" applyFont="1" applyFill="1" applyBorder="1" applyAlignment="1">
      <alignment horizontal="center" vertical="top"/>
    </xf>
    <xf numFmtId="165" fontId="36" fillId="0" borderId="121" xfId="0" applyNumberFormat="1" applyFont="1" applyFill="1" applyBorder="1" applyAlignment="1">
      <alignment horizontal="center" vertical="top"/>
    </xf>
    <xf numFmtId="165" fontId="39" fillId="0" borderId="104" xfId="0" applyNumberFormat="1" applyFont="1" applyFill="1" applyBorder="1" applyAlignment="1">
      <alignment horizontal="center" vertical="top"/>
    </xf>
    <xf numFmtId="165" fontId="35" fillId="0" borderId="105" xfId="0" applyNumberFormat="1" applyFont="1" applyFill="1" applyBorder="1" applyAlignment="1">
      <alignment horizontal="center" vertical="center"/>
    </xf>
    <xf numFmtId="165" fontId="35" fillId="0" borderId="98" xfId="0" applyNumberFormat="1" applyFont="1" applyFill="1" applyBorder="1" applyAlignment="1">
      <alignment horizontal="center" vertical="center"/>
    </xf>
    <xf numFmtId="165" fontId="35" fillId="0" borderId="103" xfId="0" applyNumberFormat="1" applyFont="1" applyFill="1" applyBorder="1" applyAlignment="1">
      <alignment horizontal="center" vertical="center"/>
    </xf>
    <xf numFmtId="0" fontId="38" fillId="0" borderId="62" xfId="0" applyFont="1" applyFill="1" applyBorder="1" applyAlignment="1">
      <alignment horizontal="left" vertical="top"/>
    </xf>
    <xf numFmtId="0" fontId="55" fillId="2" borderId="56" xfId="0" applyFont="1" applyFill="1" applyBorder="1" applyAlignment="1">
      <alignment horizontal="center" vertical="top"/>
    </xf>
    <xf numFmtId="0" fontId="55" fillId="2" borderId="57" xfId="0" applyFont="1" applyFill="1" applyBorder="1" applyAlignment="1">
      <alignment horizontal="center" vertical="top"/>
    </xf>
    <xf numFmtId="0" fontId="55" fillId="2" borderId="58" xfId="0" applyFont="1" applyFill="1" applyBorder="1" applyAlignment="1">
      <alignment horizontal="center" vertical="top"/>
    </xf>
    <xf numFmtId="0" fontId="55" fillId="2" borderId="180" xfId="0" applyFont="1" applyFill="1" applyBorder="1" applyAlignment="1">
      <alignment horizontal="center" vertical="top"/>
    </xf>
    <xf numFmtId="0" fontId="55" fillId="2" borderId="60" xfId="0" applyFont="1" applyFill="1" applyBorder="1" applyAlignment="1">
      <alignment horizontal="center" vertical="top"/>
    </xf>
    <xf numFmtId="0" fontId="38" fillId="2" borderId="181" xfId="0" applyFont="1" applyFill="1" applyBorder="1" applyAlignment="1">
      <alignment horizontal="center" vertical="top"/>
    </xf>
    <xf numFmtId="0" fontId="42" fillId="2" borderId="182" xfId="0" applyFont="1" applyFill="1" applyBorder="1" applyAlignment="1">
      <alignment horizontal="center" vertical="top"/>
    </xf>
    <xf numFmtId="0" fontId="42" fillId="2" borderId="183" xfId="0" applyFont="1" applyFill="1" applyBorder="1" applyAlignment="1">
      <alignment horizontal="center" vertical="top"/>
    </xf>
    <xf numFmtId="0" fontId="38" fillId="2" borderId="184" xfId="0" applyFont="1" applyFill="1" applyBorder="1" applyAlignment="1">
      <alignment horizontal="center" vertical="top"/>
    </xf>
    <xf numFmtId="0" fontId="38" fillId="2" borderId="0" xfId="0" applyFont="1" applyFill="1" applyBorder="1" applyAlignment="1">
      <alignment horizontal="center" vertical="top"/>
    </xf>
    <xf numFmtId="0" fontId="38" fillId="2" borderId="185" xfId="0" applyFont="1" applyFill="1" applyBorder="1" applyAlignment="1">
      <alignment horizontal="center" vertical="top"/>
    </xf>
    <xf numFmtId="0" fontId="42" fillId="2" borderId="186" xfId="0" applyFont="1" applyFill="1" applyBorder="1" applyAlignment="1">
      <alignment vertical="center"/>
    </xf>
    <xf numFmtId="0" fontId="42" fillId="2" borderId="187" xfId="0" applyFont="1" applyFill="1" applyBorder="1" applyAlignment="1">
      <alignment horizontal="center" vertical="center"/>
    </xf>
    <xf numFmtId="0" fontId="42" fillId="2" borderId="52" xfId="0" applyFont="1" applyFill="1" applyBorder="1" applyAlignment="1">
      <alignment horizontal="center" vertical="center"/>
    </xf>
    <xf numFmtId="0" fontId="42" fillId="2" borderId="47" xfId="0" applyFont="1" applyFill="1" applyBorder="1" applyAlignment="1">
      <alignment horizontal="center" vertical="center"/>
    </xf>
    <xf numFmtId="0" fontId="46" fillId="2" borderId="188" xfId="0" applyFont="1" applyFill="1" applyBorder="1" applyAlignment="1">
      <alignment horizontal="left" vertical="top"/>
    </xf>
    <xf numFmtId="0" fontId="38" fillId="0" borderId="159" xfId="0" applyFont="1" applyFill="1" applyBorder="1" applyAlignment="1">
      <alignment horizontal="left" vertical="top"/>
    </xf>
    <xf numFmtId="0" fontId="55" fillId="2" borderId="189" xfId="0" applyFont="1" applyFill="1" applyBorder="1" applyAlignment="1">
      <alignment horizontal="center" vertical="top"/>
    </xf>
    <xf numFmtId="0" fontId="55" fillId="2" borderId="190" xfId="0" applyFont="1" applyFill="1" applyBorder="1" applyAlignment="1">
      <alignment horizontal="center" vertical="top"/>
    </xf>
    <xf numFmtId="0" fontId="55" fillId="2" borderId="191" xfId="0" applyFont="1" applyFill="1" applyBorder="1" applyAlignment="1">
      <alignment horizontal="center" vertical="top"/>
    </xf>
    <xf numFmtId="0" fontId="55" fillId="2" borderId="192" xfId="0" applyFont="1" applyFill="1" applyBorder="1" applyAlignment="1">
      <alignment horizontal="center" vertical="top"/>
    </xf>
    <xf numFmtId="0" fontId="55" fillId="2" borderId="193" xfId="0" applyFont="1" applyFill="1" applyBorder="1" applyAlignment="1">
      <alignment horizontal="center" vertical="top"/>
    </xf>
    <xf numFmtId="0" fontId="55" fillId="2" borderId="52" xfId="0" applyFont="1" applyFill="1" applyBorder="1" applyAlignment="1">
      <alignment horizontal="center" vertical="top"/>
    </xf>
    <xf numFmtId="0" fontId="42" fillId="2" borderId="192" xfId="0" applyFont="1" applyFill="1" applyBorder="1" applyAlignment="1">
      <alignment horizontal="center" vertical="top"/>
    </xf>
    <xf numFmtId="0" fontId="42" fillId="2" borderId="194" xfId="0" applyFont="1" applyFill="1" applyBorder="1" applyAlignment="1">
      <alignment horizontal="center" vertical="top"/>
    </xf>
    <xf numFmtId="0" fontId="38" fillId="2" borderId="194" xfId="0" applyFont="1" applyFill="1" applyBorder="1" applyAlignment="1">
      <alignment horizontal="center" vertical="top"/>
    </xf>
    <xf numFmtId="0" fontId="38" fillId="2" borderId="195" xfId="0" applyFont="1" applyFill="1" applyBorder="1" applyAlignment="1">
      <alignment horizontal="center" vertical="top"/>
    </xf>
    <xf numFmtId="0" fontId="42" fillId="2" borderId="149" xfId="0" applyFont="1" applyFill="1" applyBorder="1" applyAlignment="1">
      <alignment horizontal="center" vertical="center"/>
    </xf>
    <xf numFmtId="0" fontId="42" fillId="2" borderId="196" xfId="0" applyFont="1" applyFill="1" applyBorder="1" applyAlignment="1">
      <alignment horizontal="center" vertical="center"/>
    </xf>
    <xf numFmtId="0" fontId="42" fillId="2" borderId="21" xfId="0" applyFont="1" applyFill="1" applyBorder="1" applyAlignment="1">
      <alignment horizontal="center" vertical="center"/>
    </xf>
    <xf numFmtId="0" fontId="38" fillId="2" borderId="96" xfId="0" applyFont="1" applyFill="1" applyBorder="1" applyAlignment="1">
      <alignment horizontal="right" vertical="top"/>
    </xf>
    <xf numFmtId="0" fontId="38" fillId="6" borderId="189" xfId="0" applyFont="1" applyFill="1" applyBorder="1" applyAlignment="1">
      <alignment horizontal="center" vertical="top"/>
    </xf>
    <xf numFmtId="0" fontId="38" fillId="6" borderId="190" xfId="0" applyFont="1" applyFill="1" applyBorder="1" applyAlignment="1">
      <alignment horizontal="center" vertical="top"/>
    </xf>
    <xf numFmtId="0" fontId="38" fillId="6" borderId="191" xfId="0" applyFont="1" applyFill="1" applyBorder="1" applyAlignment="1">
      <alignment horizontal="center" vertical="top"/>
    </xf>
    <xf numFmtId="0" fontId="38" fillId="6" borderId="192" xfId="0" applyFont="1" applyFill="1" applyBorder="1" applyAlignment="1">
      <alignment horizontal="center" vertical="top"/>
    </xf>
    <xf numFmtId="0" fontId="38" fillId="6" borderId="193" xfId="0" applyFont="1" applyFill="1" applyBorder="1" applyAlignment="1">
      <alignment horizontal="center" vertical="top"/>
    </xf>
    <xf numFmtId="0" fontId="38" fillId="8" borderId="52" xfId="0" applyFont="1" applyFill="1" applyBorder="1" applyAlignment="1">
      <alignment horizontal="center" vertical="top"/>
    </xf>
    <xf numFmtId="0" fontId="38" fillId="3" borderId="194" xfId="0" applyFont="1" applyFill="1" applyBorder="1" applyAlignment="1">
      <alignment horizontal="center" vertical="top"/>
    </xf>
    <xf numFmtId="0" fontId="42" fillId="2" borderId="197" xfId="0" applyFont="1" applyFill="1" applyBorder="1" applyAlignment="1">
      <alignment horizontal="center" vertical="center"/>
    </xf>
    <xf numFmtId="0" fontId="42" fillId="2" borderId="198" xfId="0" applyFont="1" applyFill="1" applyBorder="1" applyAlignment="1">
      <alignment horizontal="center" vertical="center"/>
    </xf>
    <xf numFmtId="0" fontId="42" fillId="2" borderId="50" xfId="0" applyFont="1" applyFill="1" applyBorder="1" applyAlignment="1">
      <alignment horizontal="center" vertical="center"/>
    </xf>
    <xf numFmtId="0" fontId="38" fillId="2" borderId="103" xfId="0" applyFont="1" applyFill="1" applyBorder="1" applyAlignment="1">
      <alignment horizontal="right" vertical="top"/>
    </xf>
    <xf numFmtId="0" fontId="38" fillId="0" borderId="199" xfId="0" applyFont="1" applyFill="1" applyBorder="1" applyAlignment="1">
      <alignment horizontal="left" vertical="top"/>
    </xf>
    <xf numFmtId="0" fontId="38" fillId="2" borderId="200" xfId="0" applyFont="1" applyFill="1" applyBorder="1" applyAlignment="1">
      <alignment horizontal="center" vertical="top"/>
    </xf>
    <xf numFmtId="0" fontId="38" fillId="2" borderId="201" xfId="0" applyFont="1" applyFill="1" applyBorder="1" applyAlignment="1">
      <alignment horizontal="center" vertical="top"/>
    </xf>
    <xf numFmtId="0" fontId="38" fillId="2" borderId="202" xfId="0" applyFont="1" applyFill="1" applyBorder="1" applyAlignment="1">
      <alignment horizontal="center" vertical="top" wrapText="1"/>
    </xf>
    <xf numFmtId="0" fontId="38" fillId="2" borderId="203" xfId="0" applyFont="1" applyFill="1" applyBorder="1" applyAlignment="1">
      <alignment horizontal="center" vertical="top" wrapText="1"/>
    </xf>
    <xf numFmtId="0" fontId="38" fillId="2" borderId="204" xfId="0" applyFont="1" applyFill="1" applyBorder="1" applyAlignment="1">
      <alignment horizontal="center" vertical="top" wrapText="1"/>
    </xf>
    <xf numFmtId="0" fontId="42" fillId="2" borderId="205" xfId="0" applyFont="1" applyFill="1" applyBorder="1" applyAlignment="1">
      <alignment horizontal="center" vertical="center" wrapText="1"/>
    </xf>
    <xf numFmtId="0" fontId="42" fillId="2" borderId="51" xfId="0" applyFont="1" applyFill="1" applyBorder="1" applyAlignment="1">
      <alignment horizontal="center" vertical="center" wrapText="1"/>
    </xf>
    <xf numFmtId="0" fontId="42" fillId="2" borderId="52" xfId="0" applyFont="1" applyFill="1" applyBorder="1" applyAlignment="1">
      <alignment horizontal="center" vertical="center" wrapText="1"/>
    </xf>
    <xf numFmtId="0" fontId="42" fillId="2" borderId="206" xfId="0" applyFont="1" applyFill="1" applyBorder="1" applyAlignment="1">
      <alignment horizontal="center" vertical="center" wrapText="1"/>
    </xf>
    <xf numFmtId="0" fontId="38" fillId="2" borderId="38" xfId="0" applyFont="1" applyFill="1" applyBorder="1" applyAlignment="1">
      <alignment horizontal="right" vertical="top"/>
    </xf>
    <xf numFmtId="0" fontId="0" fillId="0" borderId="4" xfId="0" applyBorder="1" applyAlignment="1"/>
    <xf numFmtId="0" fontId="0" fillId="0" borderId="14" xfId="0" applyFont="1" applyBorder="1" applyAlignment="1">
      <alignment vertical="center"/>
    </xf>
    <xf numFmtId="0" fontId="0" fillId="0" borderId="14" xfId="0" applyFont="1" applyBorder="1" applyAlignment="1"/>
    <xf numFmtId="0" fontId="33" fillId="0" borderId="66" xfId="0" applyFont="1" applyFill="1" applyBorder="1" applyAlignment="1">
      <alignment vertical="top" wrapText="1" readingOrder="1"/>
    </xf>
    <xf numFmtId="0" fontId="4" fillId="9" borderId="207" xfId="0" applyFont="1" applyFill="1" applyBorder="1" applyAlignment="1">
      <alignment vertical="center" wrapText="1"/>
    </xf>
    <xf numFmtId="0" fontId="4" fillId="10" borderId="207" xfId="0" applyFont="1" applyFill="1" applyBorder="1" applyAlignment="1">
      <alignment vertical="center" wrapText="1"/>
    </xf>
    <xf numFmtId="0" fontId="33" fillId="11" borderId="14" xfId="0" applyFont="1" applyFill="1" applyBorder="1" applyAlignment="1">
      <alignment vertical="center" wrapText="1" readingOrder="1"/>
    </xf>
    <xf numFmtId="0" fontId="33" fillId="2" borderId="66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/>
    </xf>
    <xf numFmtId="0" fontId="0" fillId="0" borderId="0" xfId="0" applyFont="1" applyBorder="1"/>
    <xf numFmtId="0" fontId="0" fillId="0" borderId="0" xfId="0" applyFont="1" applyFill="1" applyBorder="1"/>
    <xf numFmtId="0" fontId="0" fillId="0" borderId="8" xfId="0" applyFont="1" applyBorder="1" applyAlignment="1">
      <alignment horizontal="left" vertical="center" wrapText="1"/>
    </xf>
    <xf numFmtId="0" fontId="0" fillId="0" borderId="14" xfId="0" applyFont="1" applyBorder="1"/>
    <xf numFmtId="0" fontId="33" fillId="0" borderId="66" xfId="0" applyFont="1" applyFill="1" applyBorder="1" applyAlignment="1">
      <alignment vertical="center" wrapText="1" readingOrder="1"/>
    </xf>
    <xf numFmtId="0" fontId="57" fillId="0" borderId="14" xfId="0" applyFont="1" applyFill="1" applyBorder="1" applyAlignment="1">
      <alignment vertical="center" wrapText="1" readingOrder="1"/>
    </xf>
    <xf numFmtId="0" fontId="0" fillId="2" borderId="14" xfId="0" applyFont="1" applyFill="1" applyBorder="1" applyAlignment="1">
      <alignment vertical="center"/>
    </xf>
    <xf numFmtId="0" fontId="3" fillId="0" borderId="14" xfId="0" applyFont="1" applyFill="1" applyBorder="1" applyAlignment="1">
      <alignment horizontal="left" vertical="center" wrapText="1"/>
    </xf>
    <xf numFmtId="0" fontId="33" fillId="0" borderId="14" xfId="0" applyFont="1" applyFill="1" applyBorder="1" applyAlignment="1">
      <alignment vertical="center" wrapText="1" readingOrder="1"/>
    </xf>
    <xf numFmtId="0" fontId="33" fillId="11" borderId="14" xfId="0" applyFont="1" applyFill="1" applyBorder="1" applyAlignment="1">
      <alignment horizontal="center" vertical="center" wrapText="1"/>
    </xf>
    <xf numFmtId="0" fontId="4" fillId="12" borderId="1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 wrapText="1"/>
    </xf>
    <xf numFmtId="0" fontId="33" fillId="0" borderId="66" xfId="0" quotePrefix="1" applyFont="1" applyFill="1" applyBorder="1" applyAlignment="1">
      <alignment vertical="top" wrapText="1" readingOrder="1"/>
    </xf>
    <xf numFmtId="0" fontId="2" fillId="2" borderId="14" xfId="0" applyFont="1" applyFill="1" applyBorder="1" applyAlignment="1">
      <alignment vertical="center"/>
    </xf>
    <xf numFmtId="0" fontId="0" fillId="0" borderId="14" xfId="0" applyFont="1" applyBorder="1" applyAlignment="1">
      <alignment horizontal="left" vertical="center" wrapText="1"/>
    </xf>
    <xf numFmtId="0" fontId="3" fillId="0" borderId="14" xfId="0" applyFont="1" applyBorder="1"/>
    <xf numFmtId="0" fontId="0" fillId="13" borderId="14" xfId="0" quotePrefix="1" applyFont="1" applyFill="1" applyBorder="1" applyAlignment="1">
      <alignment vertical="center" wrapText="1"/>
    </xf>
    <xf numFmtId="0" fontId="3" fillId="0" borderId="8" xfId="0" quotePrefix="1" applyFont="1" applyFill="1" applyBorder="1" applyAlignment="1">
      <alignment horizontal="left" vertical="center" wrapText="1"/>
    </xf>
    <xf numFmtId="0" fontId="33" fillId="14" borderId="14" xfId="0" applyFont="1" applyFill="1" applyBorder="1" applyAlignment="1">
      <alignment vertical="center" wrapText="1" readingOrder="1"/>
    </xf>
    <xf numFmtId="0" fontId="0" fillId="14" borderId="14" xfId="0" quotePrefix="1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14" xfId="0" quotePrefix="1" applyFont="1" applyFill="1" applyBorder="1" applyAlignment="1">
      <alignment horizontal="left" vertical="center" wrapText="1" indent="1"/>
    </xf>
    <xf numFmtId="0" fontId="4" fillId="10" borderId="14" xfId="0" quotePrefix="1" applyFont="1" applyFill="1" applyBorder="1" applyAlignment="1">
      <alignment vertical="center" wrapText="1"/>
    </xf>
    <xf numFmtId="0" fontId="0" fillId="0" borderId="14" xfId="0" applyFont="1" applyFill="1" applyBorder="1"/>
    <xf numFmtId="0" fontId="0" fillId="11" borderId="14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horizontal="left" vertical="center" wrapText="1" indent="1"/>
    </xf>
    <xf numFmtId="0" fontId="4" fillId="12" borderId="14" xfId="0" applyFont="1" applyFill="1" applyBorder="1" applyAlignment="1">
      <alignment vertical="center" wrapText="1"/>
    </xf>
    <xf numFmtId="0" fontId="0" fillId="0" borderId="8" xfId="0" applyFont="1" applyBorder="1" applyAlignment="1">
      <alignment vertical="top"/>
    </xf>
    <xf numFmtId="0" fontId="33" fillId="0" borderId="153" xfId="0" applyFont="1" applyFill="1" applyBorder="1" applyAlignment="1">
      <alignment vertical="top" wrapText="1" readingOrder="1"/>
    </xf>
    <xf numFmtId="0" fontId="33" fillId="0" borderId="8" xfId="0" applyFont="1" applyFill="1" applyBorder="1" applyAlignment="1">
      <alignment vertical="top" wrapText="1" readingOrder="1"/>
    </xf>
    <xf numFmtId="0" fontId="33" fillId="11" borderId="8" xfId="0" applyFont="1" applyFill="1" applyBorder="1" applyAlignment="1">
      <alignment vertical="top" wrapText="1" readingOrder="1"/>
    </xf>
    <xf numFmtId="0" fontId="4" fillId="12" borderId="8" xfId="0" applyFont="1" applyFill="1" applyBorder="1" applyAlignment="1">
      <alignment vertical="top" wrapText="1"/>
    </xf>
    <xf numFmtId="0" fontId="3" fillId="0" borderId="8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left" vertical="center"/>
    </xf>
    <xf numFmtId="16" fontId="33" fillId="0" borderId="14" xfId="0" applyNumberFormat="1" applyFont="1" applyFill="1" applyBorder="1" applyAlignment="1">
      <alignment vertical="center" wrapText="1" readingOrder="1"/>
    </xf>
    <xf numFmtId="0" fontId="4" fillId="12" borderId="14" xfId="0" applyFont="1" applyFill="1" applyBorder="1" applyAlignment="1">
      <alignment vertical="center" wrapText="1" readingOrder="1"/>
    </xf>
    <xf numFmtId="0" fontId="0" fillId="0" borderId="208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0" fontId="3" fillId="2" borderId="25" xfId="0" applyFont="1" applyFill="1" applyBorder="1" applyAlignment="1">
      <alignment vertical="center" wrapText="1" readingOrder="1"/>
    </xf>
    <xf numFmtId="0" fontId="3" fillId="2" borderId="209" xfId="0" applyFont="1" applyFill="1" applyBorder="1" applyAlignment="1">
      <alignment vertical="center" wrapText="1" readingOrder="1"/>
    </xf>
    <xf numFmtId="0" fontId="3" fillId="2" borderId="210" xfId="0" applyFont="1" applyFill="1" applyBorder="1" applyAlignment="1">
      <alignment vertical="center" wrapText="1" readingOrder="1"/>
    </xf>
    <xf numFmtId="0" fontId="3" fillId="2" borderId="187" xfId="0" applyFont="1" applyFill="1" applyBorder="1" applyAlignment="1">
      <alignment horizontal="center" vertical="top" wrapText="1" readingOrder="1"/>
    </xf>
    <xf numFmtId="0" fontId="3" fillId="2" borderId="52" xfId="0" applyFont="1" applyFill="1" applyBorder="1" applyAlignment="1">
      <alignment horizontal="center" vertical="top" wrapText="1" readingOrder="1"/>
    </xf>
    <xf numFmtId="0" fontId="0" fillId="2" borderId="187" xfId="0" applyFont="1" applyFill="1" applyBorder="1" applyAlignment="1">
      <alignment horizontal="center" vertical="top" wrapText="1" readingOrder="1"/>
    </xf>
    <xf numFmtId="0" fontId="0" fillId="2" borderId="191" xfId="0" applyFont="1" applyFill="1" applyBorder="1" applyAlignment="1">
      <alignment horizontal="center" vertical="top" wrapText="1" readingOrder="1"/>
    </xf>
    <xf numFmtId="0" fontId="0" fillId="2" borderId="211" xfId="0" applyFont="1" applyFill="1" applyBorder="1" applyAlignment="1">
      <alignment horizontal="center" vertical="top"/>
    </xf>
    <xf numFmtId="0" fontId="3" fillId="2" borderId="2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vertical="center" wrapText="1" readingOrder="1"/>
    </xf>
    <xf numFmtId="0" fontId="3" fillId="2" borderId="212" xfId="0" applyFont="1" applyFill="1" applyBorder="1" applyAlignment="1">
      <alignment vertical="center" wrapText="1" readingOrder="1"/>
    </xf>
    <xf numFmtId="0" fontId="3" fillId="2" borderId="213" xfId="0" applyFont="1" applyFill="1" applyBorder="1" applyAlignment="1">
      <alignment vertical="center" wrapText="1" readingOrder="1"/>
    </xf>
    <xf numFmtId="0" fontId="1" fillId="15" borderId="51" xfId="0" applyFont="1" applyFill="1" applyBorder="1" applyAlignment="1">
      <alignment horizontal="center" vertical="center" wrapText="1" readingOrder="1"/>
    </xf>
    <xf numFmtId="0" fontId="1" fillId="15" borderId="214" xfId="0" applyFont="1" applyFill="1" applyBorder="1" applyAlignment="1">
      <alignment horizontal="center" vertical="center" wrapText="1" readingOrder="1"/>
    </xf>
    <xf numFmtId="0" fontId="1" fillId="15" borderId="215" xfId="0" applyFont="1" applyFill="1" applyBorder="1" applyAlignment="1">
      <alignment horizontal="center" vertical="center" wrapText="1" readingOrder="1"/>
    </xf>
    <xf numFmtId="0" fontId="1" fillId="15" borderId="192" xfId="0" applyFont="1" applyFill="1" applyBorder="1" applyAlignment="1">
      <alignment horizontal="center" vertical="center" wrapText="1" readingOrder="1"/>
    </xf>
    <xf numFmtId="0" fontId="3" fillId="2" borderId="216" xfId="0" applyFont="1" applyFill="1" applyBorder="1" applyAlignment="1">
      <alignment horizontal="left" vertical="center"/>
    </xf>
    <xf numFmtId="0" fontId="60" fillId="0" borderId="217" xfId="0" applyFont="1" applyBorder="1" applyAlignment="1">
      <alignment horizontal="center" vertical="top" readingOrder="1"/>
    </xf>
    <xf numFmtId="0" fontId="60" fillId="0" borderId="0" xfId="0" applyFont="1" applyBorder="1" applyAlignment="1">
      <alignment horizontal="center" vertical="top" readingOrder="1"/>
    </xf>
    <xf numFmtId="0" fontId="60" fillId="0" borderId="0" xfId="0" applyFont="1" applyAlignment="1">
      <alignment horizontal="left" vertical="top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228600</xdr:colOff>
      <xdr:row>1</xdr:row>
      <xdr:rowOff>73572</xdr:rowOff>
    </xdr:from>
    <xdr:ext cx="5478902" cy="313031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0" y="264072"/>
          <a:ext cx="5478902" cy="3130311"/>
        </a:xfrm>
        <a:prstGeom prst="rect">
          <a:avLst/>
        </a:prstGeom>
        <a:solidFill>
          <a:sysClr val="window" lastClr="FFFFFF"/>
        </a:solidFill>
        <a:ln>
          <a:solidFill>
            <a:schemeClr val="accent1"/>
          </a:solidFill>
        </a:ln>
      </xdr:spPr>
    </xdr:pic>
    <xdr:clientData/>
  </xdr:oneCellAnchor>
  <xdr:oneCellAnchor>
    <xdr:from>
      <xdr:col>0</xdr:col>
      <xdr:colOff>0</xdr:colOff>
      <xdr:row>1</xdr:row>
      <xdr:rowOff>77616</xdr:rowOff>
    </xdr:from>
    <xdr:ext cx="5710234" cy="3116923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8116"/>
          <a:ext cx="5710234" cy="3116923"/>
        </a:xfrm>
        <a:prstGeom prst="rect">
          <a:avLst/>
        </a:prstGeom>
        <a:solidFill>
          <a:sysClr val="window" lastClr="FFFFFF"/>
        </a:solidFill>
        <a:ln>
          <a:solidFill>
            <a:schemeClr val="accent1"/>
          </a:solidFill>
        </a:ln>
      </xdr:spPr>
    </xdr:pic>
    <xdr:clientData/>
  </xdr:oneCellAnchor>
  <xdr:oneCellAnchor>
    <xdr:from>
      <xdr:col>18</xdr:col>
      <xdr:colOff>249383</xdr:colOff>
      <xdr:row>1</xdr:row>
      <xdr:rowOff>83128</xdr:rowOff>
    </xdr:from>
    <xdr:ext cx="5972610" cy="3155372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22183" y="273628"/>
          <a:ext cx="5972610" cy="3155372"/>
        </a:xfrm>
        <a:prstGeom prst="rect">
          <a:avLst/>
        </a:prstGeom>
        <a:solidFill>
          <a:sysClr val="window" lastClr="FFFFFF"/>
        </a:solidFill>
        <a:ln>
          <a:solidFill>
            <a:schemeClr val="accent1"/>
          </a:solidFill>
        </a:ln>
      </xdr:spPr>
    </xdr:pic>
    <xdr:clientData/>
  </xdr:oneCellAnchor>
  <xdr:oneCellAnchor>
    <xdr:from>
      <xdr:col>27</xdr:col>
      <xdr:colOff>294246</xdr:colOff>
      <xdr:row>20</xdr:row>
      <xdr:rowOff>175958</xdr:rowOff>
    </xdr:from>
    <xdr:ext cx="5713866" cy="3049325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53446" y="3985958"/>
          <a:ext cx="5713866" cy="3049325"/>
        </a:xfrm>
        <a:prstGeom prst="rect">
          <a:avLst/>
        </a:prstGeom>
        <a:solidFill>
          <a:sysClr val="window" lastClr="FFFFFF"/>
        </a:solidFill>
        <a:ln>
          <a:solidFill>
            <a:schemeClr val="accent1"/>
          </a:solidFill>
        </a:ln>
      </xdr:spPr>
    </xdr:pic>
    <xdr:clientData/>
  </xdr:oneCellAnchor>
  <xdr:oneCellAnchor>
    <xdr:from>
      <xdr:col>0</xdr:col>
      <xdr:colOff>0</xdr:colOff>
      <xdr:row>20</xdr:row>
      <xdr:rowOff>174170</xdr:rowOff>
    </xdr:from>
    <xdr:ext cx="5746856" cy="3027327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984170"/>
          <a:ext cx="5746856" cy="3027327"/>
        </a:xfrm>
        <a:prstGeom prst="rect">
          <a:avLst/>
        </a:prstGeom>
        <a:solidFill>
          <a:schemeClr val="bg1"/>
        </a:solidFill>
        <a:ln>
          <a:solidFill>
            <a:schemeClr val="accent1"/>
          </a:solidFill>
        </a:ln>
      </xdr:spPr>
    </xdr:pic>
    <xdr:clientData/>
  </xdr:oneCellAnchor>
  <xdr:oneCellAnchor>
    <xdr:from>
      <xdr:col>9</xdr:col>
      <xdr:colOff>218133</xdr:colOff>
      <xdr:row>21</xdr:row>
      <xdr:rowOff>3162</xdr:rowOff>
    </xdr:from>
    <xdr:ext cx="5691371" cy="3012339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04533" y="4003662"/>
          <a:ext cx="5691371" cy="3012339"/>
        </a:xfrm>
        <a:prstGeom prst="rect">
          <a:avLst/>
        </a:prstGeom>
        <a:solidFill>
          <a:sysClr val="window" lastClr="FFFFFF"/>
        </a:solidFill>
        <a:ln>
          <a:solidFill>
            <a:schemeClr val="accent1"/>
          </a:solidFill>
        </a:ln>
      </xdr:spPr>
    </xdr:pic>
    <xdr:clientData/>
  </xdr:oneCellAnchor>
  <xdr:oneCellAnchor>
    <xdr:from>
      <xdr:col>18</xdr:col>
      <xdr:colOff>443114</xdr:colOff>
      <xdr:row>20</xdr:row>
      <xdr:rowOff>177287</xdr:rowOff>
    </xdr:from>
    <xdr:ext cx="5312401" cy="304531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15914" y="3987287"/>
          <a:ext cx="5312401" cy="3045310"/>
        </a:xfrm>
        <a:prstGeom prst="rect">
          <a:avLst/>
        </a:prstGeom>
        <a:solidFill>
          <a:sysClr val="window" lastClr="FFFFFF"/>
        </a:solidFill>
        <a:ln>
          <a:solidFill>
            <a:schemeClr val="accent1"/>
          </a:solidFill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sqref="A1:XFD1048576"/>
    </sheetView>
  </sheetViews>
  <sheetFormatPr defaultColWidth="8.85546875" defaultRowHeight="15" x14ac:dyDescent="0.25"/>
  <cols>
    <col min="1" max="1" width="29.28515625" style="38" bestFit="1" customWidth="1"/>
    <col min="2" max="2" width="49.7109375" style="38" bestFit="1" customWidth="1"/>
    <col min="3" max="3" width="57.5703125" style="95" customWidth="1"/>
    <col min="4" max="4" width="25" style="95" customWidth="1"/>
    <col min="5" max="5" width="28.7109375" style="97" bestFit="1" customWidth="1"/>
    <col min="6" max="6" width="27.7109375" style="38" bestFit="1" customWidth="1"/>
    <col min="7" max="7" width="28.42578125" style="38" bestFit="1" customWidth="1"/>
    <col min="8" max="8" width="8.85546875" style="38"/>
    <col min="9" max="9" width="13.42578125" style="38" bestFit="1" customWidth="1"/>
    <col min="10" max="10" width="8.28515625" style="38" customWidth="1"/>
    <col min="11" max="11" width="15" style="38" bestFit="1" customWidth="1"/>
    <col min="12" max="16384" width="8.85546875" style="38"/>
  </cols>
  <sheetData>
    <row r="1" spans="1:6" s="7" customFormat="1" ht="28.9" customHeight="1" x14ac:dyDescent="0.25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/>
    </row>
    <row r="2" spans="1:6" s="7" customFormat="1" x14ac:dyDescent="0.25">
      <c r="A2" s="8"/>
      <c r="B2" s="9"/>
      <c r="C2" s="10"/>
      <c r="D2" s="11"/>
      <c r="E2" s="12" t="s">
        <v>5</v>
      </c>
      <c r="F2" s="13" t="s">
        <v>6</v>
      </c>
    </row>
    <row r="3" spans="1:6" s="18" customFormat="1" x14ac:dyDescent="0.25">
      <c r="A3" s="14" t="s">
        <v>7</v>
      </c>
      <c r="B3" s="15" t="s">
        <v>8</v>
      </c>
      <c r="C3" s="15" t="s">
        <v>9</v>
      </c>
      <c r="D3" s="16" t="s">
        <v>10</v>
      </c>
      <c r="E3" s="17"/>
      <c r="F3" s="10"/>
    </row>
    <row r="4" spans="1:6" s="7" customFormat="1" x14ac:dyDescent="0.25">
      <c r="A4" s="19" t="s">
        <v>11</v>
      </c>
      <c r="B4" s="20"/>
      <c r="C4" s="20"/>
      <c r="D4" s="21"/>
      <c r="E4" s="22"/>
      <c r="F4" s="23"/>
    </row>
    <row r="5" spans="1:6" s="7" customFormat="1" ht="45" customHeight="1" x14ac:dyDescent="0.25">
      <c r="A5" s="24" t="s">
        <v>12</v>
      </c>
      <c r="B5" s="25" t="s">
        <v>13</v>
      </c>
      <c r="C5" s="26" t="s">
        <v>14</v>
      </c>
      <c r="D5" s="27"/>
      <c r="E5" s="28"/>
      <c r="F5" s="29" t="s">
        <v>15</v>
      </c>
    </row>
    <row r="6" spans="1:6" s="7" customFormat="1" ht="30" x14ac:dyDescent="0.25">
      <c r="A6" s="24" t="s">
        <v>16</v>
      </c>
      <c r="B6" s="25" t="s">
        <v>17</v>
      </c>
      <c r="C6" s="26" t="s">
        <v>18</v>
      </c>
      <c r="D6" s="30" t="s">
        <v>19</v>
      </c>
      <c r="E6" s="31" t="s">
        <v>20</v>
      </c>
      <c r="F6" s="32" t="s">
        <v>21</v>
      </c>
    </row>
    <row r="7" spans="1:6" x14ac:dyDescent="0.25">
      <c r="A7" s="24" t="s">
        <v>22</v>
      </c>
      <c r="B7" s="33" t="s">
        <v>23</v>
      </c>
      <c r="C7" s="34" t="s">
        <v>24</v>
      </c>
      <c r="D7" s="35"/>
      <c r="E7" s="36"/>
      <c r="F7" s="37"/>
    </row>
    <row r="8" spans="1:6" ht="45" hidden="1" x14ac:dyDescent="0.25">
      <c r="A8" s="24" t="s">
        <v>25</v>
      </c>
      <c r="B8" s="26" t="s">
        <v>26</v>
      </c>
      <c r="C8" s="26" t="s">
        <v>26</v>
      </c>
      <c r="D8" s="27"/>
      <c r="E8" s="28"/>
      <c r="F8" s="39"/>
    </row>
    <row r="9" spans="1:6" ht="60" hidden="1" x14ac:dyDescent="0.25">
      <c r="A9" s="24" t="s">
        <v>27</v>
      </c>
      <c r="B9" s="26" t="s">
        <v>28</v>
      </c>
      <c r="C9" s="26" t="s">
        <v>29</v>
      </c>
      <c r="D9" s="27"/>
      <c r="E9" s="40" t="s">
        <v>30</v>
      </c>
      <c r="F9" s="39"/>
    </row>
    <row r="10" spans="1:6" x14ac:dyDescent="0.25">
      <c r="A10" s="41" t="s">
        <v>31</v>
      </c>
      <c r="B10" s="42" t="s">
        <v>32</v>
      </c>
      <c r="C10" s="42"/>
      <c r="D10" s="21"/>
      <c r="E10" s="22"/>
      <c r="F10" s="23"/>
    </row>
    <row r="11" spans="1:6" ht="14.45" customHeight="1" x14ac:dyDescent="0.25">
      <c r="A11" s="43" t="s">
        <v>33</v>
      </c>
      <c r="B11" s="34" t="s">
        <v>34</v>
      </c>
      <c r="C11" s="34" t="s">
        <v>35</v>
      </c>
      <c r="D11" s="30"/>
      <c r="E11" s="31" t="s">
        <v>36</v>
      </c>
      <c r="F11" s="32" t="s">
        <v>37</v>
      </c>
    </row>
    <row r="12" spans="1:6" x14ac:dyDescent="0.25">
      <c r="A12" s="24" t="s">
        <v>38</v>
      </c>
      <c r="B12" s="25" t="s">
        <v>39</v>
      </c>
      <c r="C12" s="25" t="s">
        <v>39</v>
      </c>
      <c r="D12" s="44"/>
      <c r="E12" s="45"/>
      <c r="F12" s="46"/>
    </row>
    <row r="13" spans="1:6" x14ac:dyDescent="0.25">
      <c r="A13" s="24" t="s">
        <v>40</v>
      </c>
      <c r="B13" s="26" t="s">
        <v>41</v>
      </c>
      <c r="C13" s="25" t="s">
        <v>42</v>
      </c>
      <c r="D13" s="35"/>
      <c r="E13" s="36"/>
      <c r="F13" s="47"/>
    </row>
    <row r="14" spans="1:6" x14ac:dyDescent="0.25">
      <c r="A14" s="41" t="s">
        <v>43</v>
      </c>
      <c r="B14" s="42"/>
      <c r="C14" s="42"/>
      <c r="D14" s="21"/>
      <c r="E14" s="22"/>
      <c r="F14" s="23"/>
    </row>
    <row r="15" spans="1:6" ht="14.45" customHeight="1" x14ac:dyDescent="0.25">
      <c r="A15" s="43" t="s">
        <v>44</v>
      </c>
      <c r="B15" s="34" t="s">
        <v>45</v>
      </c>
      <c r="C15" s="34" t="s">
        <v>46</v>
      </c>
      <c r="D15" s="27"/>
      <c r="E15" s="48" t="s">
        <v>47</v>
      </c>
      <c r="F15" s="49" t="s">
        <v>48</v>
      </c>
    </row>
    <row r="16" spans="1:6" s="7" customFormat="1" ht="44.45" customHeight="1" x14ac:dyDescent="0.25">
      <c r="A16" s="24" t="s">
        <v>49</v>
      </c>
      <c r="B16" s="26" t="s">
        <v>50</v>
      </c>
      <c r="C16" s="26" t="s">
        <v>51</v>
      </c>
      <c r="D16" s="50" t="s">
        <v>52</v>
      </c>
      <c r="E16" s="51"/>
      <c r="F16" s="52"/>
    </row>
    <row r="17" spans="1:6" s="7" customFormat="1" ht="30" x14ac:dyDescent="0.25">
      <c r="A17" s="24" t="s">
        <v>53</v>
      </c>
      <c r="B17" s="26" t="s">
        <v>54</v>
      </c>
      <c r="C17" s="53" t="s">
        <v>55</v>
      </c>
      <c r="D17" s="50" t="s">
        <v>56</v>
      </c>
      <c r="E17" s="54"/>
      <c r="F17" s="55"/>
    </row>
    <row r="18" spans="1:6" s="7" customFormat="1" x14ac:dyDescent="0.25">
      <c r="A18" s="56" t="s">
        <v>57</v>
      </c>
      <c r="B18" s="20"/>
      <c r="C18" s="20"/>
      <c r="D18" s="21"/>
      <c r="E18" s="22"/>
      <c r="F18" s="23"/>
    </row>
    <row r="19" spans="1:6" s="7" customFormat="1" ht="60" x14ac:dyDescent="0.25">
      <c r="A19" s="24" t="s">
        <v>58</v>
      </c>
      <c r="B19" s="26" t="s">
        <v>59</v>
      </c>
      <c r="C19" s="26" t="s">
        <v>60</v>
      </c>
      <c r="D19" s="27" t="s">
        <v>61</v>
      </c>
      <c r="E19" s="50" t="s">
        <v>62</v>
      </c>
      <c r="F19" s="29" t="s">
        <v>63</v>
      </c>
    </row>
    <row r="20" spans="1:6" s="7" customFormat="1" ht="45" x14ac:dyDescent="0.25">
      <c r="A20" s="24" t="s">
        <v>64</v>
      </c>
      <c r="B20" s="26" t="s">
        <v>65</v>
      </c>
      <c r="C20" s="26" t="s">
        <v>66</v>
      </c>
      <c r="D20" s="50" t="s">
        <v>67</v>
      </c>
      <c r="E20" s="28"/>
      <c r="F20" s="29" t="s">
        <v>68</v>
      </c>
    </row>
    <row r="21" spans="1:6" s="7" customFormat="1" ht="45" x14ac:dyDescent="0.25">
      <c r="A21" s="24" t="s">
        <v>69</v>
      </c>
      <c r="B21" s="26" t="s">
        <v>70</v>
      </c>
      <c r="C21" s="26" t="s">
        <v>71</v>
      </c>
      <c r="D21" s="27" t="s">
        <v>61</v>
      </c>
      <c r="E21" s="50" t="s">
        <v>72</v>
      </c>
      <c r="F21" s="29" t="s">
        <v>73</v>
      </c>
    </row>
    <row r="22" spans="1:6" s="7" customFormat="1" ht="45" x14ac:dyDescent="0.25">
      <c r="A22" s="24" t="s">
        <v>74</v>
      </c>
      <c r="B22" s="26" t="s">
        <v>75</v>
      </c>
      <c r="C22" s="26" t="s">
        <v>76</v>
      </c>
      <c r="D22" s="27" t="s">
        <v>61</v>
      </c>
      <c r="E22" s="40" t="s">
        <v>77</v>
      </c>
      <c r="F22" s="29" t="s">
        <v>78</v>
      </c>
    </row>
    <row r="23" spans="1:6" s="7" customFormat="1" ht="45" x14ac:dyDescent="0.25">
      <c r="A23" s="24" t="s">
        <v>79</v>
      </c>
      <c r="B23" s="26" t="s">
        <v>80</v>
      </c>
      <c r="C23" s="26" t="s">
        <v>81</v>
      </c>
      <c r="D23" s="27" t="s">
        <v>61</v>
      </c>
      <c r="E23" s="40" t="s">
        <v>82</v>
      </c>
      <c r="F23" s="29" t="s">
        <v>78</v>
      </c>
    </row>
    <row r="24" spans="1:6" s="62" customFormat="1" x14ac:dyDescent="0.25">
      <c r="A24" s="57" t="s">
        <v>83</v>
      </c>
      <c r="B24" s="58"/>
      <c r="C24" s="58"/>
      <c r="D24" s="59"/>
      <c r="E24" s="60"/>
      <c r="F24" s="61"/>
    </row>
    <row r="25" spans="1:6" s="7" customFormat="1" ht="47.45" customHeight="1" x14ac:dyDescent="0.25">
      <c r="A25" s="63" t="s">
        <v>84</v>
      </c>
      <c r="B25" s="26" t="s">
        <v>85</v>
      </c>
      <c r="C25" s="26" t="s">
        <v>86</v>
      </c>
      <c r="D25" s="50" t="s">
        <v>87</v>
      </c>
      <c r="E25" s="40" t="s">
        <v>88</v>
      </c>
      <c r="F25" s="29" t="s">
        <v>89</v>
      </c>
    </row>
    <row r="26" spans="1:6" ht="60" x14ac:dyDescent="0.25">
      <c r="A26" s="63" t="s">
        <v>90</v>
      </c>
      <c r="B26" s="33" t="s">
        <v>91</v>
      </c>
      <c r="C26" s="26" t="s">
        <v>92</v>
      </c>
      <c r="D26" s="64"/>
      <c r="E26" s="40" t="s">
        <v>88</v>
      </c>
      <c r="F26" s="29" t="s">
        <v>78</v>
      </c>
    </row>
    <row r="27" spans="1:6" ht="60" hidden="1" x14ac:dyDescent="0.25">
      <c r="A27" s="63" t="s">
        <v>93</v>
      </c>
      <c r="B27" s="33" t="s">
        <v>94</v>
      </c>
      <c r="C27" s="26" t="s">
        <v>95</v>
      </c>
      <c r="D27" s="64"/>
      <c r="E27" s="40" t="s">
        <v>88</v>
      </c>
      <c r="F27" s="29" t="s">
        <v>78</v>
      </c>
    </row>
    <row r="28" spans="1:6" s="7" customFormat="1" ht="45" x14ac:dyDescent="0.25">
      <c r="A28" s="65" t="s">
        <v>96</v>
      </c>
      <c r="B28" s="26" t="s">
        <v>97</v>
      </c>
      <c r="C28" s="26" t="s">
        <v>98</v>
      </c>
      <c r="D28" s="27" t="s">
        <v>61</v>
      </c>
      <c r="E28" s="28"/>
      <c r="F28" s="29" t="s">
        <v>99</v>
      </c>
    </row>
    <row r="29" spans="1:6" s="7" customFormat="1" ht="45" x14ac:dyDescent="0.25">
      <c r="A29" s="24" t="s">
        <v>100</v>
      </c>
      <c r="B29" s="26" t="s">
        <v>101</v>
      </c>
      <c r="C29" s="26" t="s">
        <v>102</v>
      </c>
      <c r="D29" s="27" t="s">
        <v>103</v>
      </c>
      <c r="E29" s="50" t="s">
        <v>104</v>
      </c>
      <c r="F29" s="39"/>
    </row>
    <row r="30" spans="1:6" x14ac:dyDescent="0.25">
      <c r="A30" s="66" t="s">
        <v>105</v>
      </c>
      <c r="B30" s="67"/>
      <c r="C30" s="67"/>
      <c r="D30" s="68"/>
      <c r="E30" s="69"/>
      <c r="F30" s="23"/>
    </row>
    <row r="31" spans="1:6" ht="45" x14ac:dyDescent="0.25">
      <c r="A31" s="70" t="s">
        <v>106</v>
      </c>
      <c r="B31" s="26" t="s">
        <v>107</v>
      </c>
      <c r="C31" s="26" t="s">
        <v>108</v>
      </c>
      <c r="D31" s="27" t="s">
        <v>103</v>
      </c>
      <c r="E31" s="40" t="s">
        <v>109</v>
      </c>
      <c r="F31" s="29" t="s">
        <v>110</v>
      </c>
    </row>
    <row r="32" spans="1:6" hidden="1" x14ac:dyDescent="0.25">
      <c r="A32" s="41" t="s">
        <v>111</v>
      </c>
      <c r="B32" s="71"/>
      <c r="C32" s="71"/>
      <c r="D32" s="72"/>
      <c r="E32" s="73"/>
      <c r="F32" s="23"/>
    </row>
    <row r="33" spans="1:6" hidden="1" x14ac:dyDescent="0.25">
      <c r="A33" s="74"/>
      <c r="B33" s="75" t="s">
        <v>45</v>
      </c>
      <c r="C33" s="75" t="s">
        <v>46</v>
      </c>
      <c r="D33" s="76" t="s">
        <v>112</v>
      </c>
      <c r="E33" s="77" t="s">
        <v>113</v>
      </c>
      <c r="F33" s="78"/>
    </row>
    <row r="34" spans="1:6" ht="30" hidden="1" x14ac:dyDescent="0.25">
      <c r="A34" s="74" t="s">
        <v>114</v>
      </c>
      <c r="B34" s="79">
        <v>0.69</v>
      </c>
      <c r="C34" s="80" t="s">
        <v>115</v>
      </c>
      <c r="D34" s="81"/>
      <c r="E34" s="82"/>
      <c r="F34" s="78"/>
    </row>
    <row r="35" spans="1:6" ht="30" hidden="1" x14ac:dyDescent="0.25">
      <c r="A35" s="74" t="s">
        <v>116</v>
      </c>
      <c r="B35" s="83">
        <v>200</v>
      </c>
      <c r="C35" s="80" t="s">
        <v>117</v>
      </c>
      <c r="D35" s="81"/>
      <c r="E35" s="82"/>
      <c r="F35" s="78"/>
    </row>
    <row r="36" spans="1:6" ht="30" hidden="1" x14ac:dyDescent="0.25">
      <c r="A36" s="74" t="s">
        <v>118</v>
      </c>
      <c r="B36" s="83">
        <v>39</v>
      </c>
      <c r="C36" s="80" t="s">
        <v>119</v>
      </c>
      <c r="D36" s="81"/>
      <c r="E36" s="82"/>
      <c r="F36" s="78"/>
    </row>
    <row r="37" spans="1:6" ht="30" hidden="1" x14ac:dyDescent="0.25">
      <c r="A37" s="74" t="s">
        <v>120</v>
      </c>
      <c r="B37" s="83">
        <v>102</v>
      </c>
      <c r="C37" s="80" t="s">
        <v>121</v>
      </c>
      <c r="D37" s="84"/>
      <c r="E37" s="85"/>
      <c r="F37" s="78"/>
    </row>
    <row r="38" spans="1:6" s="7" customFormat="1" x14ac:dyDescent="0.25">
      <c r="A38" s="56" t="s">
        <v>122</v>
      </c>
      <c r="B38" s="20"/>
      <c r="C38" s="20"/>
      <c r="D38" s="86"/>
      <c r="E38" s="22"/>
      <c r="F38" s="23"/>
    </row>
    <row r="39" spans="1:6" s="7" customFormat="1" ht="30.75" thickBot="1" x14ac:dyDescent="0.3">
      <c r="A39" s="87" t="s">
        <v>123</v>
      </c>
      <c r="B39" s="88" t="s">
        <v>124</v>
      </c>
      <c r="C39" s="88" t="s">
        <v>125</v>
      </c>
      <c r="D39" s="89"/>
      <c r="E39" s="90"/>
      <c r="F39" s="91"/>
    </row>
    <row r="40" spans="1:6" x14ac:dyDescent="0.25">
      <c r="A40" s="92"/>
      <c r="B40" s="92"/>
      <c r="C40" s="93"/>
      <c r="D40" s="94"/>
      <c r="E40" s="18"/>
      <c r="F40" s="18"/>
    </row>
    <row r="41" spans="1:6" x14ac:dyDescent="0.25">
      <c r="D41" s="96"/>
      <c r="E41" s="7"/>
      <c r="F41" s="7"/>
    </row>
  </sheetData>
  <mergeCells count="17">
    <mergeCell ref="E15:E17"/>
    <mergeCell ref="F15:F17"/>
    <mergeCell ref="D33:D37"/>
    <mergeCell ref="E33:E37"/>
    <mergeCell ref="D6:D7"/>
    <mergeCell ref="E6:E7"/>
    <mergeCell ref="F6:F7"/>
    <mergeCell ref="D11:D13"/>
    <mergeCell ref="E11:E13"/>
    <mergeCell ref="F11:F13"/>
    <mergeCell ref="A1:A2"/>
    <mergeCell ref="B1:B2"/>
    <mergeCell ref="C1:C2"/>
    <mergeCell ref="D1:D2"/>
    <mergeCell ref="E1:F1"/>
    <mergeCell ref="E2:E3"/>
    <mergeCell ref="F2:F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70" zoomScaleNormal="70" workbookViewId="0">
      <selection activeCell="I30" sqref="I30"/>
    </sheetView>
  </sheetViews>
  <sheetFormatPr defaultColWidth="8.85546875" defaultRowHeight="15" x14ac:dyDescent="0.25"/>
  <cols>
    <col min="1" max="1" width="39.85546875" style="38" customWidth="1"/>
    <col min="2" max="2" width="15.5703125" style="38" customWidth="1"/>
    <col min="3" max="3" width="18" style="95" customWidth="1"/>
    <col min="4" max="4" width="26.28515625" style="95" customWidth="1"/>
    <col min="5" max="5" width="11.7109375" style="95" hidden="1" customWidth="1"/>
    <col min="6" max="6" width="17" style="95" hidden="1" customWidth="1"/>
    <col min="7" max="7" width="54.28515625" style="97" customWidth="1"/>
    <col min="8" max="8" width="8" style="38" customWidth="1"/>
    <col min="9" max="9" width="28.42578125" style="38" bestFit="1" customWidth="1"/>
    <col min="10" max="10" width="8.85546875" style="38"/>
    <col min="11" max="11" width="13.42578125" style="38" bestFit="1" customWidth="1"/>
    <col min="12" max="12" width="8.28515625" style="38" customWidth="1"/>
    <col min="13" max="13" width="15" style="38" bestFit="1" customWidth="1"/>
    <col min="14" max="16384" width="8.85546875" style="38"/>
  </cols>
  <sheetData>
    <row r="1" spans="1:13" x14ac:dyDescent="0.25">
      <c r="A1" s="712" t="s">
        <v>421</v>
      </c>
      <c r="B1" s="712"/>
    </row>
    <row r="2" spans="1:13" x14ac:dyDescent="0.25">
      <c r="A2" s="712" t="s">
        <v>420</v>
      </c>
      <c r="B2" s="712"/>
    </row>
    <row r="3" spans="1:13" ht="15.75" thickBot="1" x14ac:dyDescent="0.3">
      <c r="A3" s="710"/>
      <c r="B3" s="711"/>
      <c r="C3" s="711"/>
      <c r="D3" s="711"/>
      <c r="E3" s="711"/>
      <c r="F3" s="711"/>
      <c r="G3" s="710"/>
    </row>
    <row r="4" spans="1:13" ht="15.75" thickBot="1" x14ac:dyDescent="0.3">
      <c r="A4" s="709" t="s">
        <v>419</v>
      </c>
      <c r="B4" s="706" t="s">
        <v>418</v>
      </c>
      <c r="C4" s="708"/>
      <c r="D4" s="707"/>
      <c r="E4" s="706" t="s">
        <v>417</v>
      </c>
      <c r="F4" s="705"/>
      <c r="G4" s="704" t="s">
        <v>4</v>
      </c>
      <c r="H4" s="703" t="s">
        <v>416</v>
      </c>
      <c r="I4" s="702" t="s">
        <v>415</v>
      </c>
    </row>
    <row r="5" spans="1:13" ht="30.75" thickBot="1" x14ac:dyDescent="0.3">
      <c r="A5" s="701"/>
      <c r="B5" s="700" t="s">
        <v>414</v>
      </c>
      <c r="C5" s="699" t="s">
        <v>413</v>
      </c>
      <c r="D5" s="698" t="s">
        <v>412</v>
      </c>
      <c r="E5" s="697" t="s">
        <v>411</v>
      </c>
      <c r="F5" s="696" t="s">
        <v>410</v>
      </c>
      <c r="G5" s="695"/>
      <c r="H5" s="694"/>
      <c r="I5" s="693"/>
    </row>
    <row r="6" spans="1:13" hidden="1" x14ac:dyDescent="0.25">
      <c r="A6" s="661" t="s">
        <v>409</v>
      </c>
      <c r="B6" s="681" t="s">
        <v>408</v>
      </c>
      <c r="C6" s="690" t="s">
        <v>407</v>
      </c>
      <c r="D6" s="690" t="s">
        <v>398</v>
      </c>
      <c r="E6" s="662"/>
      <c r="F6" s="662"/>
      <c r="G6" s="648" t="s">
        <v>406</v>
      </c>
      <c r="H6" s="657"/>
      <c r="I6" s="692" t="s">
        <v>405</v>
      </c>
    </row>
    <row r="7" spans="1:13" ht="30" hidden="1" x14ac:dyDescent="0.25">
      <c r="A7" s="680" t="s">
        <v>404</v>
      </c>
      <c r="B7" s="681" t="s">
        <v>403</v>
      </c>
      <c r="C7" s="690" t="s">
        <v>399</v>
      </c>
      <c r="D7" s="690" t="s">
        <v>398</v>
      </c>
      <c r="E7" s="662"/>
      <c r="F7" s="662"/>
      <c r="G7" s="648" t="s">
        <v>402</v>
      </c>
      <c r="H7" s="657"/>
      <c r="I7" s="691"/>
    </row>
    <row r="8" spans="1:13" ht="30" hidden="1" x14ac:dyDescent="0.25">
      <c r="A8" s="680" t="s">
        <v>401</v>
      </c>
      <c r="B8" s="681" t="s">
        <v>400</v>
      </c>
      <c r="C8" s="690" t="s">
        <v>399</v>
      </c>
      <c r="D8" s="690" t="s">
        <v>398</v>
      </c>
      <c r="E8" s="689"/>
      <c r="F8" s="662"/>
      <c r="G8" s="648" t="s">
        <v>397</v>
      </c>
      <c r="H8" s="657"/>
      <c r="I8" s="688"/>
    </row>
    <row r="9" spans="1:13" ht="75" x14ac:dyDescent="0.25">
      <c r="A9" s="687" t="s">
        <v>396</v>
      </c>
      <c r="B9" s="686" t="s">
        <v>395</v>
      </c>
      <c r="C9" s="685" t="s">
        <v>394</v>
      </c>
      <c r="D9" s="685" t="s">
        <v>376</v>
      </c>
      <c r="E9" s="684"/>
      <c r="F9" s="684"/>
      <c r="G9" s="683" t="s">
        <v>393</v>
      </c>
      <c r="H9" s="682"/>
      <c r="I9" s="656" t="s">
        <v>374</v>
      </c>
    </row>
    <row r="10" spans="1:13" ht="45" x14ac:dyDescent="0.25">
      <c r="A10" s="680" t="s">
        <v>392</v>
      </c>
      <c r="B10" s="681" t="s">
        <v>391</v>
      </c>
      <c r="C10" s="651" t="s">
        <v>356</v>
      </c>
      <c r="D10" s="651" t="s">
        <v>390</v>
      </c>
      <c r="E10" s="662"/>
      <c r="F10" s="662"/>
      <c r="G10" s="648" t="s">
        <v>389</v>
      </c>
      <c r="H10" s="657"/>
      <c r="I10" s="669" t="s">
        <v>388</v>
      </c>
    </row>
    <row r="11" spans="1:13" s="92" customFormat="1" ht="30" x14ac:dyDescent="0.25">
      <c r="A11" s="680" t="s">
        <v>387</v>
      </c>
      <c r="B11" s="679" t="s">
        <v>386</v>
      </c>
      <c r="C11" s="651" t="s">
        <v>356</v>
      </c>
      <c r="D11" s="651" t="s">
        <v>376</v>
      </c>
      <c r="E11" s="662"/>
      <c r="F11" s="662"/>
      <c r="G11" s="648" t="s">
        <v>379</v>
      </c>
      <c r="H11" s="678"/>
      <c r="I11" s="666" t="s">
        <v>363</v>
      </c>
      <c r="M11" s="92" t="s">
        <v>32</v>
      </c>
    </row>
    <row r="12" spans="1:13" ht="30" x14ac:dyDescent="0.25">
      <c r="A12" s="676" t="s">
        <v>385</v>
      </c>
      <c r="B12" s="677" t="s">
        <v>384</v>
      </c>
      <c r="C12" s="651" t="s">
        <v>356</v>
      </c>
      <c r="D12" s="651" t="s">
        <v>355</v>
      </c>
      <c r="E12" s="662"/>
      <c r="F12" s="662"/>
      <c r="G12" s="648" t="s">
        <v>383</v>
      </c>
      <c r="H12" s="657"/>
      <c r="I12" s="666" t="s">
        <v>382</v>
      </c>
    </row>
    <row r="13" spans="1:13" ht="30" x14ac:dyDescent="0.25">
      <c r="A13" s="676" t="s">
        <v>381</v>
      </c>
      <c r="B13" s="674" t="s">
        <v>380</v>
      </c>
      <c r="C13" s="673" t="s">
        <v>356</v>
      </c>
      <c r="D13" s="673" t="s">
        <v>376</v>
      </c>
      <c r="E13" s="662"/>
      <c r="F13" s="662"/>
      <c r="G13" s="648" t="s">
        <v>379</v>
      </c>
      <c r="H13" s="657"/>
      <c r="I13" s="666" t="s">
        <v>363</v>
      </c>
    </row>
    <row r="14" spans="1:13" s="62" customFormat="1" ht="60" x14ac:dyDescent="0.25">
      <c r="A14" s="675" t="s">
        <v>378</v>
      </c>
      <c r="B14" s="674" t="s">
        <v>377</v>
      </c>
      <c r="C14" s="673" t="s">
        <v>356</v>
      </c>
      <c r="D14" s="673" t="s">
        <v>376</v>
      </c>
      <c r="E14" s="659"/>
      <c r="F14" s="659"/>
      <c r="G14" s="648" t="s">
        <v>375</v>
      </c>
      <c r="H14" s="670"/>
      <c r="I14" s="656" t="s">
        <v>374</v>
      </c>
    </row>
    <row r="15" spans="1:13" s="62" customFormat="1" ht="30" x14ac:dyDescent="0.25">
      <c r="A15" s="672" t="s">
        <v>373</v>
      </c>
      <c r="B15" s="671" t="s">
        <v>112</v>
      </c>
      <c r="C15" s="651" t="s">
        <v>346</v>
      </c>
      <c r="D15" s="651" t="s">
        <v>350</v>
      </c>
      <c r="E15" s="659"/>
      <c r="F15" s="659"/>
      <c r="G15" s="667" t="s">
        <v>372</v>
      </c>
      <c r="H15" s="670"/>
      <c r="I15" s="669" t="s">
        <v>371</v>
      </c>
    </row>
    <row r="16" spans="1:13" ht="45" x14ac:dyDescent="0.25">
      <c r="A16" s="661" t="s">
        <v>370</v>
      </c>
      <c r="B16" s="668" t="s">
        <v>366</v>
      </c>
      <c r="C16" s="651" t="s">
        <v>356</v>
      </c>
      <c r="D16" s="651" t="s">
        <v>365</v>
      </c>
      <c r="E16" s="662"/>
      <c r="F16" s="662"/>
      <c r="G16" s="667" t="s">
        <v>369</v>
      </c>
      <c r="H16" s="657"/>
      <c r="I16" s="666" t="s">
        <v>368</v>
      </c>
      <c r="K16" s="654"/>
      <c r="L16" s="654"/>
      <c r="M16" s="654"/>
    </row>
    <row r="17" spans="1:13" ht="30" x14ac:dyDescent="0.25">
      <c r="A17" s="661" t="s">
        <v>367</v>
      </c>
      <c r="B17" s="668" t="s">
        <v>366</v>
      </c>
      <c r="C17" s="651" t="s">
        <v>346</v>
      </c>
      <c r="D17" s="651" t="s">
        <v>365</v>
      </c>
      <c r="E17" s="662"/>
      <c r="F17" s="662"/>
      <c r="G17" s="667" t="s">
        <v>364</v>
      </c>
      <c r="H17" s="657"/>
      <c r="I17" s="666" t="s">
        <v>363</v>
      </c>
      <c r="K17" s="654"/>
      <c r="L17" s="654"/>
      <c r="M17" s="654"/>
    </row>
    <row r="18" spans="1:13" ht="60" x14ac:dyDescent="0.25">
      <c r="A18" s="665" t="s">
        <v>362</v>
      </c>
      <c r="B18" s="664" t="s">
        <v>361</v>
      </c>
      <c r="C18" s="651" t="s">
        <v>356</v>
      </c>
      <c r="D18" s="651" t="s">
        <v>360</v>
      </c>
      <c r="E18" s="662"/>
      <c r="F18" s="662"/>
      <c r="G18" s="648" t="s">
        <v>359</v>
      </c>
      <c r="H18" s="657"/>
      <c r="I18" s="656" t="s">
        <v>353</v>
      </c>
      <c r="K18" s="654"/>
      <c r="L18" s="654"/>
      <c r="M18" s="654"/>
    </row>
    <row r="19" spans="1:13" ht="90" x14ac:dyDescent="0.25">
      <c r="A19" s="661" t="s">
        <v>358</v>
      </c>
      <c r="B19" s="663" t="s">
        <v>357</v>
      </c>
      <c r="C19" s="651" t="s">
        <v>356</v>
      </c>
      <c r="D19" s="651" t="s">
        <v>355</v>
      </c>
      <c r="E19" s="662"/>
      <c r="F19" s="662"/>
      <c r="G19" s="648" t="s">
        <v>354</v>
      </c>
      <c r="H19" s="657"/>
      <c r="I19" s="656" t="s">
        <v>353</v>
      </c>
      <c r="K19" s="654"/>
      <c r="L19" s="654"/>
      <c r="M19" s="654"/>
    </row>
    <row r="20" spans="1:13" ht="30" x14ac:dyDescent="0.25">
      <c r="A20" s="661" t="s">
        <v>352</v>
      </c>
      <c r="B20" s="660" t="s">
        <v>351</v>
      </c>
      <c r="C20" s="651" t="s">
        <v>346</v>
      </c>
      <c r="D20" s="651" t="s">
        <v>350</v>
      </c>
      <c r="E20" s="659"/>
      <c r="F20" s="659"/>
      <c r="G20" s="658" t="s">
        <v>349</v>
      </c>
      <c r="H20" s="657"/>
      <c r="I20" s="656" t="s">
        <v>348</v>
      </c>
      <c r="K20" s="655"/>
      <c r="L20" s="654"/>
      <c r="M20" s="654"/>
    </row>
    <row r="21" spans="1:13" s="97" customFormat="1" ht="45" x14ac:dyDescent="0.25">
      <c r="A21" s="653" t="s">
        <v>347</v>
      </c>
      <c r="B21" s="652" t="s">
        <v>254</v>
      </c>
      <c r="C21" s="651" t="s">
        <v>346</v>
      </c>
      <c r="D21" s="651" t="s">
        <v>345</v>
      </c>
      <c r="E21" s="650"/>
      <c r="F21" s="649"/>
      <c r="G21" s="648" t="s">
        <v>344</v>
      </c>
      <c r="H21" s="647"/>
      <c r="I21" s="646" t="s">
        <v>343</v>
      </c>
    </row>
  </sheetData>
  <mergeCells count="8">
    <mergeCell ref="I4:I5"/>
    <mergeCell ref="I6:I8"/>
    <mergeCell ref="A3:G3"/>
    <mergeCell ref="A4:A5"/>
    <mergeCell ref="B4:D4"/>
    <mergeCell ref="E4:F4"/>
    <mergeCell ref="G4:G5"/>
    <mergeCell ref="H4:H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activeCell="B6" sqref="B6"/>
    </sheetView>
  </sheetViews>
  <sheetFormatPr defaultColWidth="8.85546875" defaultRowHeight="15" x14ac:dyDescent="0.25"/>
  <cols>
    <col min="1" max="1" width="29.28515625" style="38" bestFit="1" customWidth="1"/>
    <col min="2" max="2" width="49.7109375" style="38" bestFit="1" customWidth="1"/>
    <col min="3" max="3" width="57.5703125" style="95" customWidth="1"/>
    <col min="4" max="4" width="25" style="95" customWidth="1"/>
    <col min="5" max="5" width="28.7109375" style="97" bestFit="1" customWidth="1"/>
    <col min="6" max="6" width="27.7109375" style="38" bestFit="1" customWidth="1"/>
    <col min="7" max="7" width="28.42578125" style="38" bestFit="1" customWidth="1"/>
    <col min="8" max="8" width="8.85546875" style="38"/>
    <col min="9" max="9" width="13.42578125" style="38" bestFit="1" customWidth="1"/>
    <col min="10" max="10" width="8.28515625" style="38" customWidth="1"/>
    <col min="11" max="11" width="15" style="38" bestFit="1" customWidth="1"/>
    <col min="12" max="16384" width="8.85546875" style="38"/>
  </cols>
  <sheetData>
    <row r="1" spans="1:6" s="7" customFormat="1" ht="28.9" customHeight="1" x14ac:dyDescent="0.25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/>
    </row>
    <row r="2" spans="1:6" s="7" customFormat="1" x14ac:dyDescent="0.25">
      <c r="A2" s="8"/>
      <c r="B2" s="9"/>
      <c r="C2" s="10"/>
      <c r="D2" s="11"/>
      <c r="E2" s="12" t="s">
        <v>5</v>
      </c>
      <c r="F2" s="13" t="s">
        <v>6</v>
      </c>
    </row>
    <row r="3" spans="1:6" s="18" customFormat="1" x14ac:dyDescent="0.25">
      <c r="A3" s="14" t="s">
        <v>7</v>
      </c>
      <c r="B3" s="15" t="s">
        <v>8</v>
      </c>
      <c r="C3" s="15" t="s">
        <v>9</v>
      </c>
      <c r="D3" s="16" t="s">
        <v>10</v>
      </c>
      <c r="E3" s="17"/>
      <c r="F3" s="10"/>
    </row>
    <row r="4" spans="1:6" s="7" customFormat="1" x14ac:dyDescent="0.25">
      <c r="A4" s="19" t="s">
        <v>11</v>
      </c>
      <c r="B4" s="20"/>
      <c r="C4" s="20"/>
      <c r="D4" s="21"/>
      <c r="E4" s="22"/>
      <c r="F4" s="23"/>
    </row>
    <row r="5" spans="1:6" s="7" customFormat="1" ht="45" customHeight="1" x14ac:dyDescent="0.25">
      <c r="A5" s="24" t="s">
        <v>12</v>
      </c>
      <c r="B5" s="25" t="s">
        <v>13</v>
      </c>
      <c r="C5" s="26" t="s">
        <v>14</v>
      </c>
      <c r="D5" s="27"/>
      <c r="E5" s="28"/>
      <c r="F5" s="29" t="s">
        <v>15</v>
      </c>
    </row>
    <row r="6" spans="1:6" s="7" customFormat="1" ht="30" x14ac:dyDescent="0.25">
      <c r="A6" s="24" t="s">
        <v>16</v>
      </c>
      <c r="B6" s="25" t="s">
        <v>17</v>
      </c>
      <c r="C6" s="26" t="s">
        <v>18</v>
      </c>
      <c r="D6" s="30" t="s">
        <v>19</v>
      </c>
      <c r="E6" s="31" t="s">
        <v>20</v>
      </c>
      <c r="F6" s="32" t="s">
        <v>21</v>
      </c>
    </row>
    <row r="7" spans="1:6" x14ac:dyDescent="0.25">
      <c r="A7" s="24" t="s">
        <v>22</v>
      </c>
      <c r="B7" s="33" t="s">
        <v>23</v>
      </c>
      <c r="C7" s="34" t="s">
        <v>24</v>
      </c>
      <c r="D7" s="35"/>
      <c r="E7" s="36"/>
      <c r="F7" s="37"/>
    </row>
    <row r="8" spans="1:6" ht="45" hidden="1" x14ac:dyDescent="0.25">
      <c r="A8" s="24" t="s">
        <v>25</v>
      </c>
      <c r="B8" s="26" t="s">
        <v>26</v>
      </c>
      <c r="C8" s="26" t="s">
        <v>26</v>
      </c>
      <c r="D8" s="27"/>
      <c r="E8" s="28"/>
      <c r="F8" s="39"/>
    </row>
    <row r="9" spans="1:6" ht="60" hidden="1" x14ac:dyDescent="0.25">
      <c r="A9" s="24" t="s">
        <v>27</v>
      </c>
      <c r="B9" s="26" t="s">
        <v>28</v>
      </c>
      <c r="C9" s="26" t="s">
        <v>29</v>
      </c>
      <c r="D9" s="27"/>
      <c r="E9" s="40" t="s">
        <v>30</v>
      </c>
      <c r="F9" s="39"/>
    </row>
    <row r="10" spans="1:6" x14ac:dyDescent="0.25">
      <c r="A10" s="41" t="s">
        <v>31</v>
      </c>
      <c r="B10" s="42" t="s">
        <v>32</v>
      </c>
      <c r="C10" s="42"/>
      <c r="D10" s="21"/>
      <c r="E10" s="22"/>
      <c r="F10" s="23"/>
    </row>
    <row r="11" spans="1:6" ht="14.45" customHeight="1" x14ac:dyDescent="0.25">
      <c r="A11" s="43" t="s">
        <v>33</v>
      </c>
      <c r="B11" s="34" t="s">
        <v>34</v>
      </c>
      <c r="C11" s="34" t="s">
        <v>35</v>
      </c>
      <c r="D11" s="30"/>
      <c r="E11" s="31" t="s">
        <v>36</v>
      </c>
      <c r="F11" s="32" t="s">
        <v>37</v>
      </c>
    </row>
    <row r="12" spans="1:6" x14ac:dyDescent="0.25">
      <c r="A12" s="24" t="s">
        <v>38</v>
      </c>
      <c r="B12" s="25" t="s">
        <v>39</v>
      </c>
      <c r="C12" s="25" t="s">
        <v>39</v>
      </c>
      <c r="D12" s="44"/>
      <c r="E12" s="45"/>
      <c r="F12" s="46"/>
    </row>
    <row r="13" spans="1:6" x14ac:dyDescent="0.25">
      <c r="A13" s="24" t="s">
        <v>40</v>
      </c>
      <c r="B13" s="26" t="s">
        <v>41</v>
      </c>
      <c r="C13" s="25" t="s">
        <v>42</v>
      </c>
      <c r="D13" s="35"/>
      <c r="E13" s="36"/>
      <c r="F13" s="47"/>
    </row>
    <row r="14" spans="1:6" x14ac:dyDescent="0.25">
      <c r="A14" s="41" t="s">
        <v>43</v>
      </c>
      <c r="B14" s="42"/>
      <c r="C14" s="42"/>
      <c r="D14" s="21"/>
      <c r="E14" s="22"/>
      <c r="F14" s="23"/>
    </row>
    <row r="15" spans="1:6" ht="14.45" customHeight="1" x14ac:dyDescent="0.25">
      <c r="A15" s="43" t="s">
        <v>44</v>
      </c>
      <c r="B15" s="34" t="s">
        <v>45</v>
      </c>
      <c r="C15" s="34" t="s">
        <v>46</v>
      </c>
      <c r="D15" s="27"/>
      <c r="E15" s="48" t="s">
        <v>47</v>
      </c>
      <c r="F15" s="49" t="s">
        <v>48</v>
      </c>
    </row>
    <row r="16" spans="1:6" s="7" customFormat="1" ht="44.45" customHeight="1" x14ac:dyDescent="0.25">
      <c r="A16" s="24" t="s">
        <v>49</v>
      </c>
      <c r="B16" s="26" t="s">
        <v>50</v>
      </c>
      <c r="C16" s="26" t="s">
        <v>51</v>
      </c>
      <c r="D16" s="50" t="s">
        <v>52</v>
      </c>
      <c r="E16" s="51"/>
      <c r="F16" s="52"/>
    </row>
    <row r="17" spans="1:6" s="7" customFormat="1" ht="30" x14ac:dyDescent="0.25">
      <c r="A17" s="24" t="s">
        <v>53</v>
      </c>
      <c r="B17" s="26" t="s">
        <v>54</v>
      </c>
      <c r="C17" s="53" t="s">
        <v>55</v>
      </c>
      <c r="D17" s="50" t="s">
        <v>56</v>
      </c>
      <c r="E17" s="54"/>
      <c r="F17" s="55"/>
    </row>
    <row r="18" spans="1:6" s="7" customFormat="1" x14ac:dyDescent="0.25">
      <c r="A18" s="56" t="s">
        <v>57</v>
      </c>
      <c r="B18" s="20"/>
      <c r="C18" s="20"/>
      <c r="D18" s="21"/>
      <c r="E18" s="22"/>
      <c r="F18" s="23"/>
    </row>
    <row r="19" spans="1:6" s="7" customFormat="1" ht="60" x14ac:dyDescent="0.25">
      <c r="A19" s="24" t="s">
        <v>58</v>
      </c>
      <c r="B19" s="26" t="s">
        <v>59</v>
      </c>
      <c r="C19" s="26" t="s">
        <v>60</v>
      </c>
      <c r="D19" s="27" t="s">
        <v>61</v>
      </c>
      <c r="E19" s="50" t="s">
        <v>62</v>
      </c>
      <c r="F19" s="29" t="s">
        <v>63</v>
      </c>
    </row>
    <row r="20" spans="1:6" s="7" customFormat="1" ht="45" x14ac:dyDescent="0.25">
      <c r="A20" s="24" t="s">
        <v>64</v>
      </c>
      <c r="B20" s="26" t="s">
        <v>65</v>
      </c>
      <c r="C20" s="26" t="s">
        <v>66</v>
      </c>
      <c r="D20" s="50" t="s">
        <v>67</v>
      </c>
      <c r="E20" s="28"/>
      <c r="F20" s="29" t="s">
        <v>68</v>
      </c>
    </row>
    <row r="21" spans="1:6" s="7" customFormat="1" ht="45" x14ac:dyDescent="0.25">
      <c r="A21" s="24" t="s">
        <v>69</v>
      </c>
      <c r="B21" s="26" t="s">
        <v>70</v>
      </c>
      <c r="C21" s="26" t="s">
        <v>71</v>
      </c>
      <c r="D21" s="27" t="s">
        <v>61</v>
      </c>
      <c r="E21" s="50" t="s">
        <v>72</v>
      </c>
      <c r="F21" s="29" t="s">
        <v>73</v>
      </c>
    </row>
    <row r="22" spans="1:6" s="7" customFormat="1" ht="45" x14ac:dyDescent="0.25">
      <c r="A22" s="24" t="s">
        <v>74</v>
      </c>
      <c r="B22" s="26" t="s">
        <v>75</v>
      </c>
      <c r="C22" s="26" t="s">
        <v>76</v>
      </c>
      <c r="D22" s="27" t="s">
        <v>61</v>
      </c>
      <c r="E22" s="40" t="s">
        <v>77</v>
      </c>
      <c r="F22" s="29" t="s">
        <v>78</v>
      </c>
    </row>
    <row r="23" spans="1:6" s="7" customFormat="1" ht="45" x14ac:dyDescent="0.25">
      <c r="A23" s="24" t="s">
        <v>79</v>
      </c>
      <c r="B23" s="26" t="s">
        <v>80</v>
      </c>
      <c r="C23" s="26" t="s">
        <v>81</v>
      </c>
      <c r="D23" s="27" t="s">
        <v>61</v>
      </c>
      <c r="E23" s="40" t="s">
        <v>82</v>
      </c>
      <c r="F23" s="29" t="s">
        <v>78</v>
      </c>
    </row>
    <row r="24" spans="1:6" s="62" customFormat="1" x14ac:dyDescent="0.25">
      <c r="A24" s="57" t="s">
        <v>83</v>
      </c>
      <c r="B24" s="58"/>
      <c r="C24" s="58"/>
      <c r="D24" s="59"/>
      <c r="E24" s="60"/>
      <c r="F24" s="61"/>
    </row>
    <row r="25" spans="1:6" s="7" customFormat="1" ht="47.45" customHeight="1" x14ac:dyDescent="0.25">
      <c r="A25" s="63" t="s">
        <v>84</v>
      </c>
      <c r="B25" s="26" t="s">
        <v>85</v>
      </c>
      <c r="C25" s="26" t="s">
        <v>86</v>
      </c>
      <c r="D25" s="50" t="s">
        <v>87</v>
      </c>
      <c r="E25" s="40" t="s">
        <v>88</v>
      </c>
      <c r="F25" s="29" t="s">
        <v>89</v>
      </c>
    </row>
    <row r="26" spans="1:6" ht="60" x14ac:dyDescent="0.25">
      <c r="A26" s="63" t="s">
        <v>90</v>
      </c>
      <c r="B26" s="33" t="s">
        <v>91</v>
      </c>
      <c r="C26" s="26" t="s">
        <v>92</v>
      </c>
      <c r="D26" s="64"/>
      <c r="E26" s="40" t="s">
        <v>88</v>
      </c>
      <c r="F26" s="29" t="s">
        <v>78</v>
      </c>
    </row>
    <row r="27" spans="1:6" ht="60" hidden="1" x14ac:dyDescent="0.25">
      <c r="A27" s="63" t="s">
        <v>93</v>
      </c>
      <c r="B27" s="33" t="s">
        <v>94</v>
      </c>
      <c r="C27" s="26" t="s">
        <v>95</v>
      </c>
      <c r="D27" s="64"/>
      <c r="E27" s="40" t="s">
        <v>88</v>
      </c>
      <c r="F27" s="29" t="s">
        <v>78</v>
      </c>
    </row>
    <row r="28" spans="1:6" s="7" customFormat="1" ht="45" x14ac:dyDescent="0.25">
      <c r="A28" s="65" t="s">
        <v>96</v>
      </c>
      <c r="B28" s="26" t="s">
        <v>97</v>
      </c>
      <c r="C28" s="26" t="s">
        <v>98</v>
      </c>
      <c r="D28" s="27" t="s">
        <v>61</v>
      </c>
      <c r="E28" s="28"/>
      <c r="F28" s="29" t="s">
        <v>99</v>
      </c>
    </row>
    <row r="29" spans="1:6" s="7" customFormat="1" ht="45" x14ac:dyDescent="0.25">
      <c r="A29" s="24" t="s">
        <v>100</v>
      </c>
      <c r="B29" s="26" t="s">
        <v>101</v>
      </c>
      <c r="C29" s="26" t="s">
        <v>102</v>
      </c>
      <c r="D29" s="27" t="s">
        <v>103</v>
      </c>
      <c r="E29" s="50" t="s">
        <v>104</v>
      </c>
      <c r="F29" s="39"/>
    </row>
    <row r="30" spans="1:6" x14ac:dyDescent="0.25">
      <c r="A30" s="66" t="s">
        <v>105</v>
      </c>
      <c r="B30" s="67"/>
      <c r="C30" s="67"/>
      <c r="D30" s="68"/>
      <c r="E30" s="69"/>
      <c r="F30" s="23"/>
    </row>
    <row r="31" spans="1:6" ht="45" x14ac:dyDescent="0.25">
      <c r="A31" s="70" t="s">
        <v>106</v>
      </c>
      <c r="B31" s="26" t="s">
        <v>107</v>
      </c>
      <c r="C31" s="26" t="s">
        <v>108</v>
      </c>
      <c r="D31" s="27" t="s">
        <v>103</v>
      </c>
      <c r="E31" s="40" t="s">
        <v>109</v>
      </c>
      <c r="F31" s="29" t="s">
        <v>110</v>
      </c>
    </row>
    <row r="32" spans="1:6" hidden="1" x14ac:dyDescent="0.25">
      <c r="A32" s="41" t="s">
        <v>111</v>
      </c>
      <c r="B32" s="71"/>
      <c r="C32" s="71"/>
      <c r="D32" s="72"/>
      <c r="E32" s="73"/>
      <c r="F32" s="23"/>
    </row>
    <row r="33" spans="1:6" hidden="1" x14ac:dyDescent="0.25">
      <c r="A33" s="74"/>
      <c r="B33" s="75" t="s">
        <v>45</v>
      </c>
      <c r="C33" s="75" t="s">
        <v>46</v>
      </c>
      <c r="D33" s="76" t="s">
        <v>112</v>
      </c>
      <c r="E33" s="77" t="s">
        <v>113</v>
      </c>
      <c r="F33" s="78"/>
    </row>
    <row r="34" spans="1:6" ht="30" hidden="1" x14ac:dyDescent="0.25">
      <c r="A34" s="74" t="s">
        <v>114</v>
      </c>
      <c r="B34" s="79">
        <v>0.69</v>
      </c>
      <c r="C34" s="80" t="s">
        <v>115</v>
      </c>
      <c r="D34" s="81"/>
      <c r="E34" s="82"/>
      <c r="F34" s="78"/>
    </row>
    <row r="35" spans="1:6" ht="30" hidden="1" x14ac:dyDescent="0.25">
      <c r="A35" s="74" t="s">
        <v>116</v>
      </c>
      <c r="B35" s="83">
        <v>200</v>
      </c>
      <c r="C35" s="80" t="s">
        <v>117</v>
      </c>
      <c r="D35" s="81"/>
      <c r="E35" s="82"/>
      <c r="F35" s="78"/>
    </row>
    <row r="36" spans="1:6" ht="30" hidden="1" x14ac:dyDescent="0.25">
      <c r="A36" s="74" t="s">
        <v>118</v>
      </c>
      <c r="B36" s="83">
        <v>39</v>
      </c>
      <c r="C36" s="80" t="s">
        <v>119</v>
      </c>
      <c r="D36" s="81"/>
      <c r="E36" s="82"/>
      <c r="F36" s="78"/>
    </row>
    <row r="37" spans="1:6" ht="30" hidden="1" x14ac:dyDescent="0.25">
      <c r="A37" s="74" t="s">
        <v>120</v>
      </c>
      <c r="B37" s="83">
        <v>102</v>
      </c>
      <c r="C37" s="80" t="s">
        <v>121</v>
      </c>
      <c r="D37" s="84"/>
      <c r="E37" s="85"/>
      <c r="F37" s="78"/>
    </row>
    <row r="38" spans="1:6" s="7" customFormat="1" x14ac:dyDescent="0.25">
      <c r="A38" s="56" t="s">
        <v>122</v>
      </c>
      <c r="B38" s="20"/>
      <c r="C38" s="20"/>
      <c r="D38" s="86"/>
      <c r="E38" s="22"/>
      <c r="F38" s="23"/>
    </row>
    <row r="39" spans="1:6" s="7" customFormat="1" ht="30.75" thickBot="1" x14ac:dyDescent="0.3">
      <c r="A39" s="87" t="s">
        <v>123</v>
      </c>
      <c r="B39" s="88" t="s">
        <v>124</v>
      </c>
      <c r="C39" s="88" t="s">
        <v>125</v>
      </c>
      <c r="D39" s="89"/>
      <c r="E39" s="90"/>
      <c r="F39" s="91"/>
    </row>
    <row r="40" spans="1:6" x14ac:dyDescent="0.25">
      <c r="A40" s="92"/>
      <c r="B40" s="92"/>
      <c r="C40" s="93"/>
      <c r="D40" s="94"/>
      <c r="E40" s="18"/>
      <c r="F40" s="18"/>
    </row>
    <row r="41" spans="1:6" x14ac:dyDescent="0.25">
      <c r="D41" s="96"/>
      <c r="E41" s="7"/>
      <c r="F41" s="7"/>
    </row>
  </sheetData>
  <mergeCells count="17">
    <mergeCell ref="E15:E17"/>
    <mergeCell ref="F15:F17"/>
    <mergeCell ref="D33:D37"/>
    <mergeCell ref="E33:E37"/>
    <mergeCell ref="D6:D7"/>
    <mergeCell ref="E6:E7"/>
    <mergeCell ref="F6:F7"/>
    <mergeCell ref="D11:D13"/>
    <mergeCell ref="E11:E13"/>
    <mergeCell ref="F11:F13"/>
    <mergeCell ref="A1:A2"/>
    <mergeCell ref="B1:B2"/>
    <mergeCell ref="C1:C2"/>
    <mergeCell ref="D1:D2"/>
    <mergeCell ref="E1:F1"/>
    <mergeCell ref="E2:E3"/>
    <mergeCell ref="F2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zoomScale="95" zoomScaleNormal="95" workbookViewId="0">
      <pane xSplit="1" ySplit="3" topLeftCell="B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85546875" defaultRowHeight="15" x14ac:dyDescent="0.25"/>
  <cols>
    <col min="1" max="1" width="29.28515625" style="38" bestFit="1" customWidth="1"/>
    <col min="2" max="2" width="49.7109375" style="38" bestFit="1" customWidth="1"/>
    <col min="3" max="3" width="57.5703125" style="95" customWidth="1"/>
    <col min="4" max="4" width="25" style="95" customWidth="1"/>
    <col min="5" max="5" width="28.7109375" style="97" bestFit="1" customWidth="1"/>
    <col min="6" max="6" width="27.7109375" style="38" bestFit="1" customWidth="1"/>
    <col min="7" max="7" width="28.42578125" style="38" bestFit="1" customWidth="1"/>
    <col min="8" max="8" width="8.85546875" style="38"/>
    <col min="9" max="9" width="13.42578125" style="38" bestFit="1" customWidth="1"/>
    <col min="10" max="10" width="8.28515625" style="38" customWidth="1"/>
    <col min="11" max="11" width="15" style="38" bestFit="1" customWidth="1"/>
    <col min="12" max="16384" width="8.85546875" style="38"/>
  </cols>
  <sheetData>
    <row r="1" spans="1:6" s="7" customFormat="1" ht="28.9" customHeight="1" x14ac:dyDescent="0.25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/>
    </row>
    <row r="2" spans="1:6" s="7" customFormat="1" x14ac:dyDescent="0.25">
      <c r="A2" s="8"/>
      <c r="B2" s="9"/>
      <c r="C2" s="10"/>
      <c r="D2" s="11"/>
      <c r="E2" s="12" t="s">
        <v>5</v>
      </c>
      <c r="F2" s="13" t="s">
        <v>6</v>
      </c>
    </row>
    <row r="3" spans="1:6" s="18" customFormat="1" x14ac:dyDescent="0.25">
      <c r="A3" s="14" t="s">
        <v>7</v>
      </c>
      <c r="B3" s="15" t="s">
        <v>8</v>
      </c>
      <c r="C3" s="15" t="s">
        <v>9</v>
      </c>
      <c r="D3" s="16" t="s">
        <v>10</v>
      </c>
      <c r="E3" s="17"/>
      <c r="F3" s="10"/>
    </row>
    <row r="4" spans="1:6" s="7" customFormat="1" x14ac:dyDescent="0.25">
      <c r="A4" s="19" t="s">
        <v>11</v>
      </c>
      <c r="B4" s="20"/>
      <c r="C4" s="20"/>
      <c r="D4" s="21"/>
      <c r="E4" s="22"/>
      <c r="F4" s="23"/>
    </row>
    <row r="5" spans="1:6" s="7" customFormat="1" ht="45" customHeight="1" x14ac:dyDescent="0.25">
      <c r="A5" s="24" t="s">
        <v>12</v>
      </c>
      <c r="B5" s="25" t="s">
        <v>13</v>
      </c>
      <c r="C5" s="26" t="s">
        <v>14</v>
      </c>
      <c r="D5" s="27"/>
      <c r="E5" s="28"/>
      <c r="F5" s="29" t="s">
        <v>15</v>
      </c>
    </row>
    <row r="6" spans="1:6" s="7" customFormat="1" ht="30" x14ac:dyDescent="0.25">
      <c r="A6" s="24" t="s">
        <v>16</v>
      </c>
      <c r="B6" s="25" t="s">
        <v>17</v>
      </c>
      <c r="C6" s="26" t="s">
        <v>18</v>
      </c>
      <c r="D6" s="30" t="s">
        <v>19</v>
      </c>
      <c r="E6" s="31" t="s">
        <v>20</v>
      </c>
      <c r="F6" s="32" t="s">
        <v>21</v>
      </c>
    </row>
    <row r="7" spans="1:6" x14ac:dyDescent="0.25">
      <c r="A7" s="24" t="s">
        <v>22</v>
      </c>
      <c r="B7" s="33" t="s">
        <v>23</v>
      </c>
      <c r="C7" s="34" t="s">
        <v>24</v>
      </c>
      <c r="D7" s="35"/>
      <c r="E7" s="36"/>
      <c r="F7" s="37"/>
    </row>
    <row r="8" spans="1:6" ht="45" hidden="1" x14ac:dyDescent="0.25">
      <c r="A8" s="24" t="s">
        <v>25</v>
      </c>
      <c r="B8" s="26" t="s">
        <v>26</v>
      </c>
      <c r="C8" s="26" t="s">
        <v>26</v>
      </c>
      <c r="D8" s="27"/>
      <c r="E8" s="28"/>
      <c r="F8" s="39"/>
    </row>
    <row r="9" spans="1:6" ht="60" hidden="1" x14ac:dyDescent="0.25">
      <c r="A9" s="24" t="s">
        <v>27</v>
      </c>
      <c r="B9" s="26" t="s">
        <v>28</v>
      </c>
      <c r="C9" s="26" t="s">
        <v>29</v>
      </c>
      <c r="D9" s="27"/>
      <c r="E9" s="40" t="s">
        <v>30</v>
      </c>
      <c r="F9" s="39"/>
    </row>
    <row r="10" spans="1:6" x14ac:dyDescent="0.25">
      <c r="A10" s="41" t="s">
        <v>31</v>
      </c>
      <c r="B10" s="42" t="s">
        <v>32</v>
      </c>
      <c r="C10" s="42"/>
      <c r="D10" s="21"/>
      <c r="E10" s="22"/>
      <c r="F10" s="23"/>
    </row>
    <row r="11" spans="1:6" ht="14.45" customHeight="1" x14ac:dyDescent="0.25">
      <c r="A11" s="43" t="s">
        <v>33</v>
      </c>
      <c r="B11" s="34" t="s">
        <v>34</v>
      </c>
      <c r="C11" s="34" t="s">
        <v>35</v>
      </c>
      <c r="D11" s="30"/>
      <c r="E11" s="31" t="s">
        <v>36</v>
      </c>
      <c r="F11" s="32" t="s">
        <v>37</v>
      </c>
    </row>
    <row r="12" spans="1:6" x14ac:dyDescent="0.25">
      <c r="A12" s="24" t="s">
        <v>38</v>
      </c>
      <c r="B12" s="25" t="s">
        <v>39</v>
      </c>
      <c r="C12" s="25" t="s">
        <v>39</v>
      </c>
      <c r="D12" s="44"/>
      <c r="E12" s="45"/>
      <c r="F12" s="46"/>
    </row>
    <row r="13" spans="1:6" x14ac:dyDescent="0.25">
      <c r="A13" s="24" t="s">
        <v>40</v>
      </c>
      <c r="B13" s="26" t="s">
        <v>41</v>
      </c>
      <c r="C13" s="25" t="s">
        <v>42</v>
      </c>
      <c r="D13" s="35"/>
      <c r="E13" s="36"/>
      <c r="F13" s="47"/>
    </row>
    <row r="14" spans="1:6" x14ac:dyDescent="0.25">
      <c r="A14" s="41" t="s">
        <v>43</v>
      </c>
      <c r="B14" s="42"/>
      <c r="C14" s="42"/>
      <c r="D14" s="21"/>
      <c r="E14" s="22"/>
      <c r="F14" s="23"/>
    </row>
    <row r="15" spans="1:6" ht="14.45" customHeight="1" x14ac:dyDescent="0.25">
      <c r="A15" s="43" t="s">
        <v>44</v>
      </c>
      <c r="B15" s="34" t="s">
        <v>45</v>
      </c>
      <c r="C15" s="34" t="s">
        <v>46</v>
      </c>
      <c r="D15" s="27"/>
      <c r="E15" s="48" t="s">
        <v>47</v>
      </c>
      <c r="F15" s="49" t="s">
        <v>48</v>
      </c>
    </row>
    <row r="16" spans="1:6" s="7" customFormat="1" ht="44.45" customHeight="1" x14ac:dyDescent="0.25">
      <c r="A16" s="24" t="s">
        <v>49</v>
      </c>
      <c r="B16" s="26" t="s">
        <v>50</v>
      </c>
      <c r="C16" s="26" t="s">
        <v>51</v>
      </c>
      <c r="D16" s="50" t="s">
        <v>52</v>
      </c>
      <c r="E16" s="51"/>
      <c r="F16" s="52"/>
    </row>
    <row r="17" spans="1:6" s="7" customFormat="1" ht="30" x14ac:dyDescent="0.25">
      <c r="A17" s="24" t="s">
        <v>53</v>
      </c>
      <c r="B17" s="26" t="s">
        <v>54</v>
      </c>
      <c r="C17" s="53" t="s">
        <v>55</v>
      </c>
      <c r="D17" s="50" t="s">
        <v>56</v>
      </c>
      <c r="E17" s="54"/>
      <c r="F17" s="55"/>
    </row>
    <row r="18" spans="1:6" s="7" customFormat="1" x14ac:dyDescent="0.25">
      <c r="A18" s="56" t="s">
        <v>57</v>
      </c>
      <c r="B18" s="20"/>
      <c r="C18" s="20"/>
      <c r="D18" s="21"/>
      <c r="E18" s="22"/>
      <c r="F18" s="23"/>
    </row>
    <row r="19" spans="1:6" s="7" customFormat="1" ht="60" x14ac:dyDescent="0.25">
      <c r="A19" s="24" t="s">
        <v>58</v>
      </c>
      <c r="B19" s="26" t="s">
        <v>59</v>
      </c>
      <c r="C19" s="26" t="s">
        <v>60</v>
      </c>
      <c r="D19" s="27" t="s">
        <v>61</v>
      </c>
      <c r="E19" s="50" t="s">
        <v>62</v>
      </c>
      <c r="F19" s="29" t="s">
        <v>63</v>
      </c>
    </row>
    <row r="20" spans="1:6" s="7" customFormat="1" ht="45" x14ac:dyDescent="0.25">
      <c r="A20" s="24" t="s">
        <v>64</v>
      </c>
      <c r="B20" s="26" t="s">
        <v>65</v>
      </c>
      <c r="C20" s="26" t="s">
        <v>66</v>
      </c>
      <c r="D20" s="50" t="s">
        <v>67</v>
      </c>
      <c r="E20" s="28"/>
      <c r="F20" s="29" t="s">
        <v>68</v>
      </c>
    </row>
    <row r="21" spans="1:6" s="7" customFormat="1" ht="45" x14ac:dyDescent="0.25">
      <c r="A21" s="24" t="s">
        <v>69</v>
      </c>
      <c r="B21" s="26" t="s">
        <v>70</v>
      </c>
      <c r="C21" s="26" t="s">
        <v>71</v>
      </c>
      <c r="D21" s="27" t="s">
        <v>61</v>
      </c>
      <c r="E21" s="50" t="s">
        <v>72</v>
      </c>
      <c r="F21" s="29" t="s">
        <v>73</v>
      </c>
    </row>
    <row r="22" spans="1:6" s="7" customFormat="1" ht="45" x14ac:dyDescent="0.25">
      <c r="A22" s="24" t="s">
        <v>74</v>
      </c>
      <c r="B22" s="26" t="s">
        <v>75</v>
      </c>
      <c r="C22" s="26" t="s">
        <v>76</v>
      </c>
      <c r="D22" s="27" t="s">
        <v>61</v>
      </c>
      <c r="E22" s="40" t="s">
        <v>77</v>
      </c>
      <c r="F22" s="29" t="s">
        <v>78</v>
      </c>
    </row>
    <row r="23" spans="1:6" s="7" customFormat="1" ht="45" x14ac:dyDescent="0.25">
      <c r="A23" s="24" t="s">
        <v>79</v>
      </c>
      <c r="B23" s="26" t="s">
        <v>80</v>
      </c>
      <c r="C23" s="26" t="s">
        <v>81</v>
      </c>
      <c r="D23" s="27" t="s">
        <v>61</v>
      </c>
      <c r="E23" s="40" t="s">
        <v>82</v>
      </c>
      <c r="F23" s="29" t="s">
        <v>78</v>
      </c>
    </row>
    <row r="24" spans="1:6" s="62" customFormat="1" x14ac:dyDescent="0.25">
      <c r="A24" s="57" t="s">
        <v>83</v>
      </c>
      <c r="B24" s="58"/>
      <c r="C24" s="58"/>
      <c r="D24" s="59"/>
      <c r="E24" s="60"/>
      <c r="F24" s="61"/>
    </row>
    <row r="25" spans="1:6" s="7" customFormat="1" ht="47.45" customHeight="1" x14ac:dyDescent="0.25">
      <c r="A25" s="63" t="s">
        <v>84</v>
      </c>
      <c r="B25" s="26" t="s">
        <v>85</v>
      </c>
      <c r="C25" s="26" t="s">
        <v>86</v>
      </c>
      <c r="D25" s="50" t="s">
        <v>87</v>
      </c>
      <c r="E25" s="40" t="s">
        <v>88</v>
      </c>
      <c r="F25" s="29" t="s">
        <v>89</v>
      </c>
    </row>
    <row r="26" spans="1:6" ht="60" x14ac:dyDescent="0.25">
      <c r="A26" s="63" t="s">
        <v>90</v>
      </c>
      <c r="B26" s="33" t="s">
        <v>91</v>
      </c>
      <c r="C26" s="26" t="s">
        <v>92</v>
      </c>
      <c r="D26" s="64"/>
      <c r="E26" s="40" t="s">
        <v>88</v>
      </c>
      <c r="F26" s="29" t="s">
        <v>78</v>
      </c>
    </row>
    <row r="27" spans="1:6" ht="60" hidden="1" x14ac:dyDescent="0.25">
      <c r="A27" s="63" t="s">
        <v>93</v>
      </c>
      <c r="B27" s="33" t="s">
        <v>94</v>
      </c>
      <c r="C27" s="26" t="s">
        <v>95</v>
      </c>
      <c r="D27" s="64"/>
      <c r="E27" s="40" t="s">
        <v>88</v>
      </c>
      <c r="F27" s="29" t="s">
        <v>78</v>
      </c>
    </row>
    <row r="28" spans="1:6" s="7" customFormat="1" ht="45" x14ac:dyDescent="0.25">
      <c r="A28" s="65" t="s">
        <v>96</v>
      </c>
      <c r="B28" s="26" t="s">
        <v>97</v>
      </c>
      <c r="C28" s="26" t="s">
        <v>98</v>
      </c>
      <c r="D28" s="27" t="s">
        <v>61</v>
      </c>
      <c r="E28" s="28"/>
      <c r="F28" s="29" t="s">
        <v>99</v>
      </c>
    </row>
    <row r="29" spans="1:6" s="7" customFormat="1" ht="45" x14ac:dyDescent="0.25">
      <c r="A29" s="24" t="s">
        <v>100</v>
      </c>
      <c r="B29" s="26" t="s">
        <v>101</v>
      </c>
      <c r="C29" s="26" t="s">
        <v>102</v>
      </c>
      <c r="D29" s="27" t="s">
        <v>103</v>
      </c>
      <c r="E29" s="50" t="s">
        <v>104</v>
      </c>
      <c r="F29" s="39"/>
    </row>
    <row r="30" spans="1:6" x14ac:dyDescent="0.25">
      <c r="A30" s="66" t="s">
        <v>105</v>
      </c>
      <c r="B30" s="67"/>
      <c r="C30" s="67"/>
      <c r="D30" s="68"/>
      <c r="E30" s="69"/>
      <c r="F30" s="23"/>
    </row>
    <row r="31" spans="1:6" ht="45" x14ac:dyDescent="0.25">
      <c r="A31" s="70" t="s">
        <v>106</v>
      </c>
      <c r="B31" s="26" t="s">
        <v>107</v>
      </c>
      <c r="C31" s="26" t="s">
        <v>108</v>
      </c>
      <c r="D31" s="27" t="s">
        <v>103</v>
      </c>
      <c r="E31" s="40" t="s">
        <v>109</v>
      </c>
      <c r="F31" s="29" t="s">
        <v>110</v>
      </c>
    </row>
    <row r="32" spans="1:6" hidden="1" x14ac:dyDescent="0.25">
      <c r="A32" s="41" t="s">
        <v>111</v>
      </c>
      <c r="B32" s="71"/>
      <c r="C32" s="71"/>
      <c r="D32" s="72"/>
      <c r="E32" s="73"/>
      <c r="F32" s="23"/>
    </row>
    <row r="33" spans="1:6" hidden="1" x14ac:dyDescent="0.25">
      <c r="A33" s="74"/>
      <c r="B33" s="75" t="s">
        <v>45</v>
      </c>
      <c r="C33" s="75" t="s">
        <v>46</v>
      </c>
      <c r="D33" s="76" t="s">
        <v>112</v>
      </c>
      <c r="E33" s="77" t="s">
        <v>113</v>
      </c>
      <c r="F33" s="78"/>
    </row>
    <row r="34" spans="1:6" ht="30" hidden="1" x14ac:dyDescent="0.25">
      <c r="A34" s="74" t="s">
        <v>114</v>
      </c>
      <c r="B34" s="79">
        <v>0.69</v>
      </c>
      <c r="C34" s="80" t="s">
        <v>115</v>
      </c>
      <c r="D34" s="81"/>
      <c r="E34" s="82"/>
      <c r="F34" s="78"/>
    </row>
    <row r="35" spans="1:6" ht="30" hidden="1" x14ac:dyDescent="0.25">
      <c r="A35" s="74" t="s">
        <v>116</v>
      </c>
      <c r="B35" s="83">
        <v>200</v>
      </c>
      <c r="C35" s="80" t="s">
        <v>117</v>
      </c>
      <c r="D35" s="81"/>
      <c r="E35" s="82"/>
      <c r="F35" s="78"/>
    </row>
    <row r="36" spans="1:6" ht="30" hidden="1" x14ac:dyDescent="0.25">
      <c r="A36" s="74" t="s">
        <v>118</v>
      </c>
      <c r="B36" s="83">
        <v>39</v>
      </c>
      <c r="C36" s="80" t="s">
        <v>119</v>
      </c>
      <c r="D36" s="81"/>
      <c r="E36" s="82"/>
      <c r="F36" s="78"/>
    </row>
    <row r="37" spans="1:6" ht="30" hidden="1" x14ac:dyDescent="0.25">
      <c r="A37" s="74" t="s">
        <v>120</v>
      </c>
      <c r="B37" s="83">
        <v>102</v>
      </c>
      <c r="C37" s="80" t="s">
        <v>121</v>
      </c>
      <c r="D37" s="84"/>
      <c r="E37" s="85"/>
      <c r="F37" s="78"/>
    </row>
    <row r="38" spans="1:6" s="7" customFormat="1" x14ac:dyDescent="0.25">
      <c r="A38" s="56" t="s">
        <v>122</v>
      </c>
      <c r="B38" s="20"/>
      <c r="C38" s="20"/>
      <c r="D38" s="86"/>
      <c r="E38" s="22"/>
      <c r="F38" s="23"/>
    </row>
    <row r="39" spans="1:6" s="7" customFormat="1" ht="30.75" thickBot="1" x14ac:dyDescent="0.3">
      <c r="A39" s="87" t="s">
        <v>123</v>
      </c>
      <c r="B39" s="88" t="s">
        <v>124</v>
      </c>
      <c r="C39" s="88" t="s">
        <v>125</v>
      </c>
      <c r="D39" s="89"/>
      <c r="E39" s="90"/>
      <c r="F39" s="91"/>
    </row>
    <row r="40" spans="1:6" x14ac:dyDescent="0.25">
      <c r="A40" s="92"/>
      <c r="B40" s="92"/>
      <c r="C40" s="93"/>
      <c r="D40" s="94"/>
      <c r="E40" s="18"/>
      <c r="F40" s="18"/>
    </row>
    <row r="41" spans="1:6" x14ac:dyDescent="0.25">
      <c r="D41" s="96"/>
      <c r="E41" s="7"/>
      <c r="F41" s="7"/>
    </row>
  </sheetData>
  <mergeCells count="17">
    <mergeCell ref="F15:F17"/>
    <mergeCell ref="E1:F1"/>
    <mergeCell ref="E11:E13"/>
    <mergeCell ref="E6:E7"/>
    <mergeCell ref="F6:F7"/>
    <mergeCell ref="F11:F13"/>
    <mergeCell ref="F2:F3"/>
    <mergeCell ref="D33:D37"/>
    <mergeCell ref="E33:E37"/>
    <mergeCell ref="A1:A2"/>
    <mergeCell ref="B1:B2"/>
    <mergeCell ref="C1:C2"/>
    <mergeCell ref="D1:D2"/>
    <mergeCell ref="E2:E3"/>
    <mergeCell ref="D6:D7"/>
    <mergeCell ref="D11:D13"/>
    <mergeCell ref="E15:E1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"/>
  <sheetViews>
    <sheetView topLeftCell="A17" zoomScale="170" zoomScaleNormal="170" workbookViewId="0">
      <selection sqref="A1:XFD1048576"/>
    </sheetView>
  </sheetViews>
  <sheetFormatPr defaultRowHeight="15" x14ac:dyDescent="0.25"/>
  <sheetData>
    <row r="1" spans="1:1" x14ac:dyDescent="0.25">
      <c r="A1" s="62" t="s">
        <v>127</v>
      </c>
    </row>
    <row r="20" spans="1:1" x14ac:dyDescent="0.25">
      <c r="A20" s="62" t="s">
        <v>126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tabSelected="1" workbookViewId="0">
      <selection activeCell="I30" sqref="I30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workbookViewId="0">
      <selection activeCell="I30" sqref="I30"/>
    </sheetView>
  </sheetViews>
  <sheetFormatPr defaultRowHeight="15" x14ac:dyDescent="0.25"/>
  <cols>
    <col min="1" max="1" width="2.7109375" style="100" bestFit="1" customWidth="1"/>
    <col min="2" max="2" width="51.7109375" style="99" bestFit="1" customWidth="1"/>
    <col min="3" max="3" width="79.28515625" style="98" customWidth="1"/>
    <col min="5" max="5" width="8.28515625" customWidth="1"/>
    <col min="6" max="6" width="2.85546875" customWidth="1"/>
    <col min="7" max="7" width="12" bestFit="1" customWidth="1"/>
    <col min="8" max="8" width="10" customWidth="1"/>
    <col min="10" max="10" width="11" bestFit="1" customWidth="1"/>
    <col min="14" max="14" width="14.7109375" customWidth="1"/>
    <col min="15" max="15" width="10.28515625" customWidth="1"/>
    <col min="16" max="16" width="11.85546875" customWidth="1"/>
  </cols>
  <sheetData>
    <row r="1" spans="1:3" ht="15.75" thickBot="1" x14ac:dyDescent="0.3">
      <c r="A1" s="137" t="s">
        <v>206</v>
      </c>
      <c r="B1" s="136"/>
      <c r="C1" s="135"/>
    </row>
    <row r="2" spans="1:3" ht="15.75" thickBot="1" x14ac:dyDescent="0.3">
      <c r="A2" s="134" t="s">
        <v>205</v>
      </c>
      <c r="B2" s="133" t="s">
        <v>204</v>
      </c>
      <c r="C2" s="132" t="s">
        <v>203</v>
      </c>
    </row>
    <row r="3" spans="1:3" ht="24" x14ac:dyDescent="0.25">
      <c r="A3" s="105">
        <v>1</v>
      </c>
      <c r="B3" s="131" t="s">
        <v>202</v>
      </c>
      <c r="C3" s="130" t="s">
        <v>201</v>
      </c>
    </row>
    <row r="4" spans="1:3" ht="36" x14ac:dyDescent="0.25">
      <c r="A4" s="129">
        <v>2</v>
      </c>
      <c r="B4" s="107" t="s">
        <v>200</v>
      </c>
      <c r="C4" s="127" t="s">
        <v>199</v>
      </c>
    </row>
    <row r="5" spans="1:3" ht="70.150000000000006" customHeight="1" x14ac:dyDescent="0.25">
      <c r="A5" s="105">
        <v>3</v>
      </c>
      <c r="B5" s="102" t="s">
        <v>198</v>
      </c>
      <c r="C5" s="101" t="s">
        <v>197</v>
      </c>
    </row>
    <row r="6" spans="1:3" x14ac:dyDescent="0.25">
      <c r="A6" s="105">
        <v>4</v>
      </c>
      <c r="B6" s="102" t="s">
        <v>196</v>
      </c>
      <c r="C6" s="101" t="s">
        <v>195</v>
      </c>
    </row>
    <row r="7" spans="1:3" ht="24" x14ac:dyDescent="0.25">
      <c r="A7" s="105">
        <v>5</v>
      </c>
      <c r="B7" s="128" t="s">
        <v>194</v>
      </c>
      <c r="C7" s="127" t="s">
        <v>193</v>
      </c>
    </row>
    <row r="8" spans="1:3" ht="37.9" customHeight="1" x14ac:dyDescent="0.25">
      <c r="A8" s="105">
        <v>6</v>
      </c>
      <c r="B8" s="128" t="s">
        <v>192</v>
      </c>
      <c r="C8" s="127" t="s">
        <v>191</v>
      </c>
    </row>
    <row r="9" spans="1:3" ht="36.6" customHeight="1" x14ac:dyDescent="0.25">
      <c r="A9" s="105">
        <v>7</v>
      </c>
      <c r="B9" s="126" t="s">
        <v>190</v>
      </c>
      <c r="C9" s="104" t="s">
        <v>189</v>
      </c>
    </row>
    <row r="10" spans="1:3" x14ac:dyDescent="0.25">
      <c r="A10" s="114">
        <v>8</v>
      </c>
      <c r="B10" s="102" t="s">
        <v>188</v>
      </c>
      <c r="C10" s="125" t="s">
        <v>180</v>
      </c>
    </row>
    <row r="11" spans="1:3" x14ac:dyDescent="0.25">
      <c r="A11" s="110"/>
      <c r="B11" s="108" t="s">
        <v>187</v>
      </c>
      <c r="C11" s="124" t="s">
        <v>178</v>
      </c>
    </row>
    <row r="12" spans="1:3" x14ac:dyDescent="0.25">
      <c r="A12" s="110"/>
      <c r="B12" s="108" t="s">
        <v>186</v>
      </c>
      <c r="C12" s="123" t="s">
        <v>176</v>
      </c>
    </row>
    <row r="13" spans="1:3" x14ac:dyDescent="0.25">
      <c r="A13" s="110"/>
      <c r="B13" s="108" t="s">
        <v>185</v>
      </c>
      <c r="C13" s="123" t="s">
        <v>174</v>
      </c>
    </row>
    <row r="14" spans="1:3" x14ac:dyDescent="0.25">
      <c r="A14" s="110"/>
      <c r="B14" s="108" t="s">
        <v>184</v>
      </c>
      <c r="C14" s="123" t="s">
        <v>183</v>
      </c>
    </row>
    <row r="15" spans="1:3" x14ac:dyDescent="0.25">
      <c r="A15" s="109"/>
      <c r="B15" s="108" t="s">
        <v>182</v>
      </c>
      <c r="C15" s="122" t="s">
        <v>170</v>
      </c>
    </row>
    <row r="16" spans="1:3" x14ac:dyDescent="0.25">
      <c r="A16" s="114">
        <v>9</v>
      </c>
      <c r="B16" s="102" t="s">
        <v>181</v>
      </c>
      <c r="C16" s="125" t="s">
        <v>180</v>
      </c>
    </row>
    <row r="17" spans="1:16" x14ac:dyDescent="0.25">
      <c r="A17" s="110"/>
      <c r="B17" s="108" t="s">
        <v>179</v>
      </c>
      <c r="C17" s="124" t="s">
        <v>178</v>
      </c>
    </row>
    <row r="18" spans="1:16" x14ac:dyDescent="0.25">
      <c r="A18" s="110"/>
      <c r="B18" s="108" t="s">
        <v>177</v>
      </c>
      <c r="C18" s="123" t="s">
        <v>176</v>
      </c>
    </row>
    <row r="19" spans="1:16" x14ac:dyDescent="0.25">
      <c r="A19" s="110"/>
      <c r="B19" s="108" t="s">
        <v>175</v>
      </c>
      <c r="C19" s="123" t="s">
        <v>174</v>
      </c>
    </row>
    <row r="20" spans="1:16" x14ac:dyDescent="0.25">
      <c r="A20" s="110"/>
      <c r="B20" s="108" t="s">
        <v>173</v>
      </c>
      <c r="C20" s="123" t="s">
        <v>172</v>
      </c>
    </row>
    <row r="21" spans="1:16" x14ac:dyDescent="0.25">
      <c r="A21" s="110"/>
      <c r="B21" s="108" t="s">
        <v>171</v>
      </c>
      <c r="C21" s="122" t="s">
        <v>170</v>
      </c>
    </row>
    <row r="22" spans="1:16" ht="24.75" x14ac:dyDescent="0.25">
      <c r="A22" s="109"/>
      <c r="B22" s="108" t="s">
        <v>169</v>
      </c>
      <c r="C22" s="104" t="s">
        <v>168</v>
      </c>
    </row>
    <row r="23" spans="1:16" ht="24.75" x14ac:dyDescent="0.25">
      <c r="A23" s="121">
        <v>10</v>
      </c>
      <c r="B23" s="102" t="s">
        <v>167</v>
      </c>
      <c r="C23" s="104" t="s">
        <v>166</v>
      </c>
    </row>
    <row r="24" spans="1:16" ht="24.75" x14ac:dyDescent="0.25">
      <c r="A24" s="121">
        <v>11</v>
      </c>
      <c r="B24" s="102" t="s">
        <v>165</v>
      </c>
      <c r="C24" s="104" t="s">
        <v>164</v>
      </c>
    </row>
    <row r="25" spans="1:16" x14ac:dyDescent="0.25">
      <c r="A25" s="114">
        <v>12</v>
      </c>
      <c r="B25" s="120" t="s">
        <v>163</v>
      </c>
      <c r="C25" s="104" t="s">
        <v>162</v>
      </c>
    </row>
    <row r="26" spans="1:16" x14ac:dyDescent="0.25">
      <c r="A26" s="110"/>
      <c r="B26" s="108" t="s">
        <v>161</v>
      </c>
      <c r="C26" s="119" t="s">
        <v>160</v>
      </c>
    </row>
    <row r="27" spans="1:16" x14ac:dyDescent="0.25">
      <c r="A27" s="109"/>
      <c r="B27" s="108" t="s">
        <v>159</v>
      </c>
      <c r="C27" s="118"/>
    </row>
    <row r="28" spans="1:16" ht="25.9" customHeight="1" x14ac:dyDescent="0.25">
      <c r="A28" s="114">
        <v>13</v>
      </c>
      <c r="B28" s="102" t="s">
        <v>158</v>
      </c>
      <c r="C28" s="104" t="s">
        <v>157</v>
      </c>
    </row>
    <row r="29" spans="1:16" ht="24.75" x14ac:dyDescent="0.25">
      <c r="A29" s="110"/>
      <c r="B29" s="108" t="s">
        <v>156</v>
      </c>
      <c r="C29" s="117" t="s">
        <v>155</v>
      </c>
      <c r="G29" s="111"/>
      <c r="H29" s="111"/>
    </row>
    <row r="30" spans="1:16" ht="24.75" x14ac:dyDescent="0.25">
      <c r="A30" s="109"/>
      <c r="B30" s="108" t="s">
        <v>154</v>
      </c>
      <c r="C30" s="117" t="s">
        <v>153</v>
      </c>
    </row>
    <row r="31" spans="1:16" ht="36.75" x14ac:dyDescent="0.25">
      <c r="A31" s="105">
        <v>14</v>
      </c>
      <c r="B31" s="102" t="s">
        <v>152</v>
      </c>
      <c r="C31" s="104" t="s">
        <v>151</v>
      </c>
    </row>
    <row r="32" spans="1:16" ht="48" customHeight="1" x14ac:dyDescent="0.25">
      <c r="A32" s="105">
        <v>15</v>
      </c>
      <c r="B32" s="102" t="s">
        <v>150</v>
      </c>
      <c r="C32" s="104" t="s">
        <v>149</v>
      </c>
      <c r="M32" s="116"/>
      <c r="N32" s="116"/>
      <c r="O32" s="116"/>
      <c r="P32" s="115"/>
    </row>
    <row r="33" spans="1:16" x14ac:dyDescent="0.25">
      <c r="A33" s="114">
        <v>16</v>
      </c>
      <c r="B33" s="113" t="s">
        <v>148</v>
      </c>
      <c r="C33" s="104"/>
      <c r="M33" s="111"/>
      <c r="N33" s="111"/>
      <c r="O33" s="111"/>
      <c r="P33" s="112"/>
    </row>
    <row r="34" spans="1:16" x14ac:dyDescent="0.25">
      <c r="A34" s="110"/>
      <c r="B34" s="113" t="s">
        <v>147</v>
      </c>
      <c r="C34" s="104"/>
      <c r="M34" s="111"/>
      <c r="N34" s="111"/>
      <c r="O34" s="111"/>
      <c r="P34" s="112"/>
    </row>
    <row r="35" spans="1:16" x14ac:dyDescent="0.25">
      <c r="A35" s="110"/>
      <c r="B35" s="108" t="s">
        <v>143</v>
      </c>
      <c r="C35" s="104" t="s">
        <v>146</v>
      </c>
      <c r="M35" s="111"/>
      <c r="N35" s="111"/>
      <c r="O35" s="111"/>
      <c r="P35" s="111"/>
    </row>
    <row r="36" spans="1:16" x14ac:dyDescent="0.25">
      <c r="A36" s="110"/>
      <c r="B36" s="108" t="s">
        <v>141</v>
      </c>
      <c r="C36" s="104" t="s">
        <v>145</v>
      </c>
      <c r="M36" s="111"/>
      <c r="N36" s="111"/>
      <c r="O36" s="111"/>
      <c r="P36" s="111"/>
    </row>
    <row r="37" spans="1:16" x14ac:dyDescent="0.25">
      <c r="A37" s="110"/>
      <c r="B37" s="102" t="s">
        <v>144</v>
      </c>
      <c r="C37" s="104"/>
    </row>
    <row r="38" spans="1:16" x14ac:dyDescent="0.25">
      <c r="A38" s="110"/>
      <c r="B38" s="108" t="s">
        <v>143</v>
      </c>
      <c r="C38" s="104" t="s">
        <v>142</v>
      </c>
    </row>
    <row r="39" spans="1:16" x14ac:dyDescent="0.25">
      <c r="A39" s="109"/>
      <c r="B39" s="108" t="s">
        <v>141</v>
      </c>
      <c r="C39" s="104" t="s">
        <v>140</v>
      </c>
    </row>
    <row r="40" spans="1:16" x14ac:dyDescent="0.25">
      <c r="A40" s="105">
        <v>17</v>
      </c>
      <c r="B40" s="102" t="s">
        <v>139</v>
      </c>
      <c r="C40" s="104" t="s">
        <v>138</v>
      </c>
    </row>
    <row r="41" spans="1:16" x14ac:dyDescent="0.25">
      <c r="A41" s="105">
        <v>18</v>
      </c>
      <c r="B41" s="107" t="s">
        <v>137</v>
      </c>
      <c r="C41" s="106" t="s">
        <v>136</v>
      </c>
    </row>
    <row r="42" spans="1:16" x14ac:dyDescent="0.25">
      <c r="A42" s="105">
        <v>19</v>
      </c>
      <c r="B42" s="102" t="s">
        <v>135</v>
      </c>
      <c r="C42" s="104" t="s">
        <v>134</v>
      </c>
    </row>
    <row r="43" spans="1:16" ht="26.25" x14ac:dyDescent="0.25">
      <c r="A43" s="105">
        <v>20</v>
      </c>
      <c r="B43" s="102" t="s">
        <v>133</v>
      </c>
      <c r="C43" s="104" t="s">
        <v>132</v>
      </c>
    </row>
    <row r="44" spans="1:16" x14ac:dyDescent="0.25">
      <c r="A44" s="105">
        <v>21</v>
      </c>
      <c r="B44" s="102" t="s">
        <v>131</v>
      </c>
      <c r="C44" s="104" t="s">
        <v>130</v>
      </c>
    </row>
    <row r="45" spans="1:16" ht="25.5" x14ac:dyDescent="0.25">
      <c r="A45" s="103">
        <v>22</v>
      </c>
      <c r="B45" s="102" t="s">
        <v>129</v>
      </c>
      <c r="C45" s="101" t="s">
        <v>128</v>
      </c>
    </row>
  </sheetData>
  <mergeCells count="7">
    <mergeCell ref="A33:A39"/>
    <mergeCell ref="A1:C1"/>
    <mergeCell ref="A10:A15"/>
    <mergeCell ref="A16:A22"/>
    <mergeCell ref="A25:A27"/>
    <mergeCell ref="C26:C27"/>
    <mergeCell ref="A28:A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topLeftCell="A10" zoomScale="235" zoomScaleNormal="235" workbookViewId="0">
      <selection activeCell="I30" sqref="I30"/>
    </sheetView>
  </sheetViews>
  <sheetFormatPr defaultRowHeight="15" x14ac:dyDescent="0.25"/>
  <cols>
    <col min="1" max="1" width="66.7109375" customWidth="1"/>
    <col min="2" max="2" width="11.42578125" customWidth="1"/>
  </cols>
  <sheetData>
    <row r="1" spans="1:2" ht="15.75" thickBot="1" x14ac:dyDescent="0.3">
      <c r="A1" s="149" t="s">
        <v>218</v>
      </c>
      <c r="B1" s="148"/>
    </row>
    <row r="2" spans="1:2" x14ac:dyDescent="0.25">
      <c r="A2" s="147" t="s">
        <v>217</v>
      </c>
      <c r="B2" s="146"/>
    </row>
    <row r="3" spans="1:2" x14ac:dyDescent="0.25">
      <c r="A3" s="143" t="s">
        <v>216</v>
      </c>
      <c r="B3" s="140" t="s">
        <v>215</v>
      </c>
    </row>
    <row r="4" spans="1:2" x14ac:dyDescent="0.25">
      <c r="A4" s="145" t="s">
        <v>214</v>
      </c>
      <c r="B4" s="140"/>
    </row>
    <row r="5" spans="1:2" x14ac:dyDescent="0.25">
      <c r="A5" s="144" t="s">
        <v>213</v>
      </c>
      <c r="B5" s="140"/>
    </row>
    <row r="6" spans="1:2" x14ac:dyDescent="0.25">
      <c r="A6" s="143" t="s">
        <v>212</v>
      </c>
      <c r="B6" s="140" t="s">
        <v>211</v>
      </c>
    </row>
    <row r="7" spans="1:2" x14ac:dyDescent="0.25">
      <c r="A7" s="142" t="s">
        <v>210</v>
      </c>
      <c r="B7" s="140" t="s">
        <v>209</v>
      </c>
    </row>
    <row r="8" spans="1:2" x14ac:dyDescent="0.25">
      <c r="A8" s="142" t="s">
        <v>208</v>
      </c>
      <c r="B8" s="140" t="s">
        <v>207</v>
      </c>
    </row>
    <row r="9" spans="1:2" x14ac:dyDescent="0.25">
      <c r="A9" s="141"/>
      <c r="B9" s="140"/>
    </row>
    <row r="10" spans="1:2" x14ac:dyDescent="0.25">
      <c r="A10" s="141"/>
      <c r="B10" s="140"/>
    </row>
    <row r="11" spans="1:2" ht="15.75" thickBot="1" x14ac:dyDescent="0.3">
      <c r="A11" s="139"/>
      <c r="B11" s="138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27"/>
  <sheetViews>
    <sheetView topLeftCell="A2" workbookViewId="0">
      <selection activeCell="I30" sqref="I30"/>
    </sheetView>
  </sheetViews>
  <sheetFormatPr defaultRowHeight="15" x14ac:dyDescent="0.25"/>
  <cols>
    <col min="1" max="1" width="39.7109375" style="151" customWidth="1"/>
    <col min="2" max="2" width="11.7109375" style="155" hidden="1" customWidth="1"/>
    <col min="3" max="4" width="7.28515625" style="151" customWidth="1"/>
    <col min="5" max="5" width="9" style="154" customWidth="1"/>
    <col min="6" max="6" width="12.28515625" style="153" hidden="1" customWidth="1"/>
    <col min="7" max="7" width="9" style="151" bestFit="1" customWidth="1"/>
    <col min="8" max="8" width="10" style="151" bestFit="1" customWidth="1"/>
    <col min="9" max="11" width="12.28515625" style="152" hidden="1" customWidth="1"/>
    <col min="12" max="12" width="9" style="151" bestFit="1" customWidth="1"/>
    <col min="13" max="14" width="10" style="151" hidden="1" customWidth="1"/>
    <col min="15" max="15" width="10" style="151" customWidth="1"/>
    <col min="16" max="17" width="10" style="151" bestFit="1" customWidth="1"/>
    <col min="18" max="18" width="105.140625" style="150" customWidth="1"/>
    <col min="21" max="21" width="7.140625" bestFit="1" customWidth="1"/>
  </cols>
  <sheetData>
    <row r="1" spans="1:18" ht="15.75" hidden="1" thickBot="1" x14ac:dyDescent="0.3">
      <c r="L1" s="645"/>
    </row>
    <row r="2" spans="1:18" ht="24.75" thickBot="1" x14ac:dyDescent="0.3">
      <c r="A2" s="644" t="s">
        <v>342</v>
      </c>
      <c r="B2" s="643" t="s">
        <v>341</v>
      </c>
      <c r="C2" s="642" t="s">
        <v>340</v>
      </c>
      <c r="D2" s="641"/>
      <c r="E2" s="640" t="s">
        <v>339</v>
      </c>
      <c r="F2" s="639" t="s">
        <v>338</v>
      </c>
      <c r="G2" s="638" t="s">
        <v>337</v>
      </c>
      <c r="H2" s="637" t="s">
        <v>336</v>
      </c>
      <c r="I2" s="636"/>
      <c r="J2" s="636"/>
      <c r="K2" s="636"/>
      <c r="L2" s="636"/>
      <c r="M2" s="636"/>
      <c r="N2" s="636"/>
      <c r="O2" s="636"/>
      <c r="P2" s="636"/>
      <c r="Q2" s="635"/>
      <c r="R2" s="634" t="s">
        <v>335</v>
      </c>
    </row>
    <row r="3" spans="1:18" ht="15.75" thickBot="1" x14ac:dyDescent="0.3">
      <c r="A3" s="633" t="s">
        <v>334</v>
      </c>
      <c r="B3" s="632" t="s">
        <v>332</v>
      </c>
      <c r="C3" s="632" t="s">
        <v>333</v>
      </c>
      <c r="D3" s="631"/>
      <c r="E3" s="630" t="s">
        <v>332</v>
      </c>
      <c r="F3" s="618" t="s">
        <v>331</v>
      </c>
      <c r="G3" s="629" t="s">
        <v>330</v>
      </c>
      <c r="H3" s="629" t="s">
        <v>330</v>
      </c>
      <c r="I3" s="616" t="s">
        <v>329</v>
      </c>
      <c r="J3" s="616" t="s">
        <v>329</v>
      </c>
      <c r="K3" s="615" t="s">
        <v>329</v>
      </c>
      <c r="L3" s="628" t="s">
        <v>329</v>
      </c>
      <c r="M3" s="627" t="s">
        <v>328</v>
      </c>
      <c r="N3" s="626" t="s">
        <v>328</v>
      </c>
      <c r="O3" s="625" t="s">
        <v>328</v>
      </c>
      <c r="P3" s="624" t="s">
        <v>327</v>
      </c>
      <c r="Q3" s="623" t="s">
        <v>326</v>
      </c>
      <c r="R3" s="608"/>
    </row>
    <row r="4" spans="1:18" ht="15.75" thickBot="1" x14ac:dyDescent="0.3">
      <c r="A4" s="622" t="s">
        <v>325</v>
      </c>
      <c r="B4" s="621"/>
      <c r="C4" s="606"/>
      <c r="D4" s="620"/>
      <c r="E4" s="619"/>
      <c r="F4" s="618" t="s">
        <v>324</v>
      </c>
      <c r="G4" s="617" t="s">
        <v>323</v>
      </c>
      <c r="H4" s="617" t="s">
        <v>322</v>
      </c>
      <c r="I4" s="616" t="s">
        <v>321</v>
      </c>
      <c r="J4" s="616" t="s">
        <v>320</v>
      </c>
      <c r="K4" s="615" t="s">
        <v>319</v>
      </c>
      <c r="L4" s="614" t="s">
        <v>318</v>
      </c>
      <c r="M4" s="613" t="s">
        <v>317</v>
      </c>
      <c r="N4" s="612" t="s">
        <v>316</v>
      </c>
      <c r="O4" s="611" t="s">
        <v>315</v>
      </c>
      <c r="P4" s="610" t="s">
        <v>314</v>
      </c>
      <c r="Q4" s="609" t="s">
        <v>313</v>
      </c>
      <c r="R4" s="608"/>
    </row>
    <row r="5" spans="1:18" ht="15.75" thickBot="1" x14ac:dyDescent="0.3">
      <c r="A5" s="607" t="s">
        <v>312</v>
      </c>
      <c r="B5" s="606"/>
      <c r="C5" s="605" t="s">
        <v>311</v>
      </c>
      <c r="D5" s="604" t="s">
        <v>310</v>
      </c>
      <c r="E5" s="603"/>
      <c r="F5" s="602" t="s">
        <v>309</v>
      </c>
      <c r="G5" s="601" t="s">
        <v>309</v>
      </c>
      <c r="H5" s="600" t="s">
        <v>309</v>
      </c>
      <c r="I5" s="599" t="s">
        <v>309</v>
      </c>
      <c r="J5" s="599" t="s">
        <v>309</v>
      </c>
      <c r="K5" s="598" t="s">
        <v>309</v>
      </c>
      <c r="L5" s="597" t="s">
        <v>309</v>
      </c>
      <c r="M5" s="596" t="s">
        <v>309</v>
      </c>
      <c r="N5" s="595" t="s">
        <v>309</v>
      </c>
      <c r="O5" s="594" t="s">
        <v>309</v>
      </c>
      <c r="P5" s="593" t="s">
        <v>309</v>
      </c>
      <c r="Q5" s="592" t="s">
        <v>309</v>
      </c>
      <c r="R5" s="591"/>
    </row>
    <row r="6" spans="1:18" x14ac:dyDescent="0.25">
      <c r="A6" s="577" t="s">
        <v>308</v>
      </c>
      <c r="B6" s="590">
        <v>13</v>
      </c>
      <c r="C6" s="590">
        <v>8.75</v>
      </c>
      <c r="D6" s="589">
        <v>8.75</v>
      </c>
      <c r="E6" s="588">
        <v>8</v>
      </c>
      <c r="F6" s="587">
        <v>5.4</v>
      </c>
      <c r="G6" s="586">
        <v>5.4</v>
      </c>
      <c r="H6" s="578">
        <v>5.4</v>
      </c>
      <c r="I6" s="585">
        <v>6.2</v>
      </c>
      <c r="J6" s="585">
        <v>6.2</v>
      </c>
      <c r="K6" s="584">
        <v>6.2</v>
      </c>
      <c r="L6" s="583">
        <f>AVERAGE(I6:K6)</f>
        <v>6.2</v>
      </c>
      <c r="M6" s="582">
        <v>7.7</v>
      </c>
      <c r="N6" s="581">
        <v>7.7</v>
      </c>
      <c r="O6" s="580">
        <f>AVERAGE(M6:N6)</f>
        <v>7.7</v>
      </c>
      <c r="P6" s="579">
        <v>5.5</v>
      </c>
      <c r="Q6" s="578">
        <v>5.5</v>
      </c>
      <c r="R6" s="565" t="s">
        <v>307</v>
      </c>
    </row>
    <row r="7" spans="1:18" ht="15.75" thickBot="1" x14ac:dyDescent="0.3">
      <c r="A7" s="577" t="s">
        <v>306</v>
      </c>
      <c r="B7" s="576">
        <v>4410</v>
      </c>
      <c r="C7" s="576">
        <v>4511</v>
      </c>
      <c r="D7" s="575">
        <v>4500</v>
      </c>
      <c r="E7" s="574">
        <v>4410</v>
      </c>
      <c r="F7" s="573">
        <v>4413</v>
      </c>
      <c r="G7" s="357">
        <v>4455</v>
      </c>
      <c r="H7" s="359">
        <v>4470</v>
      </c>
      <c r="I7" s="572">
        <v>4273</v>
      </c>
      <c r="J7" s="572">
        <v>4331.9545250000001</v>
      </c>
      <c r="K7" s="571">
        <v>4259.5278239999998</v>
      </c>
      <c r="L7" s="357">
        <f>AVERAGE(I7:K7)</f>
        <v>4288.1607830000003</v>
      </c>
      <c r="M7" s="570">
        <v>4725</v>
      </c>
      <c r="N7" s="569">
        <v>4674</v>
      </c>
      <c r="O7" s="568">
        <f>AVERAGE(M7:N7)</f>
        <v>4699.5</v>
      </c>
      <c r="P7" s="567">
        <v>5021</v>
      </c>
      <c r="Q7" s="566">
        <v>4716</v>
      </c>
      <c r="R7" s="565" t="s">
        <v>305</v>
      </c>
    </row>
    <row r="8" spans="1:18" x14ac:dyDescent="0.25">
      <c r="A8" s="564" t="s">
        <v>304</v>
      </c>
      <c r="B8" s="563">
        <f>B7+B15</f>
        <v>5590</v>
      </c>
      <c r="C8" s="562">
        <v>5660</v>
      </c>
      <c r="D8" s="561">
        <v>5528</v>
      </c>
      <c r="E8" s="560">
        <f>E7+E15</f>
        <v>5790</v>
      </c>
      <c r="F8" s="559">
        <v>5876</v>
      </c>
      <c r="G8" s="388">
        <f>5895</f>
        <v>5895</v>
      </c>
      <c r="H8" s="390">
        <v>5883</v>
      </c>
      <c r="I8" s="558">
        <v>5626</v>
      </c>
      <c r="J8" s="558">
        <v>5647.5866999999998</v>
      </c>
      <c r="K8" s="557">
        <v>5624.2260409999999</v>
      </c>
      <c r="L8" s="388">
        <f>AVERAGE(I8:K8)</f>
        <v>5632.6042470000002</v>
      </c>
      <c r="M8" s="387">
        <v>6119</v>
      </c>
      <c r="N8" s="386">
        <v>6104</v>
      </c>
      <c r="O8" s="385">
        <f>AVERAGE(M8:N8)</f>
        <v>6111.5</v>
      </c>
      <c r="P8" s="384">
        <v>6330</v>
      </c>
      <c r="Q8" s="556">
        <v>5996</v>
      </c>
      <c r="R8" s="555"/>
    </row>
    <row r="9" spans="1:18" x14ac:dyDescent="0.25">
      <c r="A9" s="532" t="s">
        <v>303</v>
      </c>
      <c r="B9" s="531">
        <v>95</v>
      </c>
      <c r="C9" s="530">
        <v>99</v>
      </c>
      <c r="D9" s="529">
        <v>89</v>
      </c>
      <c r="E9" s="528">
        <v>100</v>
      </c>
      <c r="F9" s="527">
        <v>107</v>
      </c>
      <c r="G9" s="237">
        <v>109</v>
      </c>
      <c r="H9" s="232">
        <v>121</v>
      </c>
      <c r="I9" s="526">
        <v>121</v>
      </c>
      <c r="J9" s="526">
        <v>117.0843637</v>
      </c>
      <c r="K9" s="525">
        <v>115.71694069999999</v>
      </c>
      <c r="L9" s="237">
        <f>AVERAGE(I9:K9)</f>
        <v>117.93376813333333</v>
      </c>
      <c r="M9" s="554">
        <v>105</v>
      </c>
      <c r="N9" s="553">
        <v>104</v>
      </c>
      <c r="O9" s="552">
        <f>AVERAGE(M9:N9)</f>
        <v>104.5</v>
      </c>
      <c r="P9" s="551">
        <v>107</v>
      </c>
      <c r="Q9" s="550">
        <v>98</v>
      </c>
      <c r="R9" s="523"/>
    </row>
    <row r="10" spans="1:18" x14ac:dyDescent="0.25">
      <c r="A10" s="532" t="s">
        <v>302</v>
      </c>
      <c r="B10" s="531">
        <v>95</v>
      </c>
      <c r="C10" s="530">
        <v>99</v>
      </c>
      <c r="D10" s="529">
        <v>89</v>
      </c>
      <c r="E10" s="528">
        <v>100</v>
      </c>
      <c r="F10" s="527"/>
      <c r="G10" s="549">
        <v>109</v>
      </c>
      <c r="H10" s="232">
        <v>116.74499900000001</v>
      </c>
      <c r="I10" s="526">
        <v>120.9472282</v>
      </c>
      <c r="J10" s="526">
        <v>110.173373</v>
      </c>
      <c r="K10" s="525">
        <v>114.2325184</v>
      </c>
      <c r="L10" s="237">
        <f>AVERAGE(I10:K10)</f>
        <v>115.11770653333333</v>
      </c>
      <c r="M10" s="236">
        <v>108.6079191</v>
      </c>
      <c r="N10" s="235">
        <v>105.90935039999999</v>
      </c>
      <c r="O10" s="234">
        <f>AVERAGE(M10:N10)</f>
        <v>107.25863475</v>
      </c>
      <c r="P10" s="233">
        <v>104.49967700000001</v>
      </c>
      <c r="Q10" s="524">
        <v>95.829510850000005</v>
      </c>
      <c r="R10" s="523" t="s">
        <v>32</v>
      </c>
    </row>
    <row r="11" spans="1:18" s="506" customFormat="1" hidden="1" x14ac:dyDescent="0.25">
      <c r="A11" s="548" t="s">
        <v>301</v>
      </c>
      <c r="B11" s="547"/>
      <c r="C11" s="546"/>
      <c r="D11" s="545"/>
      <c r="E11" s="544"/>
      <c r="F11" s="543"/>
      <c r="G11" s="539"/>
      <c r="H11" s="542">
        <v>4517</v>
      </c>
      <c r="I11" s="541">
        <v>4246</v>
      </c>
      <c r="J11" s="541">
        <v>4356.0876913000002</v>
      </c>
      <c r="K11" s="540">
        <v>4292.9523674000002</v>
      </c>
      <c r="L11" s="539">
        <f>AVERAGE(I11:K11)</f>
        <v>4298.3466862333335</v>
      </c>
      <c r="M11" s="538">
        <v>4753</v>
      </c>
      <c r="N11" s="537">
        <v>4689</v>
      </c>
      <c r="O11" s="536">
        <f>AVERAGE(M11:N11)</f>
        <v>4721</v>
      </c>
      <c r="P11" s="535">
        <v>5055</v>
      </c>
      <c r="Q11" s="534">
        <v>4735</v>
      </c>
      <c r="R11" s="533"/>
    </row>
    <row r="12" spans="1:18" x14ac:dyDescent="0.25">
      <c r="A12" s="532" t="s">
        <v>300</v>
      </c>
      <c r="B12" s="531">
        <f>B7+240</f>
        <v>4650</v>
      </c>
      <c r="C12" s="530">
        <f>C7+C16</f>
        <v>4771</v>
      </c>
      <c r="D12" s="529">
        <f>D7+D16</f>
        <v>4765</v>
      </c>
      <c r="E12" s="528">
        <f>E7+240</f>
        <v>4650</v>
      </c>
      <c r="F12" s="527">
        <f>F7-F16</f>
        <v>4683</v>
      </c>
      <c r="G12" s="237">
        <v>4787</v>
      </c>
      <c r="H12" s="232">
        <v>4741</v>
      </c>
      <c r="I12" s="526">
        <v>4518</v>
      </c>
      <c r="J12" s="526">
        <v>4586</v>
      </c>
      <c r="K12" s="525">
        <v>4642</v>
      </c>
      <c r="L12" s="237">
        <f>AVERAGE(I12:K12)</f>
        <v>4582</v>
      </c>
      <c r="M12" s="236">
        <v>4973</v>
      </c>
      <c r="N12" s="235">
        <v>5024</v>
      </c>
      <c r="O12" s="234">
        <f>AVERAGE(M12:N12)</f>
        <v>4998.5</v>
      </c>
      <c r="P12" s="233">
        <v>5222</v>
      </c>
      <c r="Q12" s="524">
        <v>4937</v>
      </c>
      <c r="R12" s="523" t="s">
        <v>299</v>
      </c>
    </row>
    <row r="13" spans="1:18" s="506" customFormat="1" hidden="1" x14ac:dyDescent="0.25">
      <c r="A13" s="522" t="s">
        <v>298</v>
      </c>
      <c r="B13" s="521">
        <v>105</v>
      </c>
      <c r="C13" s="520">
        <v>93</v>
      </c>
      <c r="D13" s="519">
        <v>92.6</v>
      </c>
      <c r="E13" s="518">
        <v>80</v>
      </c>
      <c r="F13" s="517"/>
      <c r="G13" s="513"/>
      <c r="H13" s="516">
        <v>124.9746821</v>
      </c>
      <c r="I13" s="515">
        <v>104.24272259999999</v>
      </c>
      <c r="J13" s="515">
        <v>107.499504</v>
      </c>
      <c r="K13" s="514">
        <v>113.0429973</v>
      </c>
      <c r="L13" s="513">
        <f>AVERAGE(I13:K13)</f>
        <v>108.2617413</v>
      </c>
      <c r="M13" s="512">
        <v>131.6531908</v>
      </c>
      <c r="N13" s="511">
        <v>122.3614953</v>
      </c>
      <c r="O13" s="510">
        <f>AVERAGE(M13:N13)</f>
        <v>127.00734305</v>
      </c>
      <c r="P13" s="509">
        <v>129.9480719</v>
      </c>
      <c r="Q13" s="508">
        <v>104.07308380000001</v>
      </c>
      <c r="R13" s="507"/>
    </row>
    <row r="14" spans="1:18" ht="15.75" thickBot="1" x14ac:dyDescent="0.3">
      <c r="A14" s="505" t="s">
        <v>297</v>
      </c>
      <c r="B14" s="504">
        <v>105</v>
      </c>
      <c r="C14" s="503">
        <v>93</v>
      </c>
      <c r="D14" s="502">
        <v>92.6</v>
      </c>
      <c r="E14" s="501">
        <v>80</v>
      </c>
      <c r="F14" s="500">
        <v>98</v>
      </c>
      <c r="G14" s="456">
        <v>107</v>
      </c>
      <c r="H14" s="451">
        <v>109</v>
      </c>
      <c r="I14" s="499">
        <v>93</v>
      </c>
      <c r="J14" s="499">
        <v>98.027855259999995</v>
      </c>
      <c r="K14" s="498">
        <v>103.5995468</v>
      </c>
      <c r="L14" s="456">
        <f>AVERAGE(I14:K14)</f>
        <v>98.209134020000008</v>
      </c>
      <c r="M14" s="497">
        <v>120</v>
      </c>
      <c r="N14" s="496">
        <v>120</v>
      </c>
      <c r="O14" s="495">
        <f>AVERAGE(M14:N14)</f>
        <v>120</v>
      </c>
      <c r="P14" s="494">
        <v>120</v>
      </c>
      <c r="Q14" s="493">
        <v>111</v>
      </c>
      <c r="R14" s="492" t="s">
        <v>296</v>
      </c>
    </row>
    <row r="15" spans="1:18" x14ac:dyDescent="0.25">
      <c r="A15" s="396" t="s">
        <v>295</v>
      </c>
      <c r="B15" s="395">
        <v>1180</v>
      </c>
      <c r="C15" s="491">
        <v>1141</v>
      </c>
      <c r="D15" s="490">
        <v>1028</v>
      </c>
      <c r="E15" s="392">
        <v>1380</v>
      </c>
      <c r="F15" s="391">
        <v>1437</v>
      </c>
      <c r="G15" s="388">
        <f>G8-G7</f>
        <v>1440</v>
      </c>
      <c r="H15" s="390">
        <f>H8-H7</f>
        <v>1413</v>
      </c>
      <c r="I15" s="489">
        <f>I8-I7</f>
        <v>1353</v>
      </c>
      <c r="J15" s="489">
        <f>J8-J7</f>
        <v>1315.6321749999997</v>
      </c>
      <c r="K15" s="389">
        <f>K8-K7</f>
        <v>1364.6982170000001</v>
      </c>
      <c r="L15" s="388">
        <f>AVERAGE(I15:K15)</f>
        <v>1344.4434639999999</v>
      </c>
      <c r="M15" s="387">
        <f>M8-M7</f>
        <v>1394</v>
      </c>
      <c r="N15" s="386">
        <f>N8-N7</f>
        <v>1430</v>
      </c>
      <c r="O15" s="385">
        <f>AVERAGE(M15:N15)</f>
        <v>1412</v>
      </c>
      <c r="P15" s="384">
        <f>P8-P7</f>
        <v>1309</v>
      </c>
      <c r="Q15" s="390">
        <f>Q8-Q7</f>
        <v>1280</v>
      </c>
      <c r="R15" s="488"/>
    </row>
    <row r="16" spans="1:18" hidden="1" x14ac:dyDescent="0.25">
      <c r="A16" s="487" t="s">
        <v>294</v>
      </c>
      <c r="B16" s="244">
        <v>-240</v>
      </c>
      <c r="C16" s="243">
        <v>260</v>
      </c>
      <c r="D16" s="242">
        <v>265</v>
      </c>
      <c r="E16" s="241">
        <v>-240</v>
      </c>
      <c r="F16" s="436">
        <v>-270</v>
      </c>
      <c r="G16" s="486">
        <v>-332</v>
      </c>
      <c r="H16" s="481">
        <v>-339</v>
      </c>
      <c r="I16" s="440">
        <v>-294</v>
      </c>
      <c r="J16" s="440">
        <v>-302.17513550000001</v>
      </c>
      <c r="K16" s="379">
        <v>-319.3456951</v>
      </c>
      <c r="L16" s="486">
        <f>AVERAGE(I16:K16)</f>
        <v>-305.17361019999998</v>
      </c>
      <c r="M16" s="485">
        <v>-290</v>
      </c>
      <c r="N16" s="484">
        <v>-278</v>
      </c>
      <c r="O16" s="483">
        <f>AVERAGE(M16:N16)</f>
        <v>-284</v>
      </c>
      <c r="P16" s="482">
        <v>-263</v>
      </c>
      <c r="Q16" s="481">
        <v>-281</v>
      </c>
      <c r="R16" s="378" t="s">
        <v>292</v>
      </c>
    </row>
    <row r="17" spans="1:18" s="38" customFormat="1" x14ac:dyDescent="0.25">
      <c r="A17" s="374" t="s">
        <v>293</v>
      </c>
      <c r="B17" s="244"/>
      <c r="C17" s="243"/>
      <c r="D17" s="242"/>
      <c r="E17" s="241"/>
      <c r="F17" s="380">
        <f>F16</f>
        <v>-270</v>
      </c>
      <c r="G17" s="237">
        <v>-332</v>
      </c>
      <c r="H17" s="232">
        <v>-325</v>
      </c>
      <c r="I17" s="440">
        <v>-296</v>
      </c>
      <c r="J17" s="440">
        <v>-291.44722949999999</v>
      </c>
      <c r="K17" s="379">
        <v>-308.24406149999999</v>
      </c>
      <c r="L17" s="237">
        <f>AVERAGE(I17:K17)</f>
        <v>-298.56376366666672</v>
      </c>
      <c r="M17" s="236">
        <v>-272</v>
      </c>
      <c r="N17" s="235">
        <v>-274</v>
      </c>
      <c r="O17" s="234">
        <f>AVERAGE(M17:N17)</f>
        <v>-273</v>
      </c>
      <c r="P17" s="233">
        <v>-251</v>
      </c>
      <c r="Q17" s="232">
        <v>-292</v>
      </c>
      <c r="R17" s="378" t="s">
        <v>292</v>
      </c>
    </row>
    <row r="18" spans="1:18" x14ac:dyDescent="0.25">
      <c r="A18" s="374" t="s">
        <v>291</v>
      </c>
      <c r="B18" s="244">
        <f>-B14*3.54</f>
        <v>-371.7</v>
      </c>
      <c r="C18" s="243">
        <f>C14*3.54</f>
        <v>329.22</v>
      </c>
      <c r="D18" s="242">
        <f>D14*3.54</f>
        <v>327.80399999999997</v>
      </c>
      <c r="E18" s="241">
        <f>-E14*3.54</f>
        <v>-283.2</v>
      </c>
      <c r="F18" s="380">
        <v>-344</v>
      </c>
      <c r="G18" s="237">
        <f>-3.54*G14</f>
        <v>-378.78000000000003</v>
      </c>
      <c r="H18" s="232">
        <f>-3.54*H14</f>
        <v>-385.86</v>
      </c>
      <c r="I18" s="440">
        <f>-3.54*I14</f>
        <v>-329.22</v>
      </c>
      <c r="J18" s="440">
        <f>-3.54*J14</f>
        <v>-347.01860762039996</v>
      </c>
      <c r="K18" s="379">
        <f>-3.54*K14</f>
        <v>-366.74239567199999</v>
      </c>
      <c r="L18" s="237">
        <f>AVERAGE(I18:K18)</f>
        <v>-347.66033443079999</v>
      </c>
      <c r="M18" s="236">
        <f>-3.54*M14</f>
        <v>-424.8</v>
      </c>
      <c r="N18" s="235">
        <f>-3.54*N14</f>
        <v>-424.8</v>
      </c>
      <c r="O18" s="234">
        <f>AVERAGE(M18:N18)</f>
        <v>-424.8</v>
      </c>
      <c r="P18" s="233">
        <f>-3.54*P14</f>
        <v>-424.8</v>
      </c>
      <c r="Q18" s="232">
        <f>-3.54*Q14</f>
        <v>-392.94</v>
      </c>
      <c r="R18" s="378" t="s">
        <v>290</v>
      </c>
    </row>
    <row r="19" spans="1:18" s="465" customFormat="1" hidden="1" x14ac:dyDescent="0.25">
      <c r="A19" s="480" t="s">
        <v>289</v>
      </c>
      <c r="B19" s="479"/>
      <c r="C19" s="478"/>
      <c r="D19" s="477"/>
      <c r="E19" s="476"/>
      <c r="F19" s="475">
        <v>-344</v>
      </c>
      <c r="G19" s="472">
        <v>-379</v>
      </c>
      <c r="H19" s="467">
        <f>-3.54*H13</f>
        <v>-442.41037463399999</v>
      </c>
      <c r="I19" s="474">
        <f>-3.54*I13</f>
        <v>-369.01923800399999</v>
      </c>
      <c r="J19" s="474">
        <f>-3.54*J13</f>
        <v>-380.54824416000002</v>
      </c>
      <c r="K19" s="473">
        <f>-3.54*K13</f>
        <v>-400.17221044199999</v>
      </c>
      <c r="L19" s="472">
        <f>AVERAGE(I19:K19)</f>
        <v>-383.246564202</v>
      </c>
      <c r="M19" s="471">
        <f>-3.54*M13</f>
        <v>-466.05229543199999</v>
      </c>
      <c r="N19" s="470">
        <f>-3.54*N13</f>
        <v>-433.15969336199998</v>
      </c>
      <c r="O19" s="469">
        <f>AVERAGE(M19:N19)</f>
        <v>-449.60599439700002</v>
      </c>
      <c r="P19" s="468">
        <f>-3.54*P13</f>
        <v>-460.01617452599999</v>
      </c>
      <c r="Q19" s="467">
        <f>-3.54*Q13</f>
        <v>-368.418716652</v>
      </c>
      <c r="R19" s="466"/>
    </row>
    <row r="20" spans="1:18" ht="15.75" thickBot="1" x14ac:dyDescent="0.3">
      <c r="A20" s="464" t="s">
        <v>288</v>
      </c>
      <c r="B20" s="463">
        <f>-B9*3.54</f>
        <v>-336.3</v>
      </c>
      <c r="C20" s="462">
        <f>C9*3.54</f>
        <v>350.46</v>
      </c>
      <c r="D20" s="461">
        <f>D9*3.54</f>
        <v>315.06</v>
      </c>
      <c r="E20" s="460">
        <f>-E9*3.54</f>
        <v>-354</v>
      </c>
      <c r="F20" s="459">
        <v>-380</v>
      </c>
      <c r="G20" s="456">
        <f>-3.54*G9</f>
        <v>-385.86</v>
      </c>
      <c r="H20" s="451">
        <f>-3.54*H9</f>
        <v>-428.34000000000003</v>
      </c>
      <c r="I20" s="458">
        <f>-3.54*I9</f>
        <v>-428.34000000000003</v>
      </c>
      <c r="J20" s="458">
        <f>-3.54*J9</f>
        <v>-414.47864749799999</v>
      </c>
      <c r="K20" s="457">
        <f>-3.54*K9</f>
        <v>-409.63797007799997</v>
      </c>
      <c r="L20" s="456">
        <f>AVERAGE(I20:K20)</f>
        <v>-417.48553919200003</v>
      </c>
      <c r="M20" s="455">
        <f>-3.54*M9</f>
        <v>-371.7</v>
      </c>
      <c r="N20" s="454">
        <f>-3.54*N9</f>
        <v>-368.16</v>
      </c>
      <c r="O20" s="453">
        <f>AVERAGE(M20:N20)</f>
        <v>-369.93</v>
      </c>
      <c r="P20" s="452">
        <f>-3.54*P9</f>
        <v>-378.78000000000003</v>
      </c>
      <c r="Q20" s="451">
        <f>-3.54*Q9</f>
        <v>-346.92</v>
      </c>
      <c r="R20" s="397" t="s">
        <v>287</v>
      </c>
    </row>
    <row r="21" spans="1:18" s="161" customFormat="1" ht="14.45" hidden="1" customHeight="1" x14ac:dyDescent="0.25">
      <c r="A21" s="450" t="s">
        <v>286</v>
      </c>
      <c r="B21" s="449"/>
      <c r="C21" s="448"/>
      <c r="D21" s="447"/>
      <c r="E21" s="446"/>
      <c r="F21" s="445">
        <f>F15+F17+F18+F20</f>
        <v>443</v>
      </c>
      <c r="G21" s="267">
        <f>G15+G17+G18+G20</f>
        <v>343.36</v>
      </c>
      <c r="H21" s="270">
        <f>H15+H17+H18+H20</f>
        <v>273.79999999999995</v>
      </c>
      <c r="I21" s="269">
        <f>I15+I17+I18+I20</f>
        <v>299.43999999999994</v>
      </c>
      <c r="J21" s="269">
        <f>J15+J17+J18+J20</f>
        <v>262.68769038159974</v>
      </c>
      <c r="K21" s="268">
        <f>K15+K17+K18+K20</f>
        <v>280.07378975000017</v>
      </c>
      <c r="L21" s="267">
        <f>AVERAGE(I21:K21)</f>
        <v>280.73382671053326</v>
      </c>
      <c r="M21" s="274">
        <f>M15+M17+M18+M20</f>
        <v>325.50000000000006</v>
      </c>
      <c r="N21" s="273">
        <f>N15+N17+N18+N20</f>
        <v>363.04</v>
      </c>
      <c r="O21" s="272">
        <f>AVERAGE(M21:N21)</f>
        <v>344.27000000000004</v>
      </c>
      <c r="P21" s="271">
        <f>P15+P17+P18+P20</f>
        <v>254.42000000000002</v>
      </c>
      <c r="Q21" s="270">
        <f>Q15+Q17+Q18+Q20</f>
        <v>248.13999999999993</v>
      </c>
      <c r="R21" s="444" t="s">
        <v>285</v>
      </c>
    </row>
    <row r="22" spans="1:18" x14ac:dyDescent="0.25">
      <c r="A22" s="443" t="s">
        <v>284</v>
      </c>
      <c r="B22" s="244">
        <v>-30</v>
      </c>
      <c r="C22" s="243">
        <v>29</v>
      </c>
      <c r="D22" s="242">
        <v>26</v>
      </c>
      <c r="E22" s="241">
        <v>-30</v>
      </c>
      <c r="F22" s="380">
        <v>-30</v>
      </c>
      <c r="G22" s="237">
        <v>-30</v>
      </c>
      <c r="H22" s="232">
        <v>-30</v>
      </c>
      <c r="I22" s="440">
        <v>-30</v>
      </c>
      <c r="J22" s="440">
        <v>-30</v>
      </c>
      <c r="K22" s="379">
        <v>-30</v>
      </c>
      <c r="L22" s="237">
        <f>AVERAGE(I22:K22)</f>
        <v>-30</v>
      </c>
      <c r="M22" s="236">
        <v>-30</v>
      </c>
      <c r="N22" s="235">
        <v>-30</v>
      </c>
      <c r="O22" s="234">
        <f>AVERAGE(M22:N22)</f>
        <v>-30</v>
      </c>
      <c r="P22" s="233">
        <v>-30</v>
      </c>
      <c r="Q22" s="232">
        <v>-30</v>
      </c>
      <c r="R22" s="442" t="s">
        <v>283</v>
      </c>
    </row>
    <row r="23" spans="1:18" x14ac:dyDescent="0.25">
      <c r="A23" s="441" t="s">
        <v>282</v>
      </c>
      <c r="B23" s="244">
        <v>100</v>
      </c>
      <c r="C23" s="243">
        <v>115</v>
      </c>
      <c r="D23" s="242">
        <v>121</v>
      </c>
      <c r="E23" s="241">
        <v>100</v>
      </c>
      <c r="F23" s="380">
        <v>-109</v>
      </c>
      <c r="G23" s="237">
        <v>-93</v>
      </c>
      <c r="H23" s="232">
        <v>-108</v>
      </c>
      <c r="I23" s="440">
        <v>-91</v>
      </c>
      <c r="J23" s="440">
        <v>-80</v>
      </c>
      <c r="K23" s="379">
        <v>-64</v>
      </c>
      <c r="L23" s="237">
        <f>AVERAGE(I23:K23)</f>
        <v>-78.333333333333329</v>
      </c>
      <c r="M23" s="236">
        <v>-66</v>
      </c>
      <c r="N23" s="235">
        <v>-83</v>
      </c>
      <c r="O23" s="234">
        <f>AVERAGE(M23:N23)</f>
        <v>-74.5</v>
      </c>
      <c r="P23" s="233">
        <v>-84</v>
      </c>
      <c r="Q23" s="232">
        <v>-85</v>
      </c>
      <c r="R23" s="426" t="s">
        <v>281</v>
      </c>
    </row>
    <row r="24" spans="1:18" x14ac:dyDescent="0.25">
      <c r="A24" s="439" t="s">
        <v>255</v>
      </c>
      <c r="B24" s="244" t="s">
        <v>254</v>
      </c>
      <c r="C24" s="438" t="s">
        <v>241</v>
      </c>
      <c r="D24" s="437" t="s">
        <v>241</v>
      </c>
      <c r="E24" s="241">
        <v>300</v>
      </c>
      <c r="F24" s="436" t="s">
        <v>280</v>
      </c>
      <c r="G24" s="435">
        <v>-236</v>
      </c>
      <c r="H24" s="434">
        <v>-247</v>
      </c>
      <c r="I24" s="433">
        <v>-316</v>
      </c>
      <c r="J24" s="433">
        <v>-367</v>
      </c>
      <c r="K24" s="432">
        <v>-309</v>
      </c>
      <c r="L24" s="237">
        <f>AVERAGE(I24:K24)</f>
        <v>-330.66666666666669</v>
      </c>
      <c r="M24" s="431">
        <v>0</v>
      </c>
      <c r="N24" s="430">
        <v>0</v>
      </c>
      <c r="O24" s="429">
        <f>AVERAGE(M24:N24)</f>
        <v>0</v>
      </c>
      <c r="P24" s="428">
        <v>0</v>
      </c>
      <c r="Q24" s="427">
        <v>0</v>
      </c>
      <c r="R24" s="426" t="s">
        <v>279</v>
      </c>
    </row>
    <row r="25" spans="1:18" ht="15.75" thickBot="1" x14ac:dyDescent="0.3">
      <c r="A25" s="425" t="s">
        <v>278</v>
      </c>
      <c r="B25" s="229" t="s">
        <v>277</v>
      </c>
      <c r="C25" s="424" t="s">
        <v>241</v>
      </c>
      <c r="D25" s="423" t="s">
        <v>241</v>
      </c>
      <c r="E25" s="227" t="s">
        <v>250</v>
      </c>
      <c r="F25" s="226" t="s">
        <v>277</v>
      </c>
      <c r="G25" s="422" t="s">
        <v>250</v>
      </c>
      <c r="H25" s="417" t="s">
        <v>250</v>
      </c>
      <c r="I25" s="229" t="s">
        <v>250</v>
      </c>
      <c r="J25" s="229" t="s">
        <v>250</v>
      </c>
      <c r="K25" s="228" t="s">
        <v>250</v>
      </c>
      <c r="L25" s="422" t="s">
        <v>250</v>
      </c>
      <c r="M25" s="421" t="s">
        <v>250</v>
      </c>
      <c r="N25" s="420" t="s">
        <v>250</v>
      </c>
      <c r="O25" s="419" t="s">
        <v>250</v>
      </c>
      <c r="P25" s="418" t="s">
        <v>250</v>
      </c>
      <c r="Q25" s="417" t="s">
        <v>250</v>
      </c>
      <c r="R25" s="416" t="s">
        <v>276</v>
      </c>
    </row>
    <row r="26" spans="1:18" x14ac:dyDescent="0.25">
      <c r="A26" s="289" t="s">
        <v>275</v>
      </c>
      <c r="B26" s="288" t="s">
        <v>239</v>
      </c>
      <c r="C26" s="287"/>
      <c r="D26" s="286"/>
      <c r="E26" s="285" t="s">
        <v>239</v>
      </c>
      <c r="F26" s="284">
        <f>F21+SUM(F22:F25)+G24</f>
        <v>68</v>
      </c>
      <c r="G26" s="281">
        <f>G21+SUM(G22:G24)-3.54*(G10-G9)</f>
        <v>-15.639999999999986</v>
      </c>
      <c r="H26" s="276">
        <f>H21+SUM(H22:H24)-3.54*(H10-H9)</f>
        <v>-96.137296460000073</v>
      </c>
      <c r="I26" s="283">
        <f>I21+SUM(I22:I24)-3.54*(I10-I9)</f>
        <v>-137.37318782800006</v>
      </c>
      <c r="J26" s="283">
        <f>J21+SUM(J22:J24)-3.54*(J10-J9)</f>
        <v>-189.84740254040025</v>
      </c>
      <c r="K26" s="282">
        <f>K21+SUM(K22:K24)-3.54*(K10-K9)</f>
        <v>-117.67135530799986</v>
      </c>
      <c r="L26" s="281">
        <f>AVERAGE(I26:K26)</f>
        <v>-148.29731522546672</v>
      </c>
      <c r="M26" s="280">
        <f>M21+SUM(M22:M24)-3.54*(M10-M9)</f>
        <v>216.72796638600005</v>
      </c>
      <c r="N26" s="279">
        <f>N21+SUM(N22:N24)-3.54*(N10-N9)</f>
        <v>243.28089958400005</v>
      </c>
      <c r="O26" s="278">
        <f>AVERAGE(M26:N26)</f>
        <v>230.00443298500005</v>
      </c>
      <c r="P26" s="277">
        <f>P21+SUM(P22:P24)-3.54*(P10-P9)</f>
        <v>149.27114341999999</v>
      </c>
      <c r="Q26" s="276">
        <f>Q21+SUM(Q22:Q24)-3.54*(Q10-Q9)</f>
        <v>140.82353159099992</v>
      </c>
      <c r="R26" s="275" t="s">
        <v>274</v>
      </c>
    </row>
    <row r="27" spans="1:18" x14ac:dyDescent="0.25">
      <c r="A27" s="415" t="s">
        <v>273</v>
      </c>
      <c r="B27" s="414"/>
      <c r="C27" s="316" t="s">
        <v>241</v>
      </c>
      <c r="D27" s="315" t="s">
        <v>241</v>
      </c>
      <c r="E27" s="413" t="s">
        <v>241</v>
      </c>
      <c r="F27" s="412" t="s">
        <v>241</v>
      </c>
      <c r="G27" s="409">
        <f>G7+3.54*G14-G17-G22</f>
        <v>5195.78</v>
      </c>
      <c r="H27" s="411">
        <f>H7+3.54*H14-H17-H22</f>
        <v>5210.8599999999997</v>
      </c>
      <c r="I27" s="410">
        <f>I7+3.54*I14-I17-I22</f>
        <v>4928.22</v>
      </c>
      <c r="J27" s="410">
        <f>J7+3.54*J14-J17-J22</f>
        <v>5000.4203621203997</v>
      </c>
      <c r="K27" s="410">
        <f>K7+3.54*K14-K17-K22</f>
        <v>4964.5142811719998</v>
      </c>
      <c r="L27" s="409">
        <f>AVERAGE(I27:K27)</f>
        <v>4964.3848810974669</v>
      </c>
      <c r="M27" s="408">
        <f>M7+3.54*M14-M17-M22</f>
        <v>5451.8</v>
      </c>
      <c r="N27" s="407">
        <f>N7+3.54*N14-N17-N22</f>
        <v>5402.8</v>
      </c>
      <c r="O27" s="406">
        <f>AVERAGE(M27:N27)</f>
        <v>5427.3</v>
      </c>
      <c r="P27" s="405">
        <f>P7+3.54*P14-P17-P22</f>
        <v>5726.8</v>
      </c>
      <c r="Q27" s="405">
        <f>Q7+3.54*Q14-Q17-Q22</f>
        <v>5430.94</v>
      </c>
      <c r="R27" s="203" t="s">
        <v>272</v>
      </c>
    </row>
    <row r="28" spans="1:18" ht="15.75" thickBot="1" x14ac:dyDescent="0.3">
      <c r="A28" s="304" t="s">
        <v>271</v>
      </c>
      <c r="B28" s="298"/>
      <c r="C28" s="302" t="s">
        <v>241</v>
      </c>
      <c r="D28" s="301" t="s">
        <v>241</v>
      </c>
      <c r="E28" s="300" t="s">
        <v>241</v>
      </c>
      <c r="F28" s="404" t="s">
        <v>254</v>
      </c>
      <c r="G28" s="403">
        <f>ROUND((G8+G23+G24-3.54*G10),0)</f>
        <v>5180</v>
      </c>
      <c r="H28" s="398">
        <f>ROUND((H8+H23+H24-3.54*H10),0)</f>
        <v>5115</v>
      </c>
      <c r="I28" s="298">
        <f>ROUND((I8+I23+I24-3.54*I10),0)</f>
        <v>4791</v>
      </c>
      <c r="J28" s="298">
        <f>ROUND((J8+J23+J24-3.54*J10),0)</f>
        <v>4811</v>
      </c>
      <c r="K28" s="297">
        <f>ROUND((K8+K23+K24-3.54*K10),0)</f>
        <v>4847</v>
      </c>
      <c r="L28" s="403">
        <f>ROUND((L8+L23+L24-3.54*L10),0)</f>
        <v>4816</v>
      </c>
      <c r="M28" s="402">
        <f>ROUND((M8+M23+M24-3.54*M10),0)</f>
        <v>5669</v>
      </c>
      <c r="N28" s="401">
        <f>ROUND((N8+N23+N24-3.54*N10),0)</f>
        <v>5646</v>
      </c>
      <c r="O28" s="400">
        <f>AVERAGE(M28:N28)</f>
        <v>5657.5</v>
      </c>
      <c r="P28" s="399">
        <f>ROUND((P8+P23+P24-3.54*P10),0)</f>
        <v>5876</v>
      </c>
      <c r="Q28" s="398">
        <f>ROUND((Q8+Q23+Q24-3.54*Q10),0)</f>
        <v>5572</v>
      </c>
      <c r="R28" s="397" t="s">
        <v>270</v>
      </c>
    </row>
    <row r="29" spans="1:18" x14ac:dyDescent="0.25">
      <c r="A29" s="396" t="s">
        <v>269</v>
      </c>
      <c r="B29" s="395"/>
      <c r="C29" s="394">
        <v>622</v>
      </c>
      <c r="D29" s="393">
        <v>694</v>
      </c>
      <c r="E29" s="392" t="s">
        <v>268</v>
      </c>
      <c r="F29" s="391">
        <v>674</v>
      </c>
      <c r="G29" s="388">
        <v>580</v>
      </c>
      <c r="H29" s="390">
        <v>642</v>
      </c>
      <c r="I29" s="389">
        <v>548</v>
      </c>
      <c r="J29" s="389">
        <v>560.71360629999981</v>
      </c>
      <c r="K29" s="389">
        <v>547.62277520000043</v>
      </c>
      <c r="L29" s="388">
        <f>AVERAGE(I29:K29)</f>
        <v>552.11212716666671</v>
      </c>
      <c r="M29" s="387">
        <v>501</v>
      </c>
      <c r="N29" s="386">
        <v>471</v>
      </c>
      <c r="O29" s="385">
        <f>AVERAGE(M29:N29)</f>
        <v>486</v>
      </c>
      <c r="P29" s="384">
        <v>460</v>
      </c>
      <c r="Q29" s="384">
        <v>449</v>
      </c>
      <c r="R29" s="275" t="s">
        <v>267</v>
      </c>
    </row>
    <row r="30" spans="1:18" hidden="1" x14ac:dyDescent="0.25">
      <c r="A30" s="374" t="s">
        <v>266</v>
      </c>
      <c r="B30" s="383">
        <v>350</v>
      </c>
      <c r="C30" s="382">
        <v>330</v>
      </c>
      <c r="D30" s="381">
        <v>308</v>
      </c>
      <c r="E30" s="215" t="s">
        <v>265</v>
      </c>
      <c r="F30" s="380">
        <v>-180</v>
      </c>
      <c r="G30" s="237">
        <f>-240</f>
        <v>-240</v>
      </c>
      <c r="H30" s="232">
        <v>-284</v>
      </c>
      <c r="I30" s="379">
        <v>-378</v>
      </c>
      <c r="J30" s="379">
        <v>-243.707470690023</v>
      </c>
      <c r="K30" s="379">
        <v>-241.73241705135001</v>
      </c>
      <c r="L30" s="237">
        <f>AVERAGE(I30:K30)</f>
        <v>-287.81329591379102</v>
      </c>
      <c r="M30" s="236">
        <v>-333</v>
      </c>
      <c r="N30" s="235">
        <v>-370</v>
      </c>
      <c r="O30" s="234">
        <f>AVERAGE(M30:N30)</f>
        <v>-351.5</v>
      </c>
      <c r="P30" s="233">
        <v>-443</v>
      </c>
      <c r="Q30" s="233">
        <v>-389</v>
      </c>
      <c r="R30" s="378" t="s">
        <v>264</v>
      </c>
    </row>
    <row r="31" spans="1:18" hidden="1" x14ac:dyDescent="0.25">
      <c r="A31" s="374" t="s">
        <v>263</v>
      </c>
      <c r="B31" s="352"/>
      <c r="C31" s="377">
        <v>324</v>
      </c>
      <c r="D31" s="376">
        <v>323</v>
      </c>
      <c r="E31" s="375"/>
      <c r="F31" s="360"/>
      <c r="G31" s="357"/>
      <c r="H31" s="359"/>
      <c r="I31" s="358"/>
      <c r="J31" s="358"/>
      <c r="K31" s="358"/>
      <c r="L31" s="357" t="e">
        <f>AVERAGE(I31:K31)</f>
        <v>#DIV/0!</v>
      </c>
      <c r="M31" s="356"/>
      <c r="N31" s="355"/>
      <c r="O31" s="354" t="e">
        <f>AVERAGE(M31:N31)</f>
        <v>#DIV/0!</v>
      </c>
      <c r="P31" s="353"/>
      <c r="Q31" s="353"/>
      <c r="R31" s="203"/>
    </row>
    <row r="32" spans="1:18" hidden="1" x14ac:dyDescent="0.25">
      <c r="A32" s="374" t="s">
        <v>262</v>
      </c>
      <c r="B32" s="363"/>
      <c r="C32" s="373">
        <v>512</v>
      </c>
      <c r="D32" s="372">
        <v>478</v>
      </c>
      <c r="E32" s="227"/>
      <c r="F32" s="360"/>
      <c r="G32" s="357">
        <v>529</v>
      </c>
      <c r="H32" s="359">
        <v>529</v>
      </c>
      <c r="I32" s="358">
        <v>567</v>
      </c>
      <c r="J32" s="358">
        <v>465.8818583000002</v>
      </c>
      <c r="K32" s="358">
        <v>481.26503749999938</v>
      </c>
      <c r="L32" s="357">
        <f>AVERAGE(I32:K32)</f>
        <v>504.71563193333321</v>
      </c>
      <c r="M32" s="356">
        <v>511.48107720000007</v>
      </c>
      <c r="N32" s="355">
        <v>539.28526659999989</v>
      </c>
      <c r="O32" s="354">
        <f>AVERAGE(M32:N32)</f>
        <v>525.38317189999998</v>
      </c>
      <c r="P32" s="353">
        <v>568.4492866999999</v>
      </c>
      <c r="Q32" s="353">
        <v>571.58465519999936</v>
      </c>
      <c r="R32" s="203"/>
    </row>
    <row r="33" spans="1:18" x14ac:dyDescent="0.25">
      <c r="A33" s="219" t="s">
        <v>261</v>
      </c>
      <c r="B33" s="371">
        <v>350</v>
      </c>
      <c r="C33" s="370">
        <f>C30</f>
        <v>330</v>
      </c>
      <c r="D33" s="369">
        <f>D30</f>
        <v>308</v>
      </c>
      <c r="E33" s="368" t="s">
        <v>260</v>
      </c>
      <c r="F33" s="360"/>
      <c r="G33" s="357">
        <f>-548-G17</f>
        <v>-216</v>
      </c>
      <c r="H33" s="359">
        <f>-548-H17</f>
        <v>-223</v>
      </c>
      <c r="I33" s="358">
        <f>-672-I17</f>
        <v>-376</v>
      </c>
      <c r="J33" s="358">
        <f>-594-J17</f>
        <v>-302.55277050000001</v>
      </c>
      <c r="K33" s="358">
        <f>-575-K17</f>
        <v>-266.75593850000001</v>
      </c>
      <c r="L33" s="357">
        <f>AVERAGE(I33:K33)</f>
        <v>-315.10290299999997</v>
      </c>
      <c r="M33" s="367">
        <f>-720-M17</f>
        <v>-448</v>
      </c>
      <c r="N33" s="366">
        <f>-730-N17</f>
        <v>-456</v>
      </c>
      <c r="O33" s="365">
        <f>AVERAGE(M33:N33)</f>
        <v>-452</v>
      </c>
      <c r="P33" s="364">
        <f>-809-P17</f>
        <v>-558</v>
      </c>
      <c r="Q33" s="364">
        <f>-969-Q17</f>
        <v>-677</v>
      </c>
      <c r="R33" s="203"/>
    </row>
    <row r="34" spans="1:18" x14ac:dyDescent="0.25">
      <c r="A34" s="219" t="s">
        <v>259</v>
      </c>
      <c r="B34" s="363"/>
      <c r="C34" s="362">
        <v>25</v>
      </c>
      <c r="D34" s="361">
        <v>45</v>
      </c>
      <c r="E34" s="227" t="s">
        <v>258</v>
      </c>
      <c r="F34" s="360"/>
      <c r="G34" s="357">
        <v>-50</v>
      </c>
      <c r="H34" s="359">
        <v>-50</v>
      </c>
      <c r="I34" s="358">
        <v>-50</v>
      </c>
      <c r="J34" s="358">
        <v>-50</v>
      </c>
      <c r="K34" s="358">
        <v>-50</v>
      </c>
      <c r="L34" s="357">
        <f>AVERAGE(I34:K34)</f>
        <v>-50</v>
      </c>
      <c r="M34" s="356">
        <v>-50</v>
      </c>
      <c r="N34" s="355">
        <v>-50</v>
      </c>
      <c r="O34" s="354">
        <f>AVERAGE(M34:N34)</f>
        <v>-50</v>
      </c>
      <c r="P34" s="353">
        <v>-50</v>
      </c>
      <c r="Q34" s="353">
        <v>-50</v>
      </c>
      <c r="R34" s="203" t="s">
        <v>257</v>
      </c>
    </row>
    <row r="35" spans="1:18" x14ac:dyDescent="0.25">
      <c r="A35" s="219" t="s">
        <v>256</v>
      </c>
      <c r="B35" s="352"/>
      <c r="C35" s="351" t="s">
        <v>241</v>
      </c>
      <c r="D35" s="350" t="s">
        <v>241</v>
      </c>
      <c r="E35" s="349" t="s">
        <v>241</v>
      </c>
      <c r="F35" s="348" t="s">
        <v>254</v>
      </c>
      <c r="G35" s="213">
        <v>0</v>
      </c>
      <c r="H35" s="204">
        <v>0</v>
      </c>
      <c r="I35" s="347">
        <v>0</v>
      </c>
      <c r="J35" s="347">
        <v>0</v>
      </c>
      <c r="K35" s="347">
        <v>0</v>
      </c>
      <c r="L35" s="213">
        <f>AVERAGE(I35:K35)</f>
        <v>0</v>
      </c>
      <c r="M35" s="346">
        <v>135</v>
      </c>
      <c r="N35" s="345">
        <v>138</v>
      </c>
      <c r="O35" s="344">
        <f>AVERAGE(M35:N35)</f>
        <v>136.5</v>
      </c>
      <c r="P35" s="205">
        <v>0</v>
      </c>
      <c r="Q35" s="204">
        <v>0</v>
      </c>
      <c r="R35" s="203"/>
    </row>
    <row r="36" spans="1:18" hidden="1" x14ac:dyDescent="0.25">
      <c r="A36" s="343" t="s">
        <v>255</v>
      </c>
      <c r="B36" s="218" t="s">
        <v>251</v>
      </c>
      <c r="C36" s="342" t="s">
        <v>241</v>
      </c>
      <c r="D36" s="341" t="s">
        <v>241</v>
      </c>
      <c r="E36" s="340" t="s">
        <v>250</v>
      </c>
      <c r="F36" s="339" t="s">
        <v>254</v>
      </c>
      <c r="G36" s="338">
        <f>G40-ROUND((G8+G23+G29-3.54*G10),0)</f>
        <v>-816</v>
      </c>
      <c r="H36" s="212">
        <f>H40-ROUND((H8+H23+H29-3.54*H10),0)</f>
        <v>-889</v>
      </c>
      <c r="I36" s="210">
        <f>I40-ROUND((I8+I23+I29-3.54*I10),0)</f>
        <v>-864</v>
      </c>
      <c r="J36" s="210">
        <f>J40-ROUND((J8+J23+J29-3.54*J10),0)</f>
        <v>-927</v>
      </c>
      <c r="K36" s="210">
        <f>K40-ROUND((K8+K23+K29-3.54*K10),0)</f>
        <v>-856</v>
      </c>
      <c r="L36" s="338">
        <f>L40-ROUND((L8+L23+L29-3.54*L10),0)</f>
        <v>-883</v>
      </c>
      <c r="M36" s="208">
        <f>M40-ROUND((M8+M23+M29-3.54*M10),0)</f>
        <v>-366</v>
      </c>
      <c r="N36" s="207">
        <f>N40-ROUND((N8+N23+N29-3.54*N10),0)</f>
        <v>-333</v>
      </c>
      <c r="O36" s="206"/>
      <c r="P36" s="337">
        <f>P40-ROUND((P8+P23+P29-3.54*P10),0)</f>
        <v>-460</v>
      </c>
      <c r="Q36" s="337">
        <f>Q40-ROUND((Q8+Q23+Q29-3.54*Q10),0)</f>
        <v>-449</v>
      </c>
      <c r="R36" s="336" t="s">
        <v>253</v>
      </c>
    </row>
    <row r="37" spans="1:18" ht="15.75" thickBot="1" x14ac:dyDescent="0.3">
      <c r="A37" s="335" t="s">
        <v>252</v>
      </c>
      <c r="B37" s="334" t="s">
        <v>251</v>
      </c>
      <c r="C37" s="333" t="s">
        <v>241</v>
      </c>
      <c r="D37" s="332" t="s">
        <v>241</v>
      </c>
      <c r="E37" s="331" t="s">
        <v>250</v>
      </c>
      <c r="F37" s="330" t="s">
        <v>249</v>
      </c>
      <c r="G37" s="327" t="s">
        <v>248</v>
      </c>
      <c r="H37" s="322" t="s">
        <v>248</v>
      </c>
      <c r="I37" s="329" t="s">
        <v>248</v>
      </c>
      <c r="J37" s="329" t="s">
        <v>248</v>
      </c>
      <c r="K37" s="328" t="s">
        <v>248</v>
      </c>
      <c r="L37" s="327" t="s">
        <v>248</v>
      </c>
      <c r="M37" s="326" t="s">
        <v>248</v>
      </c>
      <c r="N37" s="325" t="s">
        <v>248</v>
      </c>
      <c r="O37" s="324" t="s">
        <v>248</v>
      </c>
      <c r="P37" s="323" t="s">
        <v>248</v>
      </c>
      <c r="Q37" s="322" t="s">
        <v>248</v>
      </c>
      <c r="R37" s="321" t="s">
        <v>247</v>
      </c>
    </row>
    <row r="38" spans="1:18" x14ac:dyDescent="0.25">
      <c r="A38" s="289" t="s">
        <v>246</v>
      </c>
      <c r="B38" s="288" t="s">
        <v>239</v>
      </c>
      <c r="C38" s="287"/>
      <c r="D38" s="286"/>
      <c r="E38" s="285" t="s">
        <v>239</v>
      </c>
      <c r="F38" s="320"/>
      <c r="G38" s="281">
        <f>G29+G33+G34+G36+G26</f>
        <v>-517.64</v>
      </c>
      <c r="H38" s="276">
        <f>H29+H33+H34+H36+H26-H24</f>
        <v>-369.13729646000002</v>
      </c>
      <c r="I38" s="282">
        <f>I29+I33+I34+I36+I26-I24</f>
        <v>-563.37318782800003</v>
      </c>
      <c r="J38" s="282">
        <f>J29+J33+J34+J36+J26-J24</f>
        <v>-541.68656674040039</v>
      </c>
      <c r="K38" s="282">
        <f>K29+K33+K34+K36+K26-K24</f>
        <v>-433.8045186079994</v>
      </c>
      <c r="L38" s="281">
        <f>L29+L33+L34+L36+L26-L24</f>
        <v>-513.62142439213335</v>
      </c>
      <c r="M38" s="280">
        <f>M29+M33+M34+M36+M26-M24</f>
        <v>-146.27203361399995</v>
      </c>
      <c r="N38" s="279">
        <f>N29+N33+N34+N36+N26-N24</f>
        <v>-124.71910041599995</v>
      </c>
      <c r="O38" s="319">
        <f>AVERAGE(M38:N38)</f>
        <v>-135.49556701499995</v>
      </c>
      <c r="P38" s="277">
        <f>P29+P33+P34+P36+P26-P24</f>
        <v>-458.72885658000001</v>
      </c>
      <c r="Q38" s="277">
        <f>Q29+Q33+Q34+Q36+Q26-Q24</f>
        <v>-586.17646840900011</v>
      </c>
      <c r="R38" s="275" t="s">
        <v>245</v>
      </c>
    </row>
    <row r="39" spans="1:18" s="38" customFormat="1" x14ac:dyDescent="0.25">
      <c r="A39" s="318" t="s">
        <v>244</v>
      </c>
      <c r="B39" s="317"/>
      <c r="C39" s="316" t="s">
        <v>241</v>
      </c>
      <c r="D39" s="315" t="s">
        <v>241</v>
      </c>
      <c r="E39" s="314" t="s">
        <v>241</v>
      </c>
      <c r="F39" s="313"/>
      <c r="G39" s="310">
        <f>G27-G33-G34</f>
        <v>5461.78</v>
      </c>
      <c r="H39" s="305">
        <f>H27-H33-H34</f>
        <v>5483.86</v>
      </c>
      <c r="I39" s="312">
        <f>I27-I33-I34</f>
        <v>5354.22</v>
      </c>
      <c r="J39" s="312">
        <f>J27-J33-J34</f>
        <v>5352.9731326204001</v>
      </c>
      <c r="K39" s="311">
        <f>K27-K33-K34</f>
        <v>5281.2702196720002</v>
      </c>
      <c r="L39" s="310">
        <f>L27-L33-L34</f>
        <v>5329.4877840974668</v>
      </c>
      <c r="M39" s="309">
        <f>M27-M33-M34</f>
        <v>5949.8</v>
      </c>
      <c r="N39" s="308">
        <f>N27-N33-N34</f>
        <v>5908.8</v>
      </c>
      <c r="O39" s="307">
        <f>AVERAGE(M39:N39)</f>
        <v>5929.3</v>
      </c>
      <c r="P39" s="306">
        <f>P27-P33-P34</f>
        <v>6334.8</v>
      </c>
      <c r="Q39" s="305">
        <f>Q27-Q33-Q34</f>
        <v>6157.94</v>
      </c>
      <c r="R39" s="203" t="s">
        <v>243</v>
      </c>
    </row>
    <row r="40" spans="1:18" s="38" customFormat="1" ht="15.75" thickBot="1" x14ac:dyDescent="0.3">
      <c r="A40" s="304" t="s">
        <v>242</v>
      </c>
      <c r="B40" s="303"/>
      <c r="C40" s="302" t="s">
        <v>241</v>
      </c>
      <c r="D40" s="301" t="s">
        <v>241</v>
      </c>
      <c r="E40" s="300" t="s">
        <v>241</v>
      </c>
      <c r="F40" s="299"/>
      <c r="G40" s="296">
        <f>RIGHT(G28,4)+G35</f>
        <v>5180</v>
      </c>
      <c r="H40" s="291">
        <f>RIGHT(H28,4)+H35</f>
        <v>5115</v>
      </c>
      <c r="I40" s="298">
        <f>RIGHT(I28,4)+I35</f>
        <v>4791</v>
      </c>
      <c r="J40" s="298">
        <f>RIGHT(J28,4)+J35</f>
        <v>4811</v>
      </c>
      <c r="K40" s="297">
        <f>RIGHT(K28,4)+K35</f>
        <v>4847</v>
      </c>
      <c r="L40" s="296">
        <f>RIGHT(L28,4)+L35</f>
        <v>4816</v>
      </c>
      <c r="M40" s="295">
        <f>RIGHT(M28,4)+M35</f>
        <v>5804</v>
      </c>
      <c r="N40" s="294">
        <f>RIGHT(N28,4)+N35</f>
        <v>5784</v>
      </c>
      <c r="O40" s="293">
        <f>AVERAGE(M40:N40)</f>
        <v>5794</v>
      </c>
      <c r="P40" s="292">
        <f>RIGHT(P28,4)+P35</f>
        <v>5876</v>
      </c>
      <c r="Q40" s="291">
        <f>RIGHT(Q28,4)+Q35</f>
        <v>5572</v>
      </c>
      <c r="R40" s="290"/>
    </row>
    <row r="41" spans="1:18" x14ac:dyDescent="0.25">
      <c r="A41" s="289" t="s">
        <v>240</v>
      </c>
      <c r="B41" s="288" t="s">
        <v>239</v>
      </c>
      <c r="C41" s="287"/>
      <c r="D41" s="286"/>
      <c r="E41" s="285" t="s">
        <v>239</v>
      </c>
      <c r="F41" s="284">
        <f>F26+SUM(F33:F34)</f>
        <v>68</v>
      </c>
      <c r="G41" s="281">
        <f>G26+SUM(G33:G34)</f>
        <v>-281.64</v>
      </c>
      <c r="H41" s="276">
        <f>H26+SUM(H33:H34)</f>
        <v>-369.13729646000007</v>
      </c>
      <c r="I41" s="283">
        <f>I26+SUM(I33:I34)</f>
        <v>-563.37318782800003</v>
      </c>
      <c r="J41" s="283">
        <f>J26+SUM(J33:J34)</f>
        <v>-542.4001730404002</v>
      </c>
      <c r="K41" s="282">
        <f>K26+SUM(K33:K34)</f>
        <v>-434.42729380799989</v>
      </c>
      <c r="L41" s="281">
        <f>L26+SUM(L33:L34)</f>
        <v>-513.40021822546669</v>
      </c>
      <c r="M41" s="280">
        <f>M26+SUM(M33:M34)</f>
        <v>-281.27203361399995</v>
      </c>
      <c r="N41" s="279">
        <f>N26+SUM(N33:N34)</f>
        <v>-262.71910041599995</v>
      </c>
      <c r="O41" s="278">
        <f>AVERAGE(M41:N41)</f>
        <v>-271.99556701499995</v>
      </c>
      <c r="P41" s="277">
        <f>P26+SUM(P33:P34)</f>
        <v>-458.72885658000001</v>
      </c>
      <c r="Q41" s="276">
        <f>Q26+SUM(Q33:Q34)</f>
        <v>-586.17646840900011</v>
      </c>
      <c r="R41" s="275" t="s">
        <v>238</v>
      </c>
    </row>
    <row r="42" spans="1:18" s="38" customFormat="1" x14ac:dyDescent="0.25">
      <c r="A42" s="261" t="s">
        <v>237</v>
      </c>
      <c r="B42" s="260">
        <v>3500</v>
      </c>
      <c r="C42" s="259" t="s">
        <v>236</v>
      </c>
      <c r="D42" s="258" t="s">
        <v>236</v>
      </c>
      <c r="E42" s="257">
        <v>3500</v>
      </c>
      <c r="F42" s="256">
        <v>3984</v>
      </c>
      <c r="G42" s="255"/>
      <c r="H42" s="270">
        <f>H43-3.54*H44</f>
        <v>4038.7799999999997</v>
      </c>
      <c r="I42" s="269">
        <f>I43-3.54*I44</f>
        <v>3884.8</v>
      </c>
      <c r="J42" s="269">
        <f>J43-3.54*J44</f>
        <v>3917.18</v>
      </c>
      <c r="K42" s="268">
        <f>K43-3.54*K44</f>
        <v>3882.4360000000001</v>
      </c>
      <c r="L42" s="267">
        <f>AVERAGE(I42:K42)</f>
        <v>3894.8053333333332</v>
      </c>
      <c r="M42" s="274">
        <f>M43-3.54*M44</f>
        <v>4290.24</v>
      </c>
      <c r="N42" s="273">
        <f>N43-3.54*N44</f>
        <v>4256.7359999999999</v>
      </c>
      <c r="O42" s="272">
        <f>AVERAGE(M42:N42)</f>
        <v>4273.4879999999994</v>
      </c>
      <c r="P42" s="271">
        <f>P43-3.54*P44</f>
        <v>4504</v>
      </c>
      <c r="Q42" s="270">
        <f>Q43-3.54*Q44</f>
        <v>4276.32</v>
      </c>
      <c r="R42" s="246"/>
    </row>
    <row r="43" spans="1:18" s="38" customFormat="1" hidden="1" x14ac:dyDescent="0.25">
      <c r="A43" s="261" t="s">
        <v>235</v>
      </c>
      <c r="B43" s="260"/>
      <c r="C43" s="259"/>
      <c r="D43" s="258"/>
      <c r="E43" s="257"/>
      <c r="F43" s="256"/>
      <c r="G43" s="255"/>
      <c r="H43" s="262">
        <v>4368</v>
      </c>
      <c r="I43" s="269">
        <v>4168</v>
      </c>
      <c r="J43" s="269">
        <v>4211</v>
      </c>
      <c r="K43" s="268">
        <v>4189</v>
      </c>
      <c r="L43" s="267">
        <f>AVERAGE(I43:K43)</f>
        <v>4189.333333333333</v>
      </c>
      <c r="M43" s="266">
        <v>4623</v>
      </c>
      <c r="N43" s="265">
        <v>4581</v>
      </c>
      <c r="O43" s="264">
        <f>AVERAGE(M43:N43)</f>
        <v>4602</v>
      </c>
      <c r="P43" s="263">
        <v>4858</v>
      </c>
      <c r="Q43" s="262">
        <v>4602</v>
      </c>
      <c r="R43" s="246"/>
    </row>
    <row r="44" spans="1:18" s="38" customFormat="1" hidden="1" x14ac:dyDescent="0.25">
      <c r="A44" s="261" t="s">
        <v>234</v>
      </c>
      <c r="B44" s="260"/>
      <c r="C44" s="259"/>
      <c r="D44" s="258"/>
      <c r="E44" s="257"/>
      <c r="F44" s="256"/>
      <c r="G44" s="255"/>
      <c r="H44" s="262">
        <v>93</v>
      </c>
      <c r="I44" s="269">
        <v>80</v>
      </c>
      <c r="J44" s="269">
        <v>83</v>
      </c>
      <c r="K44" s="268">
        <v>86.6</v>
      </c>
      <c r="L44" s="267">
        <f>AVERAGE(I44:K44)</f>
        <v>83.2</v>
      </c>
      <c r="M44" s="266">
        <v>94</v>
      </c>
      <c r="N44" s="265">
        <v>91.6</v>
      </c>
      <c r="O44" s="264">
        <f>AVERAGE(M44:N44)</f>
        <v>92.8</v>
      </c>
      <c r="P44" s="263">
        <v>100</v>
      </c>
      <c r="Q44" s="262">
        <v>92</v>
      </c>
      <c r="R44" s="246"/>
    </row>
    <row r="45" spans="1:18" s="38" customFormat="1" hidden="1" x14ac:dyDescent="0.25">
      <c r="A45" s="261" t="s">
        <v>233</v>
      </c>
      <c r="B45" s="260"/>
      <c r="C45" s="259"/>
      <c r="D45" s="258"/>
      <c r="E45" s="257"/>
      <c r="F45" s="256"/>
      <c r="G45" s="255"/>
      <c r="H45" s="247">
        <v>2000000</v>
      </c>
      <c r="I45" s="254">
        <v>2000000</v>
      </c>
      <c r="J45" s="254">
        <v>60000</v>
      </c>
      <c r="K45" s="253">
        <v>60000</v>
      </c>
      <c r="L45" s="252">
        <f>AVERAGE(I45:K45)</f>
        <v>706666.66666666663</v>
      </c>
      <c r="M45" s="251">
        <v>200000</v>
      </c>
      <c r="N45" s="250">
        <v>60000</v>
      </c>
      <c r="O45" s="249">
        <f>AVERAGE(M45:N45)</f>
        <v>130000</v>
      </c>
      <c r="P45" s="248">
        <v>200000</v>
      </c>
      <c r="Q45" s="247">
        <v>600000</v>
      </c>
      <c r="R45" s="246"/>
    </row>
    <row r="46" spans="1:18" s="38" customFormat="1" x14ac:dyDescent="0.25">
      <c r="A46" s="245" t="s">
        <v>232</v>
      </c>
      <c r="B46" s="244">
        <v>1000</v>
      </c>
      <c r="C46" s="243" t="s">
        <v>231</v>
      </c>
      <c r="D46" s="242" t="s">
        <v>231</v>
      </c>
      <c r="E46" s="241">
        <v>400</v>
      </c>
      <c r="F46" s="240">
        <v>1104</v>
      </c>
      <c r="G46" s="237" t="s">
        <v>230</v>
      </c>
      <c r="H46" s="232">
        <f>H48+130</f>
        <v>1054</v>
      </c>
      <c r="I46" s="239">
        <f>I48+130</f>
        <v>1080</v>
      </c>
      <c r="J46" s="239">
        <f>J48+130</f>
        <v>1019</v>
      </c>
      <c r="K46" s="238">
        <f>K48+130</f>
        <v>955</v>
      </c>
      <c r="L46" s="237">
        <f>L48+130</f>
        <v>1018</v>
      </c>
      <c r="M46" s="236">
        <f>M48+130</f>
        <v>1169</v>
      </c>
      <c r="N46" s="235">
        <f>N48+130</f>
        <v>1035</v>
      </c>
      <c r="O46" s="234">
        <f>AVERAGE(M46:N46)</f>
        <v>1102</v>
      </c>
      <c r="P46" s="233">
        <f>P48+130</f>
        <v>1247</v>
      </c>
      <c r="Q46" s="232">
        <f>Q48+130</f>
        <v>1234</v>
      </c>
      <c r="R46" s="231" t="s">
        <v>229</v>
      </c>
    </row>
    <row r="47" spans="1:18" s="38" customFormat="1" hidden="1" x14ac:dyDescent="0.25">
      <c r="A47" s="230" t="s">
        <v>228</v>
      </c>
      <c r="B47" s="229">
        <v>400</v>
      </c>
      <c r="C47" s="228">
        <v>400</v>
      </c>
      <c r="D47" s="220">
        <v>400</v>
      </c>
      <c r="E47" s="227">
        <v>400</v>
      </c>
      <c r="F47" s="226">
        <v>400</v>
      </c>
      <c r="G47" s="225">
        <v>400</v>
      </c>
      <c r="H47" s="216">
        <v>400</v>
      </c>
      <c r="I47" s="218">
        <v>400</v>
      </c>
      <c r="J47" s="218">
        <v>400</v>
      </c>
      <c r="K47" s="218">
        <v>400</v>
      </c>
      <c r="L47" s="217">
        <v>400</v>
      </c>
      <c r="M47" s="224">
        <v>400</v>
      </c>
      <c r="N47" s="223">
        <v>400</v>
      </c>
      <c r="O47" s="222">
        <f>AVERAGE(M47:N47)</f>
        <v>400</v>
      </c>
      <c r="P47" s="221">
        <v>400</v>
      </c>
      <c r="Q47" s="220">
        <v>400</v>
      </c>
      <c r="R47" s="187"/>
    </row>
    <row r="48" spans="1:18" s="38" customFormat="1" hidden="1" x14ac:dyDescent="0.25">
      <c r="A48" s="219" t="s">
        <v>227</v>
      </c>
      <c r="B48" s="218"/>
      <c r="C48" s="217"/>
      <c r="D48" s="216"/>
      <c r="E48" s="215"/>
      <c r="F48" s="214"/>
      <c r="G48" s="213"/>
      <c r="H48" s="212">
        <v>924</v>
      </c>
      <c r="I48" s="211">
        <v>950</v>
      </c>
      <c r="J48" s="211">
        <v>889</v>
      </c>
      <c r="K48" s="210">
        <v>825</v>
      </c>
      <c r="L48" s="209">
        <f>AVERAGE(I48:K48)</f>
        <v>888</v>
      </c>
      <c r="M48" s="208">
        <v>1039</v>
      </c>
      <c r="N48" s="207">
        <v>905</v>
      </c>
      <c r="O48" s="206">
        <f>AVERAGE(M48:N48)</f>
        <v>972</v>
      </c>
      <c r="P48" s="205">
        <v>1117</v>
      </c>
      <c r="Q48" s="204">
        <v>1104</v>
      </c>
      <c r="R48" s="203" t="s">
        <v>226</v>
      </c>
    </row>
    <row r="49" spans="1:20" s="38" customFormat="1" hidden="1" x14ac:dyDescent="0.25">
      <c r="A49" s="202" t="s">
        <v>225</v>
      </c>
      <c r="B49" s="201"/>
      <c r="C49" s="200"/>
      <c r="D49" s="199"/>
      <c r="E49" s="198"/>
      <c r="F49" s="197"/>
      <c r="G49" s="196"/>
      <c r="H49" s="188">
        <v>154</v>
      </c>
      <c r="I49" s="195">
        <v>177.7406459</v>
      </c>
      <c r="J49" s="195">
        <v>164.31877009999999</v>
      </c>
      <c r="K49" s="194">
        <v>151.70703789999999</v>
      </c>
      <c r="L49" s="193">
        <v>165</v>
      </c>
      <c r="M49" s="192">
        <v>185.32565600000001</v>
      </c>
      <c r="N49" s="191">
        <v>158.26958780000001</v>
      </c>
      <c r="O49" s="190">
        <f>AVERAGE(M49:N49)</f>
        <v>171.79762190000002</v>
      </c>
      <c r="P49" s="189">
        <v>180</v>
      </c>
      <c r="Q49" s="188">
        <v>207.51914869999999</v>
      </c>
      <c r="R49" s="187" t="s">
        <v>224</v>
      </c>
    </row>
    <row r="50" spans="1:20" s="171" customFormat="1" ht="15.75" thickBot="1" x14ac:dyDescent="0.3">
      <c r="A50" s="186" t="s">
        <v>223</v>
      </c>
      <c r="B50" s="185">
        <f>B47+B46+B8+3.54*B9</f>
        <v>7326.3</v>
      </c>
      <c r="C50" s="184">
        <f>8600-1125</f>
        <v>7475</v>
      </c>
      <c r="D50" s="183">
        <f>C50</f>
        <v>7475</v>
      </c>
      <c r="E50" s="182">
        <f>E47+E46+E8+3.54*E9</f>
        <v>6944</v>
      </c>
      <c r="F50" s="181">
        <v>7340</v>
      </c>
      <c r="G50" s="180" t="s">
        <v>222</v>
      </c>
      <c r="H50" s="173">
        <f>H8+H48+3.54*H49</f>
        <v>7352.16</v>
      </c>
      <c r="I50" s="179">
        <f>I8+I48+3.54*I49</f>
        <v>7205.2018864860001</v>
      </c>
      <c r="J50" s="179">
        <f>J8+J48+3.54*J49</f>
        <v>7118.2751461540001</v>
      </c>
      <c r="K50" s="179">
        <f>K8+K48+3.54*K49</f>
        <v>6986.2689551659996</v>
      </c>
      <c r="L50" s="178">
        <f>L8+L48+3.54*L49</f>
        <v>7104.7042470000006</v>
      </c>
      <c r="M50" s="177">
        <f>M8+M48+3.54*M49</f>
        <v>7814.0528222399998</v>
      </c>
      <c r="N50" s="176">
        <f>N8+N48+3.54*N49</f>
        <v>7569.2743408120004</v>
      </c>
      <c r="O50" s="175">
        <f>AVERAGE(M50:N50)</f>
        <v>7691.6635815259997</v>
      </c>
      <c r="P50" s="174">
        <f>P8+P48+3.54*P49</f>
        <v>8084.2</v>
      </c>
      <c r="Q50" s="173">
        <f>Q8+Q48+3.54*Q49</f>
        <v>7834.6177863980001</v>
      </c>
      <c r="R50" s="172" t="s">
        <v>221</v>
      </c>
    </row>
    <row r="51" spans="1:20" x14ac:dyDescent="0.25">
      <c r="A51" s="169"/>
      <c r="B51" s="170"/>
      <c r="C51" s="169"/>
      <c r="D51" s="169"/>
      <c r="E51" s="168"/>
      <c r="F51" s="167"/>
      <c r="G51" s="165"/>
      <c r="H51" s="165"/>
      <c r="I51" s="166"/>
      <c r="J51" s="166"/>
      <c r="K51" s="166"/>
      <c r="L51" s="165"/>
      <c r="M51" s="165"/>
      <c r="N51" s="165"/>
      <c r="O51" s="165"/>
      <c r="P51" s="165"/>
      <c r="Q51" s="165"/>
      <c r="R51" s="164"/>
    </row>
    <row r="52" spans="1:20" hidden="1" x14ac:dyDescent="0.25">
      <c r="A52"/>
      <c r="C52"/>
      <c r="D52"/>
      <c r="E52" s="159"/>
      <c r="F52" s="162"/>
      <c r="G52" s="160"/>
      <c r="H52" s="160"/>
      <c r="I52" s="161"/>
      <c r="J52" s="161"/>
      <c r="K52" s="161"/>
      <c r="L52" s="160"/>
      <c r="M52" s="160"/>
      <c r="N52" s="160"/>
      <c r="O52" s="160"/>
      <c r="P52" s="160"/>
      <c r="Q52" s="160"/>
      <c r="R52" s="156"/>
    </row>
    <row r="53" spans="1:20" x14ac:dyDescent="0.25">
      <c r="A53" s="163" t="s">
        <v>220</v>
      </c>
      <c r="C53"/>
      <c r="D53"/>
      <c r="E53" s="159"/>
      <c r="F53" s="162"/>
      <c r="G53" s="160"/>
      <c r="H53" s="160"/>
      <c r="I53" s="161"/>
      <c r="J53" s="161"/>
      <c r="K53" s="161"/>
      <c r="L53" s="160"/>
      <c r="M53" s="160"/>
      <c r="N53" s="160"/>
      <c r="O53" s="160"/>
      <c r="P53" s="160"/>
      <c r="Q53" s="160"/>
      <c r="R53" s="160"/>
      <c r="S53" s="163"/>
      <c r="T53" s="163"/>
    </row>
    <row r="54" spans="1:20" x14ac:dyDescent="0.25">
      <c r="A54" t="s">
        <v>219</v>
      </c>
      <c r="C54"/>
      <c r="D54"/>
      <c r="E54" s="159"/>
      <c r="F54" s="162"/>
      <c r="G54" s="160"/>
      <c r="H54" s="160"/>
      <c r="I54" s="161"/>
      <c r="J54" s="161"/>
      <c r="K54" s="161"/>
      <c r="L54" s="160"/>
      <c r="M54" s="160"/>
      <c r="N54" s="160"/>
      <c r="O54" s="160"/>
      <c r="P54" s="160"/>
      <c r="Q54" s="160"/>
      <c r="R54" s="156"/>
    </row>
    <row r="55" spans="1:20" x14ac:dyDescent="0.25">
      <c r="A55"/>
      <c r="C55"/>
      <c r="D55"/>
      <c r="E55" s="159"/>
      <c r="F55" s="162"/>
      <c r="G55" s="160"/>
      <c r="H55" s="160"/>
      <c r="I55" s="161"/>
      <c r="J55" s="161"/>
      <c r="K55" s="161"/>
      <c r="L55" s="160"/>
      <c r="M55" s="160"/>
      <c r="N55" s="160"/>
      <c r="O55" s="160"/>
      <c r="P55" s="160"/>
      <c r="Q55" s="160"/>
      <c r="R55" s="156"/>
    </row>
    <row r="56" spans="1:20" x14ac:dyDescent="0.25">
      <c r="A56"/>
      <c r="C56"/>
      <c r="D56"/>
      <c r="E56" s="159"/>
      <c r="F56" s="162"/>
      <c r="G56" s="160"/>
      <c r="H56" s="160"/>
      <c r="I56" s="161"/>
      <c r="J56" s="161"/>
      <c r="K56" s="161"/>
      <c r="L56" s="160"/>
      <c r="M56" s="160"/>
      <c r="N56" s="160"/>
      <c r="O56" s="160"/>
      <c r="P56" s="160"/>
      <c r="Q56" s="160"/>
      <c r="R56" s="156"/>
    </row>
    <row r="57" spans="1:20" x14ac:dyDescent="0.25">
      <c r="A57"/>
      <c r="C57"/>
      <c r="D57"/>
      <c r="E57" s="159"/>
      <c r="F57" s="162"/>
      <c r="G57" s="160"/>
      <c r="H57" s="160"/>
      <c r="I57" s="161"/>
      <c r="J57" s="161"/>
      <c r="K57" s="161"/>
      <c r="L57" s="160"/>
      <c r="M57" s="160"/>
      <c r="N57" s="160"/>
      <c r="O57" s="160"/>
      <c r="P57" s="160"/>
      <c r="Q57" s="160"/>
      <c r="R57" s="156"/>
    </row>
    <row r="58" spans="1:20" x14ac:dyDescent="0.25">
      <c r="A58"/>
      <c r="C58"/>
      <c r="D58"/>
      <c r="E58" s="159"/>
      <c r="F58" s="162"/>
      <c r="G58" s="160"/>
      <c r="H58" s="160"/>
      <c r="I58" s="161"/>
      <c r="J58" s="161"/>
      <c r="K58" s="161"/>
      <c r="L58" s="160"/>
      <c r="M58" s="160"/>
      <c r="N58" s="160"/>
      <c r="O58" s="160"/>
      <c r="P58" s="160"/>
      <c r="Q58" s="160"/>
      <c r="R58" s="156"/>
    </row>
    <row r="59" spans="1:20" x14ac:dyDescent="0.25">
      <c r="A59"/>
      <c r="C59"/>
      <c r="D59"/>
      <c r="E59" s="159"/>
      <c r="F59" s="162"/>
      <c r="G59" s="160"/>
      <c r="H59" s="160"/>
      <c r="I59" s="161"/>
      <c r="J59" s="161"/>
      <c r="K59" s="161"/>
      <c r="L59" s="160"/>
      <c r="M59" s="160"/>
      <c r="N59" s="160"/>
      <c r="O59" s="160"/>
      <c r="P59" s="160"/>
      <c r="Q59" s="160"/>
      <c r="R59" s="156"/>
    </row>
    <row r="60" spans="1:20" x14ac:dyDescent="0.25">
      <c r="A60"/>
      <c r="C60"/>
      <c r="D60"/>
      <c r="E60" s="159"/>
      <c r="F60" s="162"/>
      <c r="G60" s="160"/>
      <c r="H60" s="160"/>
      <c r="I60" s="161"/>
      <c r="J60" s="161"/>
      <c r="K60" s="161"/>
      <c r="L60" s="160"/>
      <c r="M60" s="160"/>
      <c r="N60" s="160"/>
      <c r="O60" s="160"/>
      <c r="P60" s="160"/>
      <c r="Q60" s="160"/>
      <c r="R60" s="156"/>
    </row>
    <row r="61" spans="1:20" x14ac:dyDescent="0.25">
      <c r="A61"/>
      <c r="C61"/>
      <c r="D61"/>
      <c r="E61" s="159"/>
      <c r="F61" s="162"/>
      <c r="G61" s="160"/>
      <c r="H61" s="160"/>
      <c r="I61" s="161"/>
      <c r="J61" s="161"/>
      <c r="K61" s="161"/>
      <c r="L61" s="160"/>
      <c r="M61" s="160"/>
      <c r="N61" s="160"/>
      <c r="O61" s="160"/>
      <c r="P61" s="160"/>
      <c r="Q61" s="160"/>
      <c r="R61" s="156"/>
    </row>
    <row r="62" spans="1:20" x14ac:dyDescent="0.25">
      <c r="A62"/>
      <c r="C62"/>
      <c r="D62"/>
      <c r="E62" s="159"/>
      <c r="F62" s="162"/>
      <c r="G62" s="160"/>
      <c r="H62" s="160"/>
      <c r="I62" s="161"/>
      <c r="J62" s="161"/>
      <c r="K62" s="161"/>
      <c r="L62" s="160"/>
      <c r="M62" s="160"/>
      <c r="N62" s="160"/>
      <c r="O62" s="160"/>
      <c r="P62" s="160"/>
      <c r="Q62" s="160"/>
      <c r="R62" s="156"/>
    </row>
    <row r="63" spans="1:20" x14ac:dyDescent="0.25">
      <c r="A63"/>
      <c r="C63"/>
      <c r="D63"/>
      <c r="E63" s="159"/>
      <c r="F63" s="162"/>
      <c r="G63" s="160"/>
      <c r="H63" s="160"/>
      <c r="I63" s="161"/>
      <c r="J63" s="161"/>
      <c r="K63" s="161"/>
      <c r="L63" s="160"/>
      <c r="M63" s="160"/>
      <c r="N63" s="160"/>
      <c r="O63" s="160"/>
      <c r="P63" s="160"/>
      <c r="Q63" s="160"/>
      <c r="R63" s="156"/>
    </row>
    <row r="64" spans="1:20" x14ac:dyDescent="0.25">
      <c r="A64"/>
      <c r="C64"/>
      <c r="D64"/>
      <c r="E64" s="159"/>
      <c r="F64" s="162"/>
      <c r="G64" s="160"/>
      <c r="H64" s="160"/>
      <c r="I64" s="161"/>
      <c r="J64" s="161"/>
      <c r="K64" s="161"/>
      <c r="L64" s="160"/>
      <c r="M64" s="160"/>
      <c r="N64" s="160"/>
      <c r="O64" s="160"/>
      <c r="P64" s="160"/>
      <c r="Q64" s="160"/>
      <c r="R64" s="156"/>
    </row>
    <row r="65" spans="1:18" x14ac:dyDescent="0.25">
      <c r="A65"/>
      <c r="C65"/>
      <c r="D65"/>
      <c r="E65" s="159"/>
      <c r="F65" s="162"/>
      <c r="G65" s="160"/>
      <c r="H65" s="160"/>
      <c r="I65" s="161"/>
      <c r="J65" s="161"/>
      <c r="K65" s="161"/>
      <c r="L65" s="160"/>
      <c r="M65" s="160"/>
      <c r="N65" s="160"/>
      <c r="O65" s="160"/>
      <c r="P65" s="160"/>
      <c r="Q65" s="160"/>
      <c r="R65" s="156"/>
    </row>
    <row r="66" spans="1:18" x14ac:dyDescent="0.25">
      <c r="A66"/>
      <c r="C66"/>
      <c r="D66"/>
      <c r="E66" s="159"/>
      <c r="F66" s="162"/>
      <c r="G66" s="160"/>
      <c r="H66" s="160"/>
      <c r="I66" s="161"/>
      <c r="J66" s="161"/>
      <c r="K66" s="161"/>
      <c r="L66" s="160"/>
      <c r="M66" s="160"/>
      <c r="N66" s="160"/>
      <c r="O66" s="160"/>
      <c r="P66" s="160"/>
      <c r="Q66" s="160"/>
      <c r="R66" s="156"/>
    </row>
    <row r="67" spans="1:18" x14ac:dyDescent="0.25">
      <c r="A67"/>
      <c r="C67"/>
      <c r="D67"/>
      <c r="E67" s="159"/>
      <c r="F67" s="162"/>
      <c r="G67" s="160"/>
      <c r="H67" s="160"/>
      <c r="I67" s="161"/>
      <c r="J67" s="161"/>
      <c r="K67" s="161"/>
      <c r="L67" s="160"/>
      <c r="M67" s="160"/>
      <c r="N67" s="160"/>
      <c r="O67" s="160"/>
      <c r="P67" s="160"/>
      <c r="Q67" s="160"/>
      <c r="R67" s="156"/>
    </row>
    <row r="68" spans="1:18" x14ac:dyDescent="0.25">
      <c r="A68"/>
      <c r="C68"/>
      <c r="D68"/>
      <c r="E68" s="159"/>
      <c r="F68" s="162"/>
      <c r="G68" s="160"/>
      <c r="H68" s="160"/>
      <c r="I68" s="161"/>
      <c r="J68" s="161"/>
      <c r="K68" s="161"/>
      <c r="L68" s="160"/>
      <c r="M68" s="160"/>
      <c r="N68" s="160"/>
      <c r="O68" s="160"/>
      <c r="P68" s="160"/>
      <c r="Q68" s="160"/>
      <c r="R68" s="156"/>
    </row>
    <row r="69" spans="1:18" x14ac:dyDescent="0.25">
      <c r="A69"/>
      <c r="C69"/>
      <c r="D69"/>
      <c r="E69" s="159"/>
      <c r="F69" s="162"/>
      <c r="G69" s="160"/>
      <c r="H69" s="160"/>
      <c r="I69" s="161"/>
      <c r="J69" s="161"/>
      <c r="K69" s="161"/>
      <c r="L69" s="160"/>
      <c r="M69" s="160"/>
      <c r="N69" s="160"/>
      <c r="O69" s="160"/>
      <c r="P69" s="160"/>
      <c r="Q69" s="160"/>
      <c r="R69" s="156"/>
    </row>
    <row r="70" spans="1:18" x14ac:dyDescent="0.25">
      <c r="A70"/>
      <c r="C70"/>
      <c r="D70"/>
      <c r="E70" s="159"/>
      <c r="F70" s="162"/>
      <c r="G70" s="160"/>
      <c r="H70" s="160"/>
      <c r="I70" s="161"/>
      <c r="J70" s="161"/>
      <c r="K70" s="161"/>
      <c r="L70" s="160"/>
      <c r="M70" s="160"/>
      <c r="N70" s="160"/>
      <c r="O70" s="160"/>
      <c r="P70" s="160"/>
      <c r="Q70" s="160"/>
      <c r="R70" s="156"/>
    </row>
    <row r="71" spans="1:18" x14ac:dyDescent="0.25">
      <c r="A71"/>
      <c r="C71"/>
      <c r="D71"/>
      <c r="E71" s="159"/>
      <c r="F71" s="162"/>
      <c r="G71" s="160"/>
      <c r="H71" s="160"/>
      <c r="I71" s="161"/>
      <c r="J71" s="161"/>
      <c r="K71" s="161"/>
      <c r="L71" s="160"/>
      <c r="M71" s="160"/>
      <c r="N71" s="160"/>
      <c r="O71" s="160"/>
      <c r="P71" s="160"/>
      <c r="Q71" s="160"/>
      <c r="R71" s="156"/>
    </row>
    <row r="72" spans="1:18" x14ac:dyDescent="0.25">
      <c r="A72"/>
      <c r="C72"/>
      <c r="D72"/>
      <c r="E72" s="159"/>
      <c r="F72" s="162"/>
      <c r="G72" s="160"/>
      <c r="H72" s="160"/>
      <c r="I72" s="161"/>
      <c r="J72" s="161"/>
      <c r="K72" s="161"/>
      <c r="L72" s="160"/>
      <c r="M72" s="160"/>
      <c r="N72" s="160"/>
      <c r="O72" s="160"/>
      <c r="P72" s="160"/>
      <c r="Q72" s="160"/>
      <c r="R72" s="156"/>
    </row>
    <row r="73" spans="1:18" x14ac:dyDescent="0.25">
      <c r="A73"/>
      <c r="C73"/>
      <c r="D73"/>
      <c r="E73" s="159"/>
      <c r="F73" s="162"/>
      <c r="G73" s="160"/>
      <c r="H73" s="160"/>
      <c r="I73" s="161"/>
      <c r="J73" s="161"/>
      <c r="K73" s="161"/>
      <c r="L73" s="160"/>
      <c r="M73" s="160"/>
      <c r="N73" s="160"/>
      <c r="O73" s="160"/>
      <c r="P73" s="160"/>
      <c r="Q73" s="160"/>
      <c r="R73" s="156"/>
    </row>
    <row r="74" spans="1:18" x14ac:dyDescent="0.25">
      <c r="A74"/>
      <c r="C74"/>
      <c r="D74"/>
      <c r="E74" s="159"/>
      <c r="F74" s="162"/>
      <c r="G74" s="160"/>
      <c r="H74" s="160"/>
      <c r="I74" s="161"/>
      <c r="J74" s="161"/>
      <c r="K74" s="161"/>
      <c r="L74" s="160"/>
      <c r="M74" s="160"/>
      <c r="N74" s="160"/>
      <c r="O74" s="160"/>
      <c r="P74" s="160"/>
      <c r="Q74" s="160"/>
      <c r="R74" s="156"/>
    </row>
    <row r="75" spans="1:18" x14ac:dyDescent="0.25">
      <c r="A75"/>
      <c r="C75"/>
      <c r="D75"/>
      <c r="E75" s="159"/>
      <c r="F75" s="158"/>
      <c r="G75"/>
      <c r="H75"/>
      <c r="I75" s="157"/>
      <c r="J75" s="157"/>
      <c r="K75" s="157"/>
      <c r="L75"/>
      <c r="M75"/>
      <c r="N75"/>
      <c r="O75"/>
      <c r="P75"/>
      <c r="Q75"/>
      <c r="R75" s="156"/>
    </row>
    <row r="76" spans="1:18" x14ac:dyDescent="0.25">
      <c r="A76"/>
      <c r="C76"/>
      <c r="D76"/>
      <c r="E76" s="159"/>
      <c r="F76" s="158"/>
      <c r="G76"/>
      <c r="H76"/>
      <c r="I76" s="157"/>
      <c r="J76" s="157"/>
      <c r="K76" s="157"/>
      <c r="L76"/>
      <c r="M76"/>
      <c r="N76"/>
      <c r="O76"/>
      <c r="P76"/>
      <c r="Q76"/>
      <c r="R76" s="156"/>
    </row>
    <row r="77" spans="1:18" x14ac:dyDescent="0.25">
      <c r="A77"/>
      <c r="C77"/>
      <c r="D77"/>
      <c r="E77" s="159"/>
      <c r="F77" s="158"/>
      <c r="G77"/>
      <c r="H77"/>
      <c r="I77" s="157"/>
      <c r="J77" s="157"/>
      <c r="K77" s="157"/>
      <c r="L77"/>
      <c r="M77"/>
      <c r="N77"/>
      <c r="O77"/>
      <c r="P77"/>
      <c r="Q77"/>
      <c r="R77" s="156"/>
    </row>
    <row r="78" spans="1:18" x14ac:dyDescent="0.25">
      <c r="A78"/>
      <c r="C78"/>
      <c r="D78"/>
      <c r="E78" s="159"/>
      <c r="F78" s="158"/>
      <c r="G78"/>
      <c r="H78"/>
      <c r="I78" s="157"/>
      <c r="J78" s="157"/>
      <c r="K78" s="157"/>
      <c r="L78"/>
      <c r="M78"/>
      <c r="N78"/>
      <c r="O78"/>
      <c r="P78"/>
      <c r="Q78"/>
      <c r="R78" s="156"/>
    </row>
    <row r="79" spans="1:18" x14ac:dyDescent="0.25">
      <c r="A79"/>
      <c r="C79"/>
      <c r="D79"/>
      <c r="E79" s="159"/>
      <c r="F79" s="158"/>
      <c r="G79"/>
      <c r="H79"/>
      <c r="I79" s="157"/>
      <c r="J79" s="157"/>
      <c r="K79" s="157"/>
      <c r="L79"/>
      <c r="M79"/>
      <c r="N79"/>
      <c r="O79"/>
      <c r="P79"/>
      <c r="Q79"/>
      <c r="R79" s="156"/>
    </row>
    <row r="80" spans="1:18" x14ac:dyDescent="0.25">
      <c r="A80"/>
      <c r="C80"/>
      <c r="D80"/>
      <c r="E80" s="159"/>
      <c r="F80" s="158"/>
      <c r="G80"/>
      <c r="H80"/>
      <c r="I80" s="157"/>
      <c r="J80" s="157"/>
      <c r="K80" s="157"/>
      <c r="L80"/>
      <c r="M80"/>
      <c r="N80"/>
      <c r="O80"/>
      <c r="P80"/>
      <c r="Q80"/>
      <c r="R80" s="156"/>
    </row>
    <row r="81" spans="1:18" x14ac:dyDescent="0.25">
      <c r="A81"/>
      <c r="C81"/>
      <c r="D81"/>
      <c r="E81" s="159"/>
      <c r="F81" s="158"/>
      <c r="G81"/>
      <c r="H81"/>
      <c r="I81" s="157"/>
      <c r="J81" s="157"/>
      <c r="K81" s="157"/>
      <c r="L81"/>
      <c r="M81"/>
      <c r="N81"/>
      <c r="O81"/>
      <c r="P81"/>
      <c r="Q81"/>
      <c r="R81" s="156"/>
    </row>
    <row r="82" spans="1:18" x14ac:dyDescent="0.25">
      <c r="A82"/>
      <c r="C82"/>
      <c r="D82"/>
      <c r="E82" s="159"/>
      <c r="F82" s="158"/>
      <c r="G82"/>
      <c r="H82"/>
      <c r="I82" s="157"/>
      <c r="J82" s="157"/>
      <c r="K82" s="157"/>
      <c r="L82"/>
      <c r="M82"/>
      <c r="N82"/>
      <c r="O82"/>
      <c r="P82"/>
      <c r="Q82"/>
      <c r="R82" s="156"/>
    </row>
    <row r="83" spans="1:18" x14ac:dyDescent="0.25">
      <c r="A83"/>
      <c r="C83"/>
      <c r="D83"/>
      <c r="E83" s="159"/>
      <c r="F83" s="158"/>
      <c r="G83"/>
      <c r="H83"/>
      <c r="I83" s="157"/>
      <c r="J83" s="157"/>
      <c r="K83" s="157"/>
      <c r="L83"/>
      <c r="M83"/>
      <c r="N83"/>
      <c r="O83"/>
      <c r="P83"/>
      <c r="Q83"/>
      <c r="R83" s="156"/>
    </row>
    <row r="84" spans="1:18" x14ac:dyDescent="0.25">
      <c r="A84"/>
      <c r="C84"/>
      <c r="D84"/>
      <c r="E84" s="159"/>
      <c r="F84" s="158"/>
      <c r="G84"/>
      <c r="H84"/>
      <c r="I84" s="157"/>
      <c r="J84" s="157"/>
      <c r="K84" s="157"/>
      <c r="L84"/>
      <c r="M84"/>
      <c r="N84"/>
      <c r="O84"/>
      <c r="P84"/>
      <c r="Q84"/>
      <c r="R84" s="156"/>
    </row>
    <row r="85" spans="1:18" x14ac:dyDescent="0.25">
      <c r="A85"/>
      <c r="C85"/>
      <c r="D85"/>
      <c r="E85" s="159"/>
      <c r="F85" s="158"/>
      <c r="G85"/>
      <c r="H85"/>
      <c r="I85" s="157"/>
      <c r="J85" s="157"/>
      <c r="K85" s="157"/>
      <c r="L85"/>
      <c r="M85"/>
      <c r="N85"/>
      <c r="O85"/>
      <c r="P85"/>
      <c r="Q85"/>
      <c r="R85" s="156"/>
    </row>
    <row r="86" spans="1:18" x14ac:dyDescent="0.25">
      <c r="A86"/>
      <c r="C86"/>
      <c r="D86"/>
      <c r="E86" s="159"/>
      <c r="F86" s="158"/>
      <c r="G86"/>
      <c r="H86"/>
      <c r="I86" s="157"/>
      <c r="J86" s="157"/>
      <c r="K86" s="157"/>
      <c r="L86"/>
      <c r="M86"/>
      <c r="N86"/>
      <c r="O86"/>
      <c r="P86"/>
      <c r="Q86"/>
      <c r="R86" s="156"/>
    </row>
    <row r="87" spans="1:18" x14ac:dyDescent="0.25">
      <c r="A87"/>
      <c r="C87"/>
      <c r="D87"/>
      <c r="E87" s="159"/>
      <c r="F87" s="158"/>
      <c r="G87"/>
      <c r="H87"/>
      <c r="I87" s="157"/>
      <c r="J87" s="157"/>
      <c r="K87" s="157"/>
      <c r="L87"/>
      <c r="M87"/>
      <c r="N87"/>
      <c r="O87"/>
      <c r="P87"/>
      <c r="Q87"/>
      <c r="R87" s="156"/>
    </row>
    <row r="88" spans="1:18" x14ac:dyDescent="0.25">
      <c r="A88"/>
      <c r="C88"/>
      <c r="D88"/>
      <c r="E88" s="159"/>
      <c r="F88" s="158"/>
      <c r="G88"/>
      <c r="H88"/>
      <c r="I88" s="157"/>
      <c r="J88" s="157"/>
      <c r="K88" s="157"/>
      <c r="L88"/>
      <c r="M88"/>
      <c r="N88"/>
      <c r="O88"/>
      <c r="P88"/>
      <c r="Q88"/>
      <c r="R88" s="156"/>
    </row>
    <row r="89" spans="1:18" x14ac:dyDescent="0.25">
      <c r="A89"/>
      <c r="C89"/>
      <c r="D89"/>
      <c r="E89" s="159"/>
      <c r="F89" s="158"/>
      <c r="G89"/>
      <c r="H89"/>
      <c r="I89" s="157"/>
      <c r="J89" s="157"/>
      <c r="K89" s="157"/>
      <c r="L89"/>
      <c r="M89"/>
      <c r="N89"/>
      <c r="O89"/>
      <c r="P89"/>
      <c r="Q89"/>
      <c r="R89" s="156"/>
    </row>
    <row r="90" spans="1:18" x14ac:dyDescent="0.25">
      <c r="A90"/>
      <c r="C90"/>
      <c r="D90"/>
      <c r="E90" s="159"/>
      <c r="F90" s="158"/>
      <c r="G90"/>
      <c r="H90"/>
      <c r="I90" s="157"/>
      <c r="J90" s="157"/>
      <c r="K90" s="157"/>
      <c r="L90"/>
      <c r="M90"/>
      <c r="N90"/>
      <c r="O90"/>
      <c r="P90"/>
      <c r="Q90"/>
      <c r="R90" s="156"/>
    </row>
    <row r="91" spans="1:18" x14ac:dyDescent="0.25">
      <c r="A91"/>
      <c r="C91"/>
      <c r="D91"/>
      <c r="E91" s="159"/>
      <c r="F91" s="158"/>
      <c r="G91"/>
      <c r="H91"/>
      <c r="I91" s="157"/>
      <c r="J91" s="157"/>
      <c r="K91" s="157"/>
      <c r="L91"/>
      <c r="M91"/>
      <c r="N91"/>
      <c r="O91"/>
      <c r="P91"/>
      <c r="Q91"/>
      <c r="R91" s="156"/>
    </row>
    <row r="92" spans="1:18" x14ac:dyDescent="0.25">
      <c r="A92"/>
      <c r="C92"/>
      <c r="D92"/>
      <c r="E92" s="159"/>
      <c r="F92" s="158"/>
      <c r="G92"/>
      <c r="H92"/>
      <c r="I92" s="157"/>
      <c r="J92" s="157"/>
      <c r="K92" s="157"/>
      <c r="L92"/>
      <c r="M92"/>
      <c r="N92"/>
      <c r="O92"/>
      <c r="P92"/>
      <c r="Q92"/>
      <c r="R92" s="156"/>
    </row>
    <row r="93" spans="1:18" x14ac:dyDescent="0.25">
      <c r="A93"/>
      <c r="C93"/>
      <c r="D93"/>
      <c r="E93" s="159"/>
      <c r="F93" s="158"/>
      <c r="G93"/>
      <c r="H93"/>
      <c r="I93" s="157"/>
      <c r="J93" s="157"/>
      <c r="K93" s="157"/>
      <c r="L93"/>
      <c r="M93"/>
      <c r="N93"/>
      <c r="O93"/>
      <c r="P93"/>
      <c r="Q93"/>
      <c r="R93" s="156"/>
    </row>
    <row r="94" spans="1:18" x14ac:dyDescent="0.25">
      <c r="A94"/>
      <c r="C94"/>
      <c r="D94"/>
      <c r="E94" s="159"/>
      <c r="F94" s="158"/>
      <c r="G94"/>
      <c r="H94"/>
      <c r="I94" s="157"/>
      <c r="J94" s="157"/>
      <c r="K94" s="157"/>
      <c r="L94"/>
      <c r="M94"/>
      <c r="N94"/>
      <c r="O94"/>
      <c r="P94"/>
      <c r="Q94"/>
      <c r="R94" s="156"/>
    </row>
    <row r="95" spans="1:18" x14ac:dyDescent="0.25">
      <c r="A95"/>
      <c r="C95"/>
      <c r="D95"/>
      <c r="E95" s="159"/>
      <c r="F95" s="158"/>
      <c r="G95"/>
      <c r="H95"/>
      <c r="I95" s="157"/>
      <c r="J95" s="157"/>
      <c r="K95" s="157"/>
      <c r="L95"/>
      <c r="M95"/>
      <c r="N95"/>
      <c r="O95"/>
      <c r="P95"/>
      <c r="Q95"/>
      <c r="R95" s="156"/>
    </row>
    <row r="96" spans="1:18" x14ac:dyDescent="0.25">
      <c r="A96"/>
      <c r="C96"/>
      <c r="D96"/>
      <c r="E96" s="159"/>
      <c r="F96" s="158"/>
      <c r="G96"/>
      <c r="H96"/>
      <c r="I96" s="157"/>
      <c r="J96" s="157"/>
      <c r="K96" s="157"/>
      <c r="L96"/>
      <c r="M96"/>
      <c r="N96"/>
      <c r="O96"/>
      <c r="P96"/>
      <c r="Q96"/>
      <c r="R96" s="156"/>
    </row>
    <row r="97" spans="1:18" x14ac:dyDescent="0.25">
      <c r="A97"/>
      <c r="C97"/>
      <c r="D97"/>
      <c r="E97" s="159"/>
      <c r="F97" s="158"/>
      <c r="G97"/>
      <c r="H97"/>
      <c r="I97" s="157"/>
      <c r="J97" s="157"/>
      <c r="K97" s="157"/>
      <c r="L97"/>
      <c r="M97"/>
      <c r="N97"/>
      <c r="O97"/>
      <c r="P97"/>
      <c r="Q97"/>
      <c r="R97" s="156"/>
    </row>
    <row r="98" spans="1:18" x14ac:dyDescent="0.25">
      <c r="A98"/>
      <c r="C98"/>
      <c r="D98"/>
      <c r="E98" s="159"/>
      <c r="F98" s="158"/>
      <c r="G98"/>
      <c r="H98"/>
      <c r="I98" s="157"/>
      <c r="J98" s="157"/>
      <c r="K98" s="157"/>
      <c r="L98"/>
      <c r="M98"/>
      <c r="N98"/>
      <c r="O98"/>
      <c r="P98"/>
      <c r="Q98"/>
      <c r="R98" s="156"/>
    </row>
    <row r="99" spans="1:18" x14ac:dyDescent="0.25">
      <c r="A99"/>
      <c r="C99"/>
      <c r="D99"/>
      <c r="E99" s="159"/>
      <c r="F99" s="158"/>
      <c r="G99"/>
      <c r="H99"/>
      <c r="I99" s="157"/>
      <c r="J99" s="157"/>
      <c r="K99" s="157"/>
      <c r="L99"/>
      <c r="M99"/>
      <c r="N99"/>
      <c r="O99"/>
      <c r="P99"/>
      <c r="Q99"/>
      <c r="R99" s="156"/>
    </row>
    <row r="100" spans="1:18" x14ac:dyDescent="0.25">
      <c r="A100"/>
      <c r="C100"/>
      <c r="D100"/>
      <c r="E100" s="159"/>
      <c r="F100" s="158"/>
      <c r="G100"/>
      <c r="H100"/>
      <c r="I100" s="157"/>
      <c r="J100" s="157"/>
      <c r="K100" s="157"/>
      <c r="L100"/>
      <c r="M100"/>
      <c r="N100"/>
      <c r="O100"/>
      <c r="P100"/>
      <c r="Q100"/>
      <c r="R100" s="156"/>
    </row>
    <row r="101" spans="1:18" x14ac:dyDescent="0.25">
      <c r="A101"/>
      <c r="C101"/>
      <c r="D101"/>
      <c r="E101" s="159"/>
      <c r="F101" s="158"/>
      <c r="G101"/>
      <c r="H101"/>
      <c r="I101" s="157"/>
      <c r="J101" s="157"/>
      <c r="K101" s="157"/>
      <c r="L101"/>
      <c r="M101"/>
      <c r="N101"/>
      <c r="O101"/>
      <c r="P101"/>
      <c r="Q101"/>
      <c r="R101" s="156"/>
    </row>
    <row r="102" spans="1:18" x14ac:dyDescent="0.25">
      <c r="A102"/>
      <c r="C102"/>
      <c r="D102"/>
      <c r="E102" s="159"/>
      <c r="F102" s="158"/>
      <c r="G102"/>
      <c r="H102"/>
      <c r="I102" s="157"/>
      <c r="J102" s="157"/>
      <c r="K102" s="157"/>
      <c r="L102"/>
      <c r="M102"/>
      <c r="N102"/>
      <c r="O102"/>
      <c r="P102"/>
      <c r="Q102"/>
      <c r="R102" s="156"/>
    </row>
    <row r="103" spans="1:18" x14ac:dyDescent="0.25">
      <c r="A103"/>
      <c r="C103"/>
      <c r="D103"/>
      <c r="E103" s="159"/>
      <c r="F103" s="158"/>
      <c r="G103"/>
      <c r="H103"/>
      <c r="I103" s="157"/>
      <c r="J103" s="157"/>
      <c r="K103" s="157"/>
      <c r="L103"/>
      <c r="M103"/>
      <c r="N103"/>
      <c r="O103"/>
      <c r="P103"/>
      <c r="Q103"/>
      <c r="R103" s="156"/>
    </row>
    <row r="104" spans="1:18" x14ac:dyDescent="0.25">
      <c r="A104"/>
      <c r="C104"/>
      <c r="D104"/>
      <c r="E104" s="159"/>
      <c r="F104" s="158"/>
      <c r="G104"/>
      <c r="H104"/>
      <c r="I104" s="157"/>
      <c r="J104" s="157"/>
      <c r="K104" s="157"/>
      <c r="L104"/>
      <c r="M104"/>
      <c r="N104"/>
      <c r="O104"/>
      <c r="P104"/>
      <c r="Q104"/>
      <c r="R104" s="156"/>
    </row>
    <row r="105" spans="1:18" x14ac:dyDescent="0.25">
      <c r="A105"/>
      <c r="C105"/>
      <c r="D105"/>
      <c r="E105" s="159"/>
      <c r="F105" s="158"/>
      <c r="G105"/>
      <c r="H105"/>
      <c r="I105" s="157"/>
      <c r="J105" s="157"/>
      <c r="K105" s="157"/>
      <c r="L105"/>
      <c r="M105"/>
      <c r="N105"/>
      <c r="O105"/>
      <c r="P105"/>
      <c r="Q105"/>
      <c r="R105" s="156"/>
    </row>
    <row r="106" spans="1:18" x14ac:dyDescent="0.25">
      <c r="A106"/>
      <c r="C106"/>
      <c r="D106"/>
      <c r="E106" s="159"/>
      <c r="F106" s="158"/>
      <c r="G106"/>
      <c r="H106"/>
      <c r="I106" s="157"/>
      <c r="J106" s="157"/>
      <c r="K106" s="157"/>
      <c r="L106"/>
      <c r="M106"/>
      <c r="N106"/>
      <c r="O106"/>
      <c r="P106"/>
      <c r="Q106"/>
      <c r="R106" s="156"/>
    </row>
    <row r="107" spans="1:18" x14ac:dyDescent="0.25">
      <c r="A107"/>
      <c r="C107"/>
      <c r="D107"/>
      <c r="E107" s="159"/>
      <c r="F107" s="158"/>
      <c r="G107"/>
      <c r="H107"/>
      <c r="I107" s="157"/>
      <c r="J107" s="157"/>
      <c r="K107" s="157"/>
      <c r="L107"/>
      <c r="M107"/>
      <c r="N107"/>
      <c r="O107"/>
      <c r="P107"/>
      <c r="Q107"/>
      <c r="R107" s="156"/>
    </row>
    <row r="108" spans="1:18" x14ac:dyDescent="0.25">
      <c r="A108"/>
      <c r="C108"/>
      <c r="D108"/>
      <c r="E108" s="159"/>
      <c r="F108" s="158"/>
      <c r="G108"/>
      <c r="H108"/>
      <c r="I108" s="157"/>
      <c r="J108" s="157"/>
      <c r="K108" s="157"/>
      <c r="L108"/>
      <c r="M108"/>
      <c r="N108"/>
      <c r="O108"/>
      <c r="P108"/>
      <c r="Q108"/>
      <c r="R108" s="156"/>
    </row>
    <row r="109" spans="1:18" x14ac:dyDescent="0.25">
      <c r="A109"/>
      <c r="C109"/>
      <c r="D109"/>
      <c r="E109" s="159"/>
      <c r="F109" s="158"/>
      <c r="G109"/>
      <c r="H109"/>
      <c r="I109" s="157"/>
      <c r="J109" s="157"/>
      <c r="K109" s="157"/>
      <c r="L109"/>
      <c r="M109"/>
      <c r="N109"/>
      <c r="O109"/>
      <c r="P109"/>
      <c r="Q109"/>
      <c r="R109" s="156"/>
    </row>
    <row r="110" spans="1:18" x14ac:dyDescent="0.25">
      <c r="A110"/>
      <c r="C110"/>
      <c r="D110"/>
      <c r="E110" s="159"/>
      <c r="F110" s="158"/>
      <c r="G110"/>
      <c r="H110"/>
      <c r="I110" s="157"/>
      <c r="J110" s="157"/>
      <c r="K110" s="157"/>
      <c r="L110"/>
      <c r="M110"/>
      <c r="N110"/>
      <c r="O110"/>
      <c r="P110"/>
      <c r="Q110"/>
      <c r="R110" s="156"/>
    </row>
    <row r="111" spans="1:18" x14ac:dyDescent="0.25">
      <c r="A111"/>
      <c r="C111"/>
      <c r="D111"/>
      <c r="E111" s="159"/>
      <c r="F111" s="158"/>
      <c r="G111"/>
      <c r="H111"/>
      <c r="I111" s="157"/>
      <c r="J111" s="157"/>
      <c r="K111" s="157"/>
      <c r="L111"/>
      <c r="M111"/>
      <c r="N111"/>
      <c r="O111"/>
      <c r="P111"/>
      <c r="Q111"/>
      <c r="R111" s="156"/>
    </row>
    <row r="112" spans="1:18" x14ac:dyDescent="0.25">
      <c r="A112"/>
      <c r="C112"/>
      <c r="D112"/>
      <c r="E112" s="159"/>
      <c r="F112" s="158"/>
      <c r="G112"/>
      <c r="H112"/>
      <c r="I112" s="157"/>
      <c r="J112" s="157"/>
      <c r="K112" s="157"/>
      <c r="L112"/>
      <c r="M112"/>
      <c r="N112"/>
      <c r="O112"/>
      <c r="P112"/>
      <c r="Q112"/>
      <c r="R112" s="156"/>
    </row>
    <row r="113" spans="1:18" x14ac:dyDescent="0.25">
      <c r="A113"/>
      <c r="C113"/>
      <c r="D113"/>
      <c r="E113" s="159"/>
      <c r="F113" s="158"/>
      <c r="G113"/>
      <c r="H113"/>
      <c r="I113" s="157"/>
      <c r="J113" s="157"/>
      <c r="K113" s="157"/>
      <c r="L113"/>
      <c r="M113"/>
      <c r="N113"/>
      <c r="O113"/>
      <c r="P113"/>
      <c r="Q113"/>
      <c r="R113" s="156"/>
    </row>
    <row r="114" spans="1:18" x14ac:dyDescent="0.25">
      <c r="A114"/>
      <c r="C114"/>
      <c r="D114"/>
      <c r="E114" s="159"/>
      <c r="F114" s="158"/>
      <c r="G114"/>
      <c r="H114"/>
      <c r="I114" s="157"/>
      <c r="J114" s="157"/>
      <c r="K114" s="157"/>
      <c r="L114"/>
      <c r="M114"/>
      <c r="N114"/>
      <c r="O114"/>
      <c r="P114"/>
      <c r="Q114"/>
      <c r="R114" s="156"/>
    </row>
    <row r="115" spans="1:18" x14ac:dyDescent="0.25">
      <c r="A115"/>
      <c r="C115"/>
      <c r="D115"/>
      <c r="E115" s="159"/>
      <c r="F115" s="158"/>
      <c r="G115"/>
      <c r="H115"/>
      <c r="I115" s="157"/>
      <c r="J115" s="157"/>
      <c r="K115" s="157"/>
      <c r="L115"/>
      <c r="M115"/>
      <c r="N115"/>
      <c r="O115"/>
      <c r="P115"/>
      <c r="Q115"/>
      <c r="R115" s="156"/>
    </row>
    <row r="116" spans="1:18" x14ac:dyDescent="0.25">
      <c r="A116"/>
      <c r="C116"/>
      <c r="D116"/>
      <c r="E116" s="159"/>
      <c r="F116" s="158"/>
      <c r="G116"/>
      <c r="H116"/>
      <c r="I116" s="157"/>
      <c r="J116" s="157"/>
      <c r="K116" s="157"/>
      <c r="L116"/>
      <c r="M116"/>
      <c r="N116"/>
      <c r="O116"/>
      <c r="P116"/>
      <c r="Q116"/>
      <c r="R116" s="156"/>
    </row>
    <row r="117" spans="1:18" x14ac:dyDescent="0.25">
      <c r="A117"/>
      <c r="C117"/>
      <c r="D117"/>
      <c r="E117" s="159"/>
      <c r="F117" s="158"/>
      <c r="G117"/>
      <c r="H117"/>
      <c r="I117" s="157"/>
      <c r="J117" s="157"/>
      <c r="K117" s="157"/>
      <c r="L117"/>
      <c r="M117"/>
      <c r="N117"/>
      <c r="O117"/>
      <c r="P117"/>
      <c r="Q117"/>
      <c r="R117" s="156"/>
    </row>
    <row r="118" spans="1:18" x14ac:dyDescent="0.25">
      <c r="A118"/>
      <c r="C118"/>
      <c r="D118"/>
      <c r="E118" s="159"/>
      <c r="F118" s="158"/>
      <c r="G118"/>
      <c r="H118"/>
      <c r="I118" s="157"/>
      <c r="J118" s="157"/>
      <c r="K118" s="157"/>
      <c r="L118"/>
      <c r="M118"/>
      <c r="N118"/>
      <c r="O118"/>
      <c r="P118"/>
      <c r="Q118"/>
      <c r="R118" s="156"/>
    </row>
    <row r="119" spans="1:18" x14ac:dyDescent="0.25">
      <c r="A119"/>
      <c r="C119"/>
      <c r="D119"/>
      <c r="E119" s="159"/>
      <c r="F119" s="158"/>
      <c r="G119"/>
      <c r="H119"/>
      <c r="I119" s="157"/>
      <c r="J119" s="157"/>
      <c r="K119" s="157"/>
      <c r="L119"/>
      <c r="M119"/>
      <c r="N119"/>
      <c r="O119"/>
      <c r="P119"/>
      <c r="Q119"/>
      <c r="R119" s="156"/>
    </row>
    <row r="120" spans="1:18" x14ac:dyDescent="0.25">
      <c r="A120"/>
      <c r="C120"/>
      <c r="D120"/>
      <c r="E120" s="159"/>
      <c r="F120" s="158"/>
      <c r="G120"/>
      <c r="H120"/>
      <c r="I120" s="157"/>
      <c r="J120" s="157"/>
      <c r="K120" s="157"/>
      <c r="L120"/>
      <c r="M120"/>
      <c r="N120"/>
      <c r="O120"/>
      <c r="P120"/>
      <c r="Q120"/>
      <c r="R120" s="156"/>
    </row>
    <row r="121" spans="1:18" x14ac:dyDescent="0.25">
      <c r="A121"/>
      <c r="C121"/>
      <c r="D121"/>
      <c r="E121" s="159"/>
      <c r="F121" s="158"/>
      <c r="G121"/>
      <c r="H121"/>
      <c r="I121" s="157"/>
      <c r="J121" s="157"/>
      <c r="K121" s="157"/>
      <c r="L121"/>
      <c r="M121"/>
      <c r="N121"/>
      <c r="O121"/>
      <c r="P121"/>
      <c r="Q121"/>
      <c r="R121" s="156"/>
    </row>
    <row r="122" spans="1:18" x14ac:dyDescent="0.25">
      <c r="A122"/>
      <c r="C122"/>
      <c r="D122"/>
      <c r="E122" s="159"/>
      <c r="F122" s="158"/>
      <c r="G122"/>
      <c r="H122"/>
      <c r="I122" s="157"/>
      <c r="J122" s="157"/>
      <c r="K122" s="157"/>
      <c r="L122"/>
      <c r="M122"/>
      <c r="N122"/>
      <c r="O122"/>
      <c r="P122"/>
      <c r="Q122"/>
      <c r="R122" s="156"/>
    </row>
    <row r="123" spans="1:18" x14ac:dyDescent="0.25">
      <c r="A123"/>
      <c r="C123"/>
      <c r="D123"/>
      <c r="E123" s="159"/>
      <c r="F123" s="158"/>
      <c r="G123"/>
      <c r="H123"/>
      <c r="I123" s="157"/>
      <c r="J123" s="157"/>
      <c r="K123" s="157"/>
      <c r="L123"/>
      <c r="M123"/>
      <c r="N123"/>
      <c r="O123"/>
      <c r="P123"/>
      <c r="Q123"/>
      <c r="R123" s="156"/>
    </row>
    <row r="124" spans="1:18" x14ac:dyDescent="0.25">
      <c r="A124"/>
      <c r="C124"/>
      <c r="D124"/>
      <c r="E124" s="159"/>
      <c r="F124" s="158"/>
      <c r="G124"/>
      <c r="H124"/>
      <c r="I124" s="157"/>
      <c r="J124" s="157"/>
      <c r="K124" s="157"/>
      <c r="L124"/>
      <c r="M124"/>
      <c r="N124"/>
      <c r="O124"/>
      <c r="P124"/>
      <c r="Q124"/>
      <c r="R124" s="156"/>
    </row>
    <row r="125" spans="1:18" x14ac:dyDescent="0.25">
      <c r="A125"/>
      <c r="C125"/>
      <c r="D125"/>
      <c r="E125" s="159"/>
      <c r="F125" s="158"/>
      <c r="G125"/>
      <c r="H125"/>
      <c r="I125" s="157"/>
      <c r="J125" s="157"/>
      <c r="K125" s="157"/>
      <c r="L125"/>
      <c r="M125"/>
      <c r="N125"/>
      <c r="O125"/>
      <c r="P125"/>
      <c r="Q125"/>
      <c r="R125" s="156"/>
    </row>
    <row r="126" spans="1:18" x14ac:dyDescent="0.25">
      <c r="A126"/>
      <c r="C126"/>
      <c r="D126"/>
      <c r="E126" s="159"/>
      <c r="F126" s="158"/>
      <c r="G126"/>
      <c r="H126"/>
      <c r="I126" s="157"/>
      <c r="J126" s="157"/>
      <c r="K126" s="157"/>
      <c r="L126"/>
      <c r="M126"/>
      <c r="N126"/>
      <c r="O126"/>
      <c r="P126"/>
      <c r="Q126"/>
      <c r="R126" s="156"/>
    </row>
    <row r="127" spans="1:18" x14ac:dyDescent="0.25">
      <c r="A127"/>
      <c r="C127"/>
      <c r="D127"/>
      <c r="E127" s="159"/>
      <c r="F127" s="158"/>
      <c r="G127"/>
      <c r="H127"/>
      <c r="I127" s="157"/>
      <c r="J127" s="157"/>
      <c r="K127" s="157"/>
      <c r="L127"/>
      <c r="M127"/>
      <c r="N127"/>
      <c r="O127"/>
      <c r="P127"/>
      <c r="Q127"/>
      <c r="R127" s="156"/>
    </row>
    <row r="128" spans="1:18" x14ac:dyDescent="0.25">
      <c r="A128"/>
      <c r="C128"/>
      <c r="D128"/>
      <c r="E128" s="159"/>
      <c r="F128" s="158"/>
      <c r="G128"/>
      <c r="H128"/>
      <c r="I128" s="157"/>
      <c r="J128" s="157"/>
      <c r="K128" s="157"/>
      <c r="L128"/>
      <c r="M128"/>
      <c r="N128"/>
      <c r="O128"/>
      <c r="P128"/>
      <c r="Q128"/>
      <c r="R128" s="156"/>
    </row>
    <row r="129" spans="1:18" x14ac:dyDescent="0.25">
      <c r="A129"/>
      <c r="C129"/>
      <c r="D129"/>
      <c r="E129" s="159"/>
      <c r="F129" s="158"/>
      <c r="G129"/>
      <c r="H129"/>
      <c r="I129" s="157"/>
      <c r="J129" s="157"/>
      <c r="K129" s="157"/>
      <c r="L129"/>
      <c r="M129"/>
      <c r="N129"/>
      <c r="O129"/>
      <c r="P129"/>
      <c r="Q129"/>
      <c r="R129" s="156"/>
    </row>
    <row r="130" spans="1:18" x14ac:dyDescent="0.25">
      <c r="A130"/>
      <c r="C130"/>
      <c r="D130"/>
      <c r="E130" s="159"/>
      <c r="F130" s="158"/>
      <c r="G130"/>
      <c r="H130"/>
      <c r="I130" s="157"/>
      <c r="J130" s="157"/>
      <c r="K130" s="157"/>
      <c r="L130"/>
      <c r="M130"/>
      <c r="N130"/>
      <c r="O130"/>
      <c r="P130"/>
      <c r="Q130"/>
      <c r="R130" s="156"/>
    </row>
    <row r="131" spans="1:18" x14ac:dyDescent="0.25">
      <c r="A131"/>
      <c r="C131"/>
      <c r="D131"/>
      <c r="E131" s="159"/>
      <c r="F131" s="158"/>
      <c r="G131"/>
      <c r="H131"/>
      <c r="I131" s="157"/>
      <c r="J131" s="157"/>
      <c r="K131" s="157"/>
      <c r="L131"/>
      <c r="M131"/>
      <c r="N131"/>
      <c r="O131"/>
      <c r="P131"/>
      <c r="Q131"/>
      <c r="R131" s="156"/>
    </row>
    <row r="132" spans="1:18" x14ac:dyDescent="0.25">
      <c r="A132"/>
      <c r="C132"/>
      <c r="D132"/>
      <c r="E132" s="159"/>
      <c r="F132" s="158"/>
      <c r="G132"/>
      <c r="H132"/>
      <c r="I132" s="157"/>
      <c r="J132" s="157"/>
      <c r="K132" s="157"/>
      <c r="L132"/>
      <c r="M132"/>
      <c r="N132"/>
      <c r="O132"/>
      <c r="P132"/>
      <c r="Q132"/>
      <c r="R132" s="156"/>
    </row>
    <row r="133" spans="1:18" x14ac:dyDescent="0.25">
      <c r="A133"/>
      <c r="C133"/>
      <c r="D133"/>
      <c r="E133" s="159"/>
      <c r="F133" s="158"/>
      <c r="G133"/>
      <c r="H133"/>
      <c r="I133" s="157"/>
      <c r="J133" s="157"/>
      <c r="K133" s="157"/>
      <c r="L133"/>
      <c r="M133"/>
      <c r="N133"/>
      <c r="O133"/>
      <c r="P133"/>
      <c r="Q133"/>
      <c r="R133" s="156"/>
    </row>
    <row r="134" spans="1:18" x14ac:dyDescent="0.25">
      <c r="A134"/>
      <c r="C134"/>
      <c r="D134"/>
      <c r="E134" s="159"/>
      <c r="F134" s="158"/>
      <c r="G134"/>
      <c r="H134"/>
      <c r="I134" s="157"/>
      <c r="J134" s="157"/>
      <c r="K134" s="157"/>
      <c r="L134"/>
      <c r="M134"/>
      <c r="N134"/>
      <c r="O134"/>
      <c r="P134"/>
      <c r="Q134"/>
      <c r="R134" s="156"/>
    </row>
    <row r="135" spans="1:18" x14ac:dyDescent="0.25">
      <c r="A135"/>
      <c r="C135"/>
      <c r="D135"/>
      <c r="E135" s="159"/>
      <c r="F135" s="158"/>
      <c r="G135"/>
      <c r="H135"/>
      <c r="I135" s="157"/>
      <c r="J135" s="157"/>
      <c r="K135" s="157"/>
      <c r="L135"/>
      <c r="M135"/>
      <c r="N135"/>
      <c r="O135"/>
      <c r="P135"/>
      <c r="Q135"/>
      <c r="R135" s="156"/>
    </row>
    <row r="136" spans="1:18" x14ac:dyDescent="0.25">
      <c r="A136"/>
      <c r="C136"/>
      <c r="D136"/>
      <c r="E136" s="159"/>
      <c r="F136" s="158"/>
      <c r="G136"/>
      <c r="H136"/>
      <c r="I136" s="157"/>
      <c r="J136" s="157"/>
      <c r="K136" s="157"/>
      <c r="L136"/>
      <c r="M136"/>
      <c r="N136"/>
      <c r="O136"/>
      <c r="P136"/>
      <c r="Q136"/>
      <c r="R136" s="156"/>
    </row>
    <row r="137" spans="1:18" x14ac:dyDescent="0.25">
      <c r="A137"/>
      <c r="C137"/>
      <c r="D137"/>
      <c r="E137" s="159"/>
      <c r="F137" s="158"/>
      <c r="G137"/>
      <c r="H137"/>
      <c r="I137" s="157"/>
      <c r="J137" s="157"/>
      <c r="K137" s="157"/>
      <c r="L137"/>
      <c r="M137"/>
      <c r="N137"/>
      <c r="O137"/>
      <c r="P137"/>
      <c r="Q137"/>
      <c r="R137" s="156"/>
    </row>
    <row r="138" spans="1:18" x14ac:dyDescent="0.25">
      <c r="A138"/>
      <c r="C138"/>
      <c r="D138"/>
      <c r="E138" s="159"/>
      <c r="F138" s="158"/>
      <c r="G138"/>
      <c r="H138"/>
      <c r="I138" s="157"/>
      <c r="J138" s="157"/>
      <c r="K138" s="157"/>
      <c r="L138"/>
      <c r="M138"/>
      <c r="N138"/>
      <c r="O138"/>
      <c r="P138"/>
      <c r="Q138"/>
      <c r="R138" s="156"/>
    </row>
    <row r="139" spans="1:18" x14ac:dyDescent="0.25">
      <c r="A139"/>
      <c r="C139"/>
      <c r="D139"/>
      <c r="E139" s="159"/>
      <c r="F139" s="158"/>
      <c r="G139"/>
      <c r="H139"/>
      <c r="I139" s="157"/>
      <c r="J139" s="157"/>
      <c r="K139" s="157"/>
      <c r="L139"/>
      <c r="M139"/>
      <c r="N139"/>
      <c r="O139"/>
      <c r="P139"/>
      <c r="Q139"/>
      <c r="R139" s="156"/>
    </row>
    <row r="140" spans="1:18" x14ac:dyDescent="0.25">
      <c r="A140"/>
      <c r="C140"/>
      <c r="D140"/>
      <c r="E140" s="159"/>
      <c r="F140" s="158"/>
      <c r="G140"/>
      <c r="H140"/>
      <c r="I140" s="157"/>
      <c r="J140" s="157"/>
      <c r="K140" s="157"/>
      <c r="L140"/>
      <c r="M140"/>
      <c r="N140"/>
      <c r="O140"/>
      <c r="P140"/>
      <c r="Q140"/>
      <c r="R140" s="156"/>
    </row>
    <row r="141" spans="1:18" x14ac:dyDescent="0.25">
      <c r="A141"/>
      <c r="C141"/>
      <c r="D141"/>
      <c r="E141" s="159"/>
      <c r="F141" s="158"/>
      <c r="G141"/>
      <c r="H141"/>
      <c r="I141" s="157"/>
      <c r="J141" s="157"/>
      <c r="K141" s="157"/>
      <c r="L141"/>
      <c r="M141"/>
      <c r="N141"/>
      <c r="O141"/>
      <c r="P141"/>
      <c r="Q141"/>
      <c r="R141" s="156"/>
    </row>
    <row r="142" spans="1:18" x14ac:dyDescent="0.25">
      <c r="A142"/>
      <c r="C142"/>
      <c r="D142"/>
      <c r="E142" s="159"/>
      <c r="F142" s="158"/>
      <c r="G142"/>
      <c r="H142"/>
      <c r="I142" s="157"/>
      <c r="J142" s="157"/>
      <c r="K142" s="157"/>
      <c r="L142"/>
      <c r="M142"/>
      <c r="N142"/>
      <c r="O142"/>
      <c r="P142"/>
      <c r="Q142"/>
      <c r="R142" s="156"/>
    </row>
    <row r="143" spans="1:18" x14ac:dyDescent="0.25">
      <c r="A143"/>
      <c r="C143"/>
      <c r="D143"/>
      <c r="E143" s="159"/>
      <c r="F143" s="158"/>
      <c r="G143"/>
      <c r="H143"/>
      <c r="I143" s="157"/>
      <c r="J143" s="157"/>
      <c r="K143" s="157"/>
      <c r="L143"/>
      <c r="M143"/>
      <c r="N143"/>
      <c r="O143"/>
      <c r="P143"/>
      <c r="Q143"/>
      <c r="R143" s="156"/>
    </row>
    <row r="144" spans="1:18" x14ac:dyDescent="0.25">
      <c r="A144"/>
      <c r="C144"/>
      <c r="D144"/>
      <c r="E144" s="159"/>
      <c r="F144" s="158"/>
      <c r="G144"/>
      <c r="H144"/>
      <c r="I144" s="157"/>
      <c r="J144" s="157"/>
      <c r="K144" s="157"/>
      <c r="L144"/>
      <c r="M144"/>
      <c r="N144"/>
      <c r="O144"/>
      <c r="P144"/>
      <c r="Q144"/>
      <c r="R144" s="156"/>
    </row>
    <row r="145" spans="1:18" x14ac:dyDescent="0.25">
      <c r="A145"/>
      <c r="C145"/>
      <c r="D145"/>
      <c r="E145" s="159"/>
      <c r="F145" s="158"/>
      <c r="G145"/>
      <c r="H145"/>
      <c r="I145" s="157"/>
      <c r="J145" s="157"/>
      <c r="K145" s="157"/>
      <c r="L145"/>
      <c r="M145"/>
      <c r="N145"/>
      <c r="O145"/>
      <c r="P145"/>
      <c r="Q145"/>
      <c r="R145" s="156"/>
    </row>
    <row r="146" spans="1:18" x14ac:dyDescent="0.25">
      <c r="A146"/>
      <c r="C146"/>
      <c r="D146"/>
      <c r="E146" s="159"/>
      <c r="F146" s="158"/>
      <c r="G146"/>
      <c r="H146"/>
      <c r="I146" s="157"/>
      <c r="J146" s="157"/>
      <c r="K146" s="157"/>
      <c r="L146"/>
      <c r="M146"/>
      <c r="N146"/>
      <c r="O146"/>
      <c r="P146"/>
      <c r="Q146"/>
      <c r="R146" s="156"/>
    </row>
    <row r="147" spans="1:18" x14ac:dyDescent="0.25">
      <c r="A147"/>
      <c r="C147"/>
      <c r="D147"/>
      <c r="E147" s="159"/>
      <c r="F147" s="158"/>
      <c r="G147"/>
      <c r="H147"/>
      <c r="I147" s="157"/>
      <c r="J147" s="157"/>
      <c r="K147" s="157"/>
      <c r="L147"/>
      <c r="M147"/>
      <c r="N147"/>
      <c r="O147"/>
      <c r="P147"/>
      <c r="Q147"/>
      <c r="R147" s="156"/>
    </row>
    <row r="148" spans="1:18" x14ac:dyDescent="0.25">
      <c r="A148"/>
      <c r="C148"/>
      <c r="D148"/>
      <c r="E148" s="159"/>
      <c r="F148" s="158"/>
      <c r="G148"/>
      <c r="H148"/>
      <c r="I148" s="157"/>
      <c r="J148" s="157"/>
      <c r="K148" s="157"/>
      <c r="L148"/>
      <c r="M148"/>
      <c r="N148"/>
      <c r="O148"/>
      <c r="P148"/>
      <c r="Q148"/>
      <c r="R148" s="156"/>
    </row>
    <row r="149" spans="1:18" x14ac:dyDescent="0.25">
      <c r="A149"/>
      <c r="C149"/>
      <c r="D149"/>
      <c r="E149" s="159"/>
      <c r="F149" s="158"/>
      <c r="G149"/>
      <c r="H149"/>
      <c r="I149" s="157"/>
      <c r="J149" s="157"/>
      <c r="K149" s="157"/>
      <c r="L149"/>
      <c r="M149"/>
      <c r="N149"/>
      <c r="O149"/>
      <c r="P149"/>
      <c r="Q149"/>
      <c r="R149" s="156"/>
    </row>
    <row r="150" spans="1:18" x14ac:dyDescent="0.25">
      <c r="A150"/>
      <c r="C150"/>
      <c r="D150"/>
      <c r="E150" s="159"/>
      <c r="F150" s="158"/>
      <c r="G150"/>
      <c r="H150"/>
      <c r="I150" s="157"/>
      <c r="J150" s="157"/>
      <c r="K150" s="157"/>
      <c r="L150"/>
      <c r="M150"/>
      <c r="N150"/>
      <c r="O150"/>
      <c r="P150"/>
      <c r="Q150"/>
      <c r="R150" s="156"/>
    </row>
    <row r="151" spans="1:18" x14ac:dyDescent="0.25">
      <c r="A151"/>
      <c r="C151"/>
      <c r="D151"/>
      <c r="E151" s="159"/>
      <c r="F151" s="158"/>
      <c r="G151"/>
      <c r="H151"/>
      <c r="I151" s="157"/>
      <c r="J151" s="157"/>
      <c r="K151" s="157"/>
      <c r="L151"/>
      <c r="M151"/>
      <c r="N151"/>
      <c r="O151"/>
      <c r="P151"/>
      <c r="Q151"/>
      <c r="R151" s="156"/>
    </row>
    <row r="152" spans="1:18" x14ac:dyDescent="0.25">
      <c r="A152"/>
      <c r="C152"/>
      <c r="D152"/>
      <c r="E152" s="159"/>
      <c r="F152" s="158"/>
      <c r="G152"/>
      <c r="H152"/>
      <c r="I152" s="157"/>
      <c r="J152" s="157"/>
      <c r="K152" s="157"/>
      <c r="L152"/>
      <c r="M152"/>
      <c r="N152"/>
      <c r="O152"/>
      <c r="P152"/>
      <c r="Q152"/>
      <c r="R152" s="156"/>
    </row>
    <row r="153" spans="1:18" x14ac:dyDescent="0.25">
      <c r="A153"/>
      <c r="C153"/>
      <c r="D153"/>
      <c r="E153" s="159"/>
      <c r="F153" s="158"/>
      <c r="G153"/>
      <c r="H153"/>
      <c r="I153" s="157"/>
      <c r="J153" s="157"/>
      <c r="K153" s="157"/>
      <c r="L153"/>
      <c r="M153"/>
      <c r="N153"/>
      <c r="O153"/>
      <c r="P153"/>
      <c r="Q153"/>
      <c r="R153" s="156"/>
    </row>
    <row r="154" spans="1:18" x14ac:dyDescent="0.25">
      <c r="A154"/>
      <c r="C154"/>
      <c r="D154"/>
      <c r="E154" s="159"/>
      <c r="F154" s="158"/>
      <c r="G154"/>
      <c r="H154"/>
      <c r="I154" s="157"/>
      <c r="J154" s="157"/>
      <c r="K154" s="157"/>
      <c r="L154"/>
      <c r="M154"/>
      <c r="N154"/>
      <c r="O154"/>
      <c r="P154"/>
      <c r="Q154"/>
      <c r="R154" s="156"/>
    </row>
    <row r="155" spans="1:18" x14ac:dyDescent="0.25">
      <c r="A155"/>
      <c r="C155"/>
      <c r="D155"/>
      <c r="E155" s="159"/>
      <c r="F155" s="158"/>
      <c r="G155"/>
      <c r="H155"/>
      <c r="I155" s="157"/>
      <c r="J155" s="157"/>
      <c r="K155" s="157"/>
      <c r="L155"/>
      <c r="M155"/>
      <c r="N155"/>
      <c r="O155"/>
      <c r="P155"/>
      <c r="Q155"/>
      <c r="R155" s="156"/>
    </row>
    <row r="156" spans="1:18" x14ac:dyDescent="0.25">
      <c r="A156"/>
      <c r="C156"/>
      <c r="D156"/>
      <c r="E156" s="159"/>
      <c r="F156" s="158"/>
      <c r="G156"/>
      <c r="H156"/>
      <c r="I156" s="157"/>
      <c r="J156" s="157"/>
      <c r="K156" s="157"/>
      <c r="L156"/>
      <c r="M156"/>
      <c r="N156"/>
      <c r="O156"/>
      <c r="P156"/>
      <c r="Q156"/>
      <c r="R156" s="156"/>
    </row>
    <row r="157" spans="1:18" x14ac:dyDescent="0.25">
      <c r="A157"/>
      <c r="C157"/>
      <c r="D157"/>
      <c r="E157" s="159"/>
      <c r="F157" s="158"/>
      <c r="G157"/>
      <c r="H157"/>
      <c r="I157" s="157"/>
      <c r="J157" s="157"/>
      <c r="K157" s="157"/>
      <c r="L157"/>
      <c r="M157"/>
      <c r="N157"/>
      <c r="O157"/>
      <c r="P157"/>
      <c r="Q157"/>
      <c r="R157" s="156"/>
    </row>
    <row r="158" spans="1:18" x14ac:dyDescent="0.25">
      <c r="A158"/>
      <c r="C158"/>
      <c r="D158"/>
      <c r="E158" s="159"/>
      <c r="F158" s="158"/>
      <c r="G158"/>
      <c r="H158"/>
      <c r="I158" s="157"/>
      <c r="J158" s="157"/>
      <c r="K158" s="157"/>
      <c r="L158"/>
      <c r="M158"/>
      <c r="N158"/>
      <c r="O158"/>
      <c r="P158"/>
      <c r="Q158"/>
      <c r="R158" s="156"/>
    </row>
    <row r="159" spans="1:18" x14ac:dyDescent="0.25">
      <c r="A159"/>
      <c r="C159"/>
      <c r="D159"/>
      <c r="E159" s="159"/>
      <c r="F159" s="158"/>
      <c r="G159"/>
      <c r="H159"/>
      <c r="I159" s="157"/>
      <c r="J159" s="157"/>
      <c r="K159" s="157"/>
      <c r="L159"/>
      <c r="M159"/>
      <c r="N159"/>
      <c r="O159"/>
      <c r="P159"/>
      <c r="Q159"/>
      <c r="R159" s="156"/>
    </row>
    <row r="160" spans="1:18" x14ac:dyDescent="0.25">
      <c r="A160"/>
      <c r="C160"/>
      <c r="D160"/>
      <c r="E160" s="159"/>
      <c r="F160" s="158"/>
      <c r="G160"/>
      <c r="H160"/>
      <c r="I160" s="157"/>
      <c r="J160" s="157"/>
      <c r="K160" s="157"/>
      <c r="L160"/>
      <c r="M160"/>
      <c r="N160"/>
      <c r="O160"/>
      <c r="P160"/>
      <c r="Q160"/>
      <c r="R160" s="156"/>
    </row>
    <row r="161" spans="1:18" x14ac:dyDescent="0.25">
      <c r="A161"/>
      <c r="C161"/>
      <c r="D161"/>
      <c r="E161" s="159"/>
      <c r="F161" s="158"/>
      <c r="G161"/>
      <c r="H161"/>
      <c r="I161" s="157"/>
      <c r="J161" s="157"/>
      <c r="K161" s="157"/>
      <c r="L161"/>
      <c r="M161"/>
      <c r="N161"/>
      <c r="O161"/>
      <c r="P161"/>
      <c r="Q161"/>
      <c r="R161" s="156"/>
    </row>
    <row r="162" spans="1:18" x14ac:dyDescent="0.25">
      <c r="A162"/>
      <c r="C162"/>
      <c r="D162"/>
      <c r="E162" s="159"/>
      <c r="F162" s="158"/>
      <c r="G162"/>
      <c r="H162"/>
      <c r="I162" s="157"/>
      <c r="J162" s="157"/>
      <c r="K162" s="157"/>
      <c r="L162"/>
      <c r="M162"/>
      <c r="N162"/>
      <c r="O162"/>
      <c r="P162"/>
      <c r="Q162"/>
      <c r="R162" s="156"/>
    </row>
    <row r="163" spans="1:18" x14ac:dyDescent="0.25">
      <c r="A163"/>
      <c r="C163"/>
      <c r="D163"/>
      <c r="E163" s="159"/>
      <c r="F163" s="158"/>
      <c r="G163"/>
      <c r="H163"/>
      <c r="I163" s="157"/>
      <c r="J163" s="157"/>
      <c r="K163" s="157"/>
      <c r="L163"/>
      <c r="M163"/>
      <c r="N163"/>
      <c r="O163"/>
      <c r="P163"/>
      <c r="Q163"/>
      <c r="R163" s="156"/>
    </row>
    <row r="164" spans="1:18" x14ac:dyDescent="0.25">
      <c r="A164"/>
      <c r="C164"/>
      <c r="D164"/>
      <c r="E164" s="159"/>
      <c r="F164" s="158"/>
      <c r="G164"/>
      <c r="H164"/>
      <c r="I164" s="157"/>
      <c r="J164" s="157"/>
      <c r="K164" s="157"/>
      <c r="L164"/>
      <c r="M164"/>
      <c r="N164"/>
      <c r="O164"/>
      <c r="P164"/>
      <c r="Q164"/>
      <c r="R164" s="156"/>
    </row>
    <row r="165" spans="1:18" x14ac:dyDescent="0.25">
      <c r="A165"/>
      <c r="C165"/>
      <c r="D165"/>
      <c r="E165" s="159"/>
      <c r="F165" s="158"/>
      <c r="G165"/>
      <c r="H165"/>
      <c r="I165" s="157"/>
      <c r="J165" s="157"/>
      <c r="K165" s="157"/>
      <c r="L165"/>
      <c r="M165"/>
      <c r="N165"/>
      <c r="O165"/>
      <c r="P165"/>
      <c r="Q165"/>
      <c r="R165" s="156"/>
    </row>
    <row r="166" spans="1:18" x14ac:dyDescent="0.25">
      <c r="A166"/>
      <c r="C166"/>
      <c r="D166"/>
      <c r="E166" s="159"/>
      <c r="F166" s="158"/>
      <c r="G166"/>
      <c r="H166"/>
      <c r="I166" s="157"/>
      <c r="J166" s="157"/>
      <c r="K166" s="157"/>
      <c r="L166"/>
      <c r="M166"/>
      <c r="N166"/>
      <c r="O166"/>
      <c r="P166"/>
      <c r="Q166"/>
      <c r="R166" s="156"/>
    </row>
    <row r="167" spans="1:18" x14ac:dyDescent="0.25">
      <c r="A167"/>
      <c r="C167"/>
      <c r="D167"/>
      <c r="E167" s="159"/>
      <c r="F167" s="158"/>
      <c r="G167"/>
      <c r="H167"/>
      <c r="I167" s="157"/>
      <c r="J167" s="157"/>
      <c r="K167" s="157"/>
      <c r="L167"/>
      <c r="M167"/>
      <c r="N167"/>
      <c r="O167"/>
      <c r="P167"/>
      <c r="Q167"/>
      <c r="R167" s="156"/>
    </row>
    <row r="168" spans="1:18" x14ac:dyDescent="0.25">
      <c r="A168"/>
      <c r="C168"/>
      <c r="D168"/>
      <c r="E168" s="159"/>
      <c r="F168" s="158"/>
      <c r="G168"/>
      <c r="H168"/>
      <c r="I168" s="157"/>
      <c r="J168" s="157"/>
      <c r="K168" s="157"/>
      <c r="L168"/>
      <c r="M168"/>
      <c r="N168"/>
      <c r="O168"/>
      <c r="P168"/>
      <c r="Q168"/>
      <c r="R168" s="156"/>
    </row>
    <row r="169" spans="1:18" x14ac:dyDescent="0.25">
      <c r="A169"/>
      <c r="C169"/>
      <c r="D169"/>
      <c r="E169" s="159"/>
      <c r="F169" s="158"/>
      <c r="G169"/>
      <c r="H169"/>
      <c r="I169" s="157"/>
      <c r="J169" s="157"/>
      <c r="K169" s="157"/>
      <c r="L169"/>
      <c r="M169"/>
      <c r="N169"/>
      <c r="O169"/>
      <c r="P169"/>
      <c r="Q169"/>
      <c r="R169" s="156"/>
    </row>
    <row r="170" spans="1:18" x14ac:dyDescent="0.25">
      <c r="A170"/>
      <c r="C170"/>
      <c r="D170"/>
      <c r="E170" s="159"/>
      <c r="F170" s="158"/>
      <c r="G170"/>
      <c r="H170"/>
      <c r="I170" s="157"/>
      <c r="J170" s="157"/>
      <c r="K170" s="157"/>
      <c r="L170"/>
      <c r="M170"/>
      <c r="N170"/>
      <c r="O170"/>
      <c r="P170"/>
      <c r="Q170"/>
      <c r="R170" s="156"/>
    </row>
    <row r="171" spans="1:18" x14ac:dyDescent="0.25">
      <c r="A171"/>
      <c r="C171"/>
      <c r="D171"/>
      <c r="E171" s="159"/>
      <c r="F171" s="158"/>
      <c r="G171"/>
      <c r="H171"/>
      <c r="I171" s="157"/>
      <c r="J171" s="157"/>
      <c r="K171" s="157"/>
      <c r="L171"/>
      <c r="M171"/>
      <c r="N171"/>
      <c r="O171"/>
      <c r="P171"/>
      <c r="Q171"/>
      <c r="R171" s="156"/>
    </row>
    <row r="172" spans="1:18" x14ac:dyDescent="0.25">
      <c r="A172"/>
      <c r="C172"/>
      <c r="D172"/>
      <c r="E172" s="159"/>
      <c r="F172" s="158"/>
      <c r="G172"/>
      <c r="H172"/>
      <c r="I172" s="157"/>
      <c r="J172" s="157"/>
      <c r="K172" s="157"/>
      <c r="L172"/>
      <c r="M172"/>
      <c r="N172"/>
      <c r="O172"/>
      <c r="P172"/>
      <c r="Q172"/>
      <c r="R172" s="156"/>
    </row>
    <row r="173" spans="1:18" x14ac:dyDescent="0.25">
      <c r="A173"/>
      <c r="C173"/>
      <c r="D173"/>
      <c r="E173" s="159"/>
      <c r="F173" s="158"/>
      <c r="G173"/>
      <c r="H173"/>
      <c r="I173" s="157"/>
      <c r="J173" s="157"/>
      <c r="K173" s="157"/>
      <c r="L173"/>
      <c r="M173"/>
      <c r="N173"/>
      <c r="O173"/>
      <c r="P173"/>
      <c r="Q173"/>
      <c r="R173" s="156"/>
    </row>
    <row r="174" spans="1:18" x14ac:dyDescent="0.25">
      <c r="A174"/>
      <c r="C174"/>
      <c r="D174"/>
      <c r="E174" s="159"/>
      <c r="F174" s="158"/>
      <c r="G174"/>
      <c r="H174"/>
      <c r="I174" s="157"/>
      <c r="J174" s="157"/>
      <c r="K174" s="157"/>
      <c r="L174"/>
      <c r="M174"/>
      <c r="N174"/>
      <c r="O174"/>
      <c r="P174"/>
      <c r="Q174"/>
      <c r="R174" s="156"/>
    </row>
    <row r="175" spans="1:18" x14ac:dyDescent="0.25">
      <c r="A175"/>
      <c r="C175"/>
      <c r="D175"/>
      <c r="E175" s="159"/>
      <c r="F175" s="158"/>
      <c r="G175"/>
      <c r="H175"/>
      <c r="I175" s="157"/>
      <c r="J175" s="157"/>
      <c r="K175" s="157"/>
      <c r="L175"/>
      <c r="M175"/>
      <c r="N175"/>
      <c r="O175"/>
      <c r="P175"/>
      <c r="Q175"/>
      <c r="R175" s="156"/>
    </row>
    <row r="176" spans="1:18" x14ac:dyDescent="0.25">
      <c r="A176"/>
      <c r="C176"/>
      <c r="D176"/>
      <c r="E176" s="159"/>
      <c r="F176" s="158"/>
      <c r="G176"/>
      <c r="H176"/>
      <c r="I176" s="157"/>
      <c r="J176" s="157"/>
      <c r="K176" s="157"/>
      <c r="L176"/>
      <c r="M176"/>
      <c r="N176"/>
      <c r="O176"/>
      <c r="P176"/>
      <c r="Q176"/>
      <c r="R176" s="156"/>
    </row>
    <row r="177" spans="1:18" x14ac:dyDescent="0.25">
      <c r="A177"/>
      <c r="C177"/>
      <c r="D177"/>
      <c r="E177" s="159"/>
      <c r="F177" s="158"/>
      <c r="G177"/>
      <c r="H177"/>
      <c r="I177" s="157"/>
      <c r="J177" s="157"/>
      <c r="K177" s="157"/>
      <c r="L177"/>
      <c r="M177"/>
      <c r="N177"/>
      <c r="O177"/>
      <c r="P177"/>
      <c r="Q177"/>
      <c r="R177" s="156"/>
    </row>
    <row r="178" spans="1:18" x14ac:dyDescent="0.25">
      <c r="A178"/>
      <c r="C178"/>
      <c r="D178"/>
      <c r="E178" s="159"/>
      <c r="F178" s="158"/>
      <c r="G178"/>
      <c r="H178"/>
      <c r="I178" s="157"/>
      <c r="J178" s="157"/>
      <c r="K178" s="157"/>
      <c r="L178"/>
      <c r="M178"/>
      <c r="N178"/>
      <c r="O178"/>
      <c r="P178"/>
      <c r="Q178"/>
      <c r="R178" s="156"/>
    </row>
    <row r="179" spans="1:18" x14ac:dyDescent="0.25">
      <c r="A179"/>
      <c r="C179"/>
      <c r="D179"/>
      <c r="E179" s="159"/>
      <c r="F179" s="158"/>
      <c r="G179"/>
      <c r="H179"/>
      <c r="I179" s="157"/>
      <c r="J179" s="157"/>
      <c r="K179" s="157"/>
      <c r="L179"/>
      <c r="M179"/>
      <c r="N179"/>
      <c r="O179"/>
      <c r="P179"/>
      <c r="Q179"/>
      <c r="R179" s="156"/>
    </row>
    <row r="180" spans="1:18" x14ac:dyDescent="0.25">
      <c r="A180"/>
      <c r="C180"/>
      <c r="D180"/>
      <c r="E180" s="159"/>
      <c r="F180" s="158"/>
      <c r="G180"/>
      <c r="H180"/>
      <c r="I180" s="157"/>
      <c r="J180" s="157"/>
      <c r="K180" s="157"/>
      <c r="L180"/>
      <c r="M180"/>
      <c r="N180"/>
      <c r="O180"/>
      <c r="P180"/>
      <c r="Q180"/>
      <c r="R180" s="156"/>
    </row>
    <row r="181" spans="1:18" x14ac:dyDescent="0.25">
      <c r="A181"/>
      <c r="C181"/>
      <c r="D181"/>
      <c r="E181" s="159"/>
      <c r="F181" s="158"/>
      <c r="G181"/>
      <c r="H181"/>
      <c r="I181" s="157"/>
      <c r="J181" s="157"/>
      <c r="K181" s="157"/>
      <c r="L181"/>
      <c r="M181"/>
      <c r="N181"/>
      <c r="O181"/>
      <c r="P181"/>
      <c r="Q181"/>
      <c r="R181" s="156"/>
    </row>
    <row r="182" spans="1:18" x14ac:dyDescent="0.25">
      <c r="A182"/>
      <c r="C182"/>
      <c r="D182"/>
      <c r="E182" s="159"/>
      <c r="F182" s="158"/>
      <c r="G182"/>
      <c r="H182"/>
      <c r="I182" s="157"/>
      <c r="J182" s="157"/>
      <c r="K182" s="157"/>
      <c r="L182"/>
      <c r="M182"/>
      <c r="N182"/>
      <c r="O182"/>
      <c r="P182"/>
      <c r="Q182"/>
      <c r="R182" s="156"/>
    </row>
    <row r="183" spans="1:18" x14ac:dyDescent="0.25">
      <c r="A183"/>
      <c r="C183"/>
      <c r="D183"/>
      <c r="E183" s="159"/>
      <c r="F183" s="158"/>
      <c r="G183"/>
      <c r="H183"/>
      <c r="I183" s="157"/>
      <c r="J183" s="157"/>
      <c r="K183" s="157"/>
      <c r="L183"/>
      <c r="M183"/>
      <c r="N183"/>
      <c r="O183"/>
      <c r="P183"/>
      <c r="Q183"/>
      <c r="R183" s="156"/>
    </row>
    <row r="184" spans="1:18" x14ac:dyDescent="0.25">
      <c r="A184"/>
      <c r="C184"/>
      <c r="D184"/>
      <c r="E184" s="159"/>
      <c r="F184" s="158"/>
      <c r="G184"/>
      <c r="H184"/>
      <c r="I184" s="157"/>
      <c r="J184" s="157"/>
      <c r="K184" s="157"/>
      <c r="L184"/>
      <c r="M184"/>
      <c r="N184"/>
      <c r="O184"/>
      <c r="P184"/>
      <c r="Q184"/>
      <c r="R184" s="156"/>
    </row>
    <row r="185" spans="1:18" x14ac:dyDescent="0.25">
      <c r="A185"/>
      <c r="C185"/>
      <c r="D185"/>
      <c r="E185" s="159"/>
      <c r="F185" s="158"/>
      <c r="G185"/>
      <c r="H185"/>
      <c r="I185" s="157"/>
      <c r="J185" s="157"/>
      <c r="K185" s="157"/>
      <c r="L185"/>
      <c r="M185"/>
      <c r="N185"/>
      <c r="O185"/>
      <c r="P185"/>
      <c r="Q185"/>
      <c r="R185" s="156"/>
    </row>
    <row r="186" spans="1:18" x14ac:dyDescent="0.25">
      <c r="A186"/>
      <c r="C186"/>
      <c r="D186"/>
      <c r="E186" s="159"/>
      <c r="F186" s="158"/>
      <c r="G186"/>
      <c r="H186"/>
      <c r="I186" s="157"/>
      <c r="J186" s="157"/>
      <c r="K186" s="157"/>
      <c r="L186"/>
      <c r="M186"/>
      <c r="N186"/>
      <c r="O186"/>
      <c r="P186"/>
      <c r="Q186"/>
      <c r="R186" s="156"/>
    </row>
    <row r="187" spans="1:18" x14ac:dyDescent="0.25">
      <c r="A187"/>
      <c r="C187"/>
      <c r="D187"/>
      <c r="E187" s="159"/>
      <c r="F187" s="158"/>
      <c r="G187"/>
      <c r="H187"/>
      <c r="I187" s="157"/>
      <c r="J187" s="157"/>
      <c r="K187" s="157"/>
      <c r="L187"/>
      <c r="M187"/>
      <c r="N187"/>
      <c r="O187"/>
      <c r="P187"/>
      <c r="Q187"/>
      <c r="R187" s="156"/>
    </row>
    <row r="188" spans="1:18" x14ac:dyDescent="0.25">
      <c r="A188"/>
      <c r="C188"/>
      <c r="D188"/>
      <c r="E188" s="159"/>
      <c r="F188" s="158"/>
      <c r="G188"/>
      <c r="H188"/>
      <c r="I188" s="157"/>
      <c r="J188" s="157"/>
      <c r="K188" s="157"/>
      <c r="L188"/>
      <c r="M188"/>
      <c r="N188"/>
      <c r="O188"/>
      <c r="P188"/>
      <c r="Q188"/>
      <c r="R188" s="156"/>
    </row>
    <row r="189" spans="1:18" x14ac:dyDescent="0.25">
      <c r="A189"/>
      <c r="C189"/>
      <c r="D189"/>
      <c r="E189" s="159"/>
      <c r="F189" s="158"/>
      <c r="G189"/>
      <c r="H189"/>
      <c r="I189" s="157"/>
      <c r="J189" s="157"/>
      <c r="K189" s="157"/>
      <c r="L189"/>
      <c r="M189"/>
      <c r="N189"/>
      <c r="O189"/>
      <c r="P189"/>
      <c r="Q189"/>
      <c r="R189" s="156"/>
    </row>
    <row r="190" spans="1:18" x14ac:dyDescent="0.25">
      <c r="A190"/>
      <c r="C190"/>
      <c r="D190"/>
      <c r="E190" s="159"/>
      <c r="F190" s="158"/>
      <c r="G190"/>
      <c r="H190"/>
      <c r="I190" s="157"/>
      <c r="J190" s="157"/>
      <c r="K190" s="157"/>
      <c r="L190"/>
      <c r="M190"/>
      <c r="N190"/>
      <c r="O190"/>
      <c r="P190"/>
      <c r="Q190"/>
      <c r="R190" s="156"/>
    </row>
    <row r="191" spans="1:18" x14ac:dyDescent="0.25">
      <c r="A191"/>
      <c r="C191"/>
      <c r="D191"/>
      <c r="E191" s="159"/>
      <c r="F191" s="158"/>
      <c r="G191"/>
      <c r="H191"/>
      <c r="I191" s="157"/>
      <c r="J191" s="157"/>
      <c r="K191" s="157"/>
      <c r="L191"/>
      <c r="M191"/>
      <c r="N191"/>
      <c r="O191"/>
      <c r="P191"/>
      <c r="Q191"/>
      <c r="R191" s="156"/>
    </row>
    <row r="192" spans="1:18" x14ac:dyDescent="0.25">
      <c r="A192"/>
      <c r="C192"/>
      <c r="D192"/>
      <c r="E192" s="159"/>
      <c r="F192" s="158"/>
      <c r="G192"/>
      <c r="H192"/>
      <c r="I192" s="157"/>
      <c r="J192" s="157"/>
      <c r="K192" s="157"/>
      <c r="L192"/>
      <c r="M192"/>
      <c r="N192"/>
      <c r="O192"/>
      <c r="P192"/>
      <c r="Q192"/>
      <c r="R192" s="156"/>
    </row>
    <row r="193" spans="1:18" x14ac:dyDescent="0.25">
      <c r="A193"/>
      <c r="C193"/>
      <c r="D193"/>
      <c r="E193" s="159"/>
      <c r="F193" s="158"/>
      <c r="G193"/>
      <c r="H193"/>
      <c r="I193" s="157"/>
      <c r="J193" s="157"/>
      <c r="K193" s="157"/>
      <c r="L193"/>
      <c r="M193"/>
      <c r="N193"/>
      <c r="O193"/>
      <c r="P193"/>
      <c r="Q193"/>
      <c r="R193" s="156"/>
    </row>
    <row r="194" spans="1:18" x14ac:dyDescent="0.25">
      <c r="A194"/>
      <c r="C194"/>
      <c r="D194"/>
      <c r="E194" s="159"/>
      <c r="F194" s="158"/>
      <c r="G194"/>
      <c r="H194"/>
      <c r="I194" s="157"/>
      <c r="J194" s="157"/>
      <c r="K194" s="157"/>
      <c r="L194"/>
      <c r="M194"/>
      <c r="N194"/>
      <c r="O194"/>
      <c r="P194"/>
      <c r="Q194"/>
      <c r="R194" s="156"/>
    </row>
    <row r="195" spans="1:18" x14ac:dyDescent="0.25">
      <c r="A195"/>
      <c r="C195"/>
      <c r="D195"/>
      <c r="E195" s="159"/>
      <c r="F195" s="158"/>
      <c r="G195"/>
      <c r="H195"/>
      <c r="I195" s="157"/>
      <c r="J195" s="157"/>
      <c r="K195" s="157"/>
      <c r="L195"/>
      <c r="M195"/>
      <c r="N195"/>
      <c r="O195"/>
      <c r="P195"/>
      <c r="Q195"/>
      <c r="R195" s="156"/>
    </row>
    <row r="196" spans="1:18" x14ac:dyDescent="0.25">
      <c r="A196"/>
      <c r="C196"/>
      <c r="D196"/>
      <c r="E196" s="159"/>
      <c r="F196" s="158"/>
      <c r="G196"/>
      <c r="H196"/>
      <c r="I196" s="157"/>
      <c r="J196" s="157"/>
      <c r="K196" s="157"/>
      <c r="L196"/>
      <c r="M196"/>
      <c r="N196"/>
      <c r="O196"/>
      <c r="P196"/>
      <c r="Q196"/>
      <c r="R196" s="156"/>
    </row>
    <row r="197" spans="1:18" x14ac:dyDescent="0.25">
      <c r="A197"/>
      <c r="C197"/>
      <c r="D197"/>
      <c r="E197" s="159"/>
      <c r="F197" s="158"/>
      <c r="G197"/>
      <c r="H197"/>
      <c r="I197" s="157"/>
      <c r="J197" s="157"/>
      <c r="K197" s="157"/>
      <c r="L197"/>
      <c r="M197"/>
      <c r="N197"/>
      <c r="O197"/>
      <c r="P197"/>
      <c r="Q197"/>
      <c r="R197" s="156"/>
    </row>
    <row r="198" spans="1:18" x14ac:dyDescent="0.25">
      <c r="A198"/>
      <c r="C198"/>
      <c r="D198"/>
      <c r="E198" s="159"/>
      <c r="F198" s="158"/>
      <c r="G198"/>
      <c r="H198"/>
      <c r="I198" s="157"/>
      <c r="J198" s="157"/>
      <c r="K198" s="157"/>
      <c r="L198"/>
      <c r="M198"/>
      <c r="N198"/>
      <c r="O198"/>
      <c r="P198"/>
      <c r="Q198"/>
      <c r="R198" s="156"/>
    </row>
    <row r="199" spans="1:18" x14ac:dyDescent="0.25">
      <c r="A199"/>
      <c r="C199"/>
      <c r="D199"/>
      <c r="E199" s="159"/>
      <c r="F199" s="158"/>
      <c r="G199"/>
      <c r="H199"/>
      <c r="I199" s="157"/>
      <c r="J199" s="157"/>
      <c r="K199" s="157"/>
      <c r="L199"/>
      <c r="M199"/>
      <c r="N199"/>
      <c r="O199"/>
      <c r="P199"/>
      <c r="Q199"/>
      <c r="R199" s="156"/>
    </row>
    <row r="200" spans="1:18" x14ac:dyDescent="0.25">
      <c r="A200"/>
      <c r="C200"/>
      <c r="D200"/>
      <c r="E200" s="159"/>
      <c r="F200" s="158"/>
      <c r="G200"/>
      <c r="H200"/>
      <c r="I200" s="157"/>
      <c r="J200" s="157"/>
      <c r="K200" s="157"/>
      <c r="L200"/>
      <c r="M200"/>
      <c r="N200"/>
      <c r="O200"/>
      <c r="P200"/>
      <c r="Q200"/>
      <c r="R200" s="156"/>
    </row>
    <row r="201" spans="1:18" x14ac:dyDescent="0.25">
      <c r="A201"/>
      <c r="C201"/>
      <c r="D201"/>
      <c r="E201" s="159"/>
      <c r="F201" s="158"/>
      <c r="G201"/>
      <c r="H201"/>
      <c r="I201" s="157"/>
      <c r="J201" s="157"/>
      <c r="K201" s="157"/>
      <c r="L201"/>
      <c r="M201"/>
      <c r="N201"/>
      <c r="O201"/>
      <c r="P201"/>
      <c r="Q201"/>
      <c r="R201" s="156"/>
    </row>
    <row r="202" spans="1:18" x14ac:dyDescent="0.25">
      <c r="A202"/>
      <c r="C202"/>
      <c r="D202"/>
      <c r="E202" s="159"/>
      <c r="F202" s="158"/>
      <c r="G202"/>
      <c r="H202"/>
      <c r="I202" s="157"/>
      <c r="J202" s="157"/>
      <c r="K202" s="157"/>
      <c r="L202"/>
      <c r="M202"/>
      <c r="N202"/>
      <c r="O202"/>
      <c r="P202"/>
      <c r="Q202"/>
      <c r="R202" s="156"/>
    </row>
    <row r="203" spans="1:18" x14ac:dyDescent="0.25">
      <c r="A203"/>
      <c r="C203"/>
      <c r="D203"/>
      <c r="E203" s="159"/>
      <c r="F203" s="158"/>
      <c r="G203"/>
      <c r="H203"/>
      <c r="I203" s="157"/>
      <c r="J203" s="157"/>
      <c r="K203" s="157"/>
      <c r="L203"/>
      <c r="M203"/>
      <c r="N203"/>
      <c r="O203"/>
      <c r="P203"/>
      <c r="Q203"/>
      <c r="R203" s="156"/>
    </row>
    <row r="204" spans="1:18" x14ac:dyDescent="0.25">
      <c r="A204"/>
      <c r="C204"/>
      <c r="D204"/>
      <c r="E204" s="159"/>
      <c r="F204" s="158"/>
      <c r="G204"/>
      <c r="H204"/>
      <c r="I204" s="157"/>
      <c r="J204" s="157"/>
      <c r="K204" s="157"/>
      <c r="L204"/>
      <c r="M204"/>
      <c r="N204"/>
      <c r="O204"/>
      <c r="P204"/>
      <c r="Q204"/>
      <c r="R204" s="156"/>
    </row>
    <row r="205" spans="1:18" x14ac:dyDescent="0.25">
      <c r="A205"/>
      <c r="C205"/>
      <c r="D205"/>
      <c r="E205" s="159"/>
      <c r="F205" s="158"/>
      <c r="G205"/>
      <c r="H205"/>
      <c r="I205" s="157"/>
      <c r="J205" s="157"/>
      <c r="K205" s="157"/>
      <c r="L205"/>
      <c r="M205"/>
      <c r="N205"/>
      <c r="O205"/>
      <c r="P205"/>
      <c r="Q205"/>
      <c r="R205" s="156"/>
    </row>
    <row r="206" spans="1:18" x14ac:dyDescent="0.25">
      <c r="A206"/>
      <c r="C206"/>
      <c r="D206"/>
      <c r="E206" s="159"/>
      <c r="F206" s="158"/>
      <c r="G206"/>
      <c r="H206"/>
      <c r="I206" s="157"/>
      <c r="J206" s="157"/>
      <c r="K206" s="157"/>
      <c r="L206"/>
      <c r="M206"/>
      <c r="N206"/>
      <c r="O206"/>
      <c r="P206"/>
      <c r="Q206"/>
      <c r="R206" s="156"/>
    </row>
    <row r="207" spans="1:18" x14ac:dyDescent="0.25">
      <c r="A207"/>
      <c r="C207"/>
      <c r="D207"/>
      <c r="E207" s="159"/>
      <c r="F207" s="158"/>
      <c r="G207"/>
      <c r="H207"/>
      <c r="I207" s="157"/>
      <c r="J207" s="157"/>
      <c r="K207" s="157"/>
      <c r="L207"/>
      <c r="M207"/>
      <c r="N207"/>
      <c r="O207"/>
      <c r="P207"/>
      <c r="Q207"/>
      <c r="R207" s="156"/>
    </row>
    <row r="208" spans="1:18" x14ac:dyDescent="0.25">
      <c r="A208"/>
      <c r="C208"/>
      <c r="D208"/>
      <c r="E208" s="159"/>
      <c r="F208" s="158"/>
      <c r="G208"/>
      <c r="H208"/>
      <c r="I208" s="157"/>
      <c r="J208" s="157"/>
      <c r="K208" s="157"/>
      <c r="L208"/>
      <c r="M208"/>
      <c r="N208"/>
      <c r="O208"/>
      <c r="P208"/>
      <c r="Q208"/>
      <c r="R208" s="156"/>
    </row>
    <row r="209" spans="1:18" x14ac:dyDescent="0.25">
      <c r="A209"/>
      <c r="C209"/>
      <c r="D209"/>
      <c r="E209" s="159"/>
      <c r="F209" s="158"/>
      <c r="G209"/>
      <c r="H209"/>
      <c r="I209" s="157"/>
      <c r="J209" s="157"/>
      <c r="K209" s="157"/>
      <c r="L209"/>
      <c r="M209"/>
      <c r="N209"/>
      <c r="O209"/>
      <c r="P209"/>
      <c r="Q209"/>
      <c r="R209" s="156"/>
    </row>
    <row r="210" spans="1:18" x14ac:dyDescent="0.25">
      <c r="A210"/>
      <c r="C210"/>
      <c r="D210"/>
      <c r="E210" s="159"/>
      <c r="F210" s="158"/>
      <c r="G210"/>
      <c r="H210"/>
      <c r="I210" s="157"/>
      <c r="J210" s="157"/>
      <c r="K210" s="157"/>
      <c r="L210"/>
      <c r="M210"/>
      <c r="N210"/>
      <c r="O210"/>
      <c r="P210"/>
      <c r="Q210"/>
      <c r="R210" s="156"/>
    </row>
    <row r="211" spans="1:18" x14ac:dyDescent="0.25">
      <c r="A211"/>
      <c r="C211"/>
      <c r="D211"/>
      <c r="E211" s="159"/>
      <c r="F211" s="158"/>
      <c r="G211"/>
      <c r="H211"/>
      <c r="I211" s="157"/>
      <c r="J211" s="157"/>
      <c r="K211" s="157"/>
      <c r="L211"/>
      <c r="M211"/>
      <c r="N211"/>
      <c r="O211"/>
      <c r="P211"/>
      <c r="Q211"/>
      <c r="R211" s="156"/>
    </row>
    <row r="212" spans="1:18" x14ac:dyDescent="0.25">
      <c r="A212"/>
      <c r="C212"/>
      <c r="D212"/>
      <c r="E212" s="159"/>
      <c r="F212" s="158"/>
      <c r="G212"/>
      <c r="H212"/>
      <c r="I212" s="157"/>
      <c r="J212" s="157"/>
      <c r="K212" s="157"/>
      <c r="L212"/>
      <c r="M212"/>
      <c r="N212"/>
      <c r="O212"/>
      <c r="P212"/>
      <c r="Q212"/>
      <c r="R212" s="156"/>
    </row>
    <row r="213" spans="1:18" x14ac:dyDescent="0.25">
      <c r="A213"/>
      <c r="C213"/>
      <c r="D213"/>
      <c r="E213" s="159"/>
      <c r="F213" s="158"/>
      <c r="G213"/>
      <c r="H213"/>
      <c r="I213" s="157"/>
      <c r="J213" s="157"/>
      <c r="K213" s="157"/>
      <c r="L213"/>
      <c r="M213"/>
      <c r="N213"/>
      <c r="O213"/>
      <c r="P213"/>
      <c r="Q213"/>
      <c r="R213" s="156"/>
    </row>
    <row r="214" spans="1:18" x14ac:dyDescent="0.25">
      <c r="A214"/>
      <c r="C214"/>
      <c r="D214"/>
      <c r="E214" s="159"/>
      <c r="F214" s="158"/>
      <c r="G214"/>
      <c r="H214"/>
      <c r="I214" s="157"/>
      <c r="J214" s="157"/>
      <c r="K214" s="157"/>
      <c r="L214"/>
      <c r="M214"/>
      <c r="N214"/>
      <c r="O214"/>
      <c r="P214"/>
      <c r="Q214"/>
      <c r="R214" s="156"/>
    </row>
    <row r="215" spans="1:18" x14ac:dyDescent="0.25">
      <c r="A215"/>
      <c r="C215"/>
      <c r="D215"/>
      <c r="E215" s="159"/>
      <c r="F215" s="158"/>
      <c r="G215"/>
      <c r="H215"/>
      <c r="I215" s="157"/>
      <c r="J215" s="157"/>
      <c r="K215" s="157"/>
      <c r="L215"/>
      <c r="M215"/>
      <c r="N215"/>
      <c r="O215"/>
      <c r="P215"/>
      <c r="Q215"/>
      <c r="R215" s="156"/>
    </row>
    <row r="216" spans="1:18" x14ac:dyDescent="0.25">
      <c r="A216"/>
      <c r="C216"/>
      <c r="D216"/>
      <c r="E216" s="159"/>
      <c r="F216" s="158"/>
      <c r="G216"/>
      <c r="H216"/>
      <c r="I216" s="157"/>
      <c r="J216" s="157"/>
      <c r="K216" s="157"/>
      <c r="L216"/>
      <c r="M216"/>
      <c r="N216"/>
      <c r="O216"/>
      <c r="P216"/>
      <c r="Q216"/>
      <c r="R216" s="156"/>
    </row>
    <row r="217" spans="1:18" x14ac:dyDescent="0.25">
      <c r="A217"/>
      <c r="C217"/>
      <c r="D217"/>
      <c r="E217" s="159"/>
      <c r="F217" s="158"/>
      <c r="G217"/>
      <c r="H217"/>
      <c r="I217" s="157"/>
      <c r="J217" s="157"/>
      <c r="K217" s="157"/>
      <c r="L217"/>
      <c r="M217"/>
      <c r="N217"/>
      <c r="O217"/>
      <c r="P217"/>
      <c r="Q217"/>
      <c r="R217" s="156"/>
    </row>
    <row r="218" spans="1:18" x14ac:dyDescent="0.25">
      <c r="A218"/>
      <c r="C218"/>
      <c r="D218"/>
      <c r="E218" s="159"/>
      <c r="F218" s="158"/>
      <c r="G218"/>
      <c r="H218"/>
      <c r="I218" s="157"/>
      <c r="J218" s="157"/>
      <c r="K218" s="157"/>
      <c r="L218"/>
      <c r="M218"/>
      <c r="N218"/>
      <c r="O218"/>
      <c r="P218"/>
      <c r="Q218"/>
      <c r="R218" s="156"/>
    </row>
    <row r="219" spans="1:18" x14ac:dyDescent="0.25">
      <c r="A219"/>
      <c r="C219"/>
      <c r="D219"/>
      <c r="E219" s="159"/>
      <c r="F219" s="158"/>
      <c r="G219"/>
      <c r="H219"/>
      <c r="I219" s="157"/>
      <c r="J219" s="157"/>
      <c r="K219" s="157"/>
      <c r="L219"/>
      <c r="M219"/>
      <c r="N219"/>
      <c r="O219"/>
      <c r="P219"/>
      <c r="Q219"/>
      <c r="R219" s="156"/>
    </row>
    <row r="220" spans="1:18" x14ac:dyDescent="0.25">
      <c r="A220"/>
      <c r="C220"/>
      <c r="D220"/>
      <c r="E220" s="159"/>
      <c r="F220" s="158"/>
      <c r="G220"/>
      <c r="H220"/>
      <c r="I220" s="157"/>
      <c r="J220" s="157"/>
      <c r="K220" s="157"/>
      <c r="L220"/>
      <c r="M220"/>
      <c r="N220"/>
      <c r="O220"/>
      <c r="P220"/>
      <c r="Q220"/>
      <c r="R220" s="156"/>
    </row>
    <row r="221" spans="1:18" x14ac:dyDescent="0.25">
      <c r="A221"/>
      <c r="C221"/>
      <c r="D221"/>
      <c r="E221" s="159"/>
      <c r="F221" s="158"/>
      <c r="G221"/>
      <c r="H221"/>
      <c r="I221" s="157"/>
      <c r="J221" s="157"/>
      <c r="K221" s="157"/>
      <c r="L221"/>
      <c r="M221"/>
      <c r="N221"/>
      <c r="O221"/>
      <c r="P221"/>
      <c r="Q221"/>
      <c r="R221" s="156"/>
    </row>
    <row r="222" spans="1:18" x14ac:dyDescent="0.25">
      <c r="A222"/>
      <c r="C222"/>
      <c r="D222"/>
      <c r="E222" s="159"/>
      <c r="F222" s="158"/>
      <c r="G222"/>
      <c r="H222"/>
      <c r="I222" s="157"/>
      <c r="J222" s="157"/>
      <c r="K222" s="157"/>
      <c r="L222"/>
      <c r="M222"/>
      <c r="N222"/>
      <c r="O222"/>
      <c r="P222"/>
      <c r="Q222"/>
      <c r="R222" s="156"/>
    </row>
    <row r="223" spans="1:18" x14ac:dyDescent="0.25">
      <c r="A223"/>
      <c r="C223"/>
      <c r="D223"/>
      <c r="E223" s="159"/>
      <c r="F223" s="158"/>
      <c r="G223"/>
      <c r="H223"/>
      <c r="I223" s="157"/>
      <c r="J223" s="157"/>
      <c r="K223" s="157"/>
      <c r="L223"/>
      <c r="M223"/>
      <c r="N223"/>
      <c r="O223"/>
      <c r="P223"/>
      <c r="Q223"/>
      <c r="R223" s="156"/>
    </row>
    <row r="224" spans="1:18" x14ac:dyDescent="0.25">
      <c r="A224"/>
      <c r="C224"/>
      <c r="D224"/>
      <c r="E224" s="159"/>
      <c r="F224" s="158"/>
      <c r="G224"/>
      <c r="H224"/>
      <c r="I224" s="157"/>
      <c r="J224" s="157"/>
      <c r="K224" s="157"/>
      <c r="L224"/>
      <c r="M224"/>
      <c r="N224"/>
      <c r="O224"/>
      <c r="P224"/>
      <c r="Q224"/>
      <c r="R224" s="156"/>
    </row>
    <row r="225" spans="1:18" x14ac:dyDescent="0.25">
      <c r="A225"/>
      <c r="C225"/>
      <c r="D225"/>
      <c r="E225" s="159"/>
      <c r="F225" s="158"/>
      <c r="G225"/>
      <c r="H225"/>
      <c r="I225" s="157"/>
      <c r="J225" s="157"/>
      <c r="K225" s="157"/>
      <c r="L225"/>
      <c r="M225"/>
      <c r="N225"/>
      <c r="O225"/>
      <c r="P225"/>
      <c r="Q225"/>
      <c r="R225" s="156"/>
    </row>
    <row r="226" spans="1:18" x14ac:dyDescent="0.25">
      <c r="A226"/>
      <c r="C226"/>
      <c r="D226"/>
      <c r="E226" s="159"/>
      <c r="F226" s="158"/>
      <c r="G226"/>
      <c r="H226"/>
      <c r="I226" s="157"/>
      <c r="J226" s="157"/>
      <c r="K226" s="157"/>
      <c r="L226"/>
      <c r="M226"/>
      <c r="N226"/>
      <c r="O226"/>
      <c r="P226"/>
      <c r="Q226"/>
      <c r="R226" s="156"/>
    </row>
    <row r="227" spans="1:18" x14ac:dyDescent="0.25">
      <c r="A227"/>
      <c r="C227"/>
      <c r="D227"/>
      <c r="E227" s="159"/>
      <c r="F227" s="158"/>
      <c r="G227"/>
      <c r="H227"/>
      <c r="I227" s="157"/>
      <c r="J227" s="157"/>
      <c r="K227" s="157"/>
      <c r="L227"/>
      <c r="M227"/>
      <c r="N227"/>
      <c r="O227"/>
      <c r="P227"/>
      <c r="Q227"/>
      <c r="R227" s="156"/>
    </row>
  </sheetData>
  <mergeCells count="6">
    <mergeCell ref="C2:D2"/>
    <mergeCell ref="H2:Q2"/>
    <mergeCell ref="R2:R5"/>
    <mergeCell ref="B3:B5"/>
    <mergeCell ref="C3:D4"/>
    <mergeCell ref="E3:E4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70" zoomScaleNormal="70" workbookViewId="0">
      <selection activeCell="I30" sqref="I30"/>
    </sheetView>
  </sheetViews>
  <sheetFormatPr defaultColWidth="8.85546875" defaultRowHeight="15" x14ac:dyDescent="0.25"/>
  <cols>
    <col min="1" max="1" width="39.85546875" style="38" customWidth="1"/>
    <col min="2" max="2" width="15.5703125" style="38" customWidth="1"/>
    <col min="3" max="3" width="18" style="95" customWidth="1"/>
    <col min="4" max="4" width="26.28515625" style="95" customWidth="1"/>
    <col min="5" max="5" width="11.7109375" style="95" hidden="1" customWidth="1"/>
    <col min="6" max="6" width="17" style="95" hidden="1" customWidth="1"/>
    <col min="7" max="7" width="54.28515625" style="97" customWidth="1"/>
    <col min="8" max="8" width="8" style="38" customWidth="1"/>
    <col min="9" max="9" width="28.42578125" style="38" bestFit="1" customWidth="1"/>
    <col min="10" max="10" width="8.85546875" style="38"/>
    <col min="11" max="11" width="13.42578125" style="38" bestFit="1" customWidth="1"/>
    <col min="12" max="12" width="8.28515625" style="38" customWidth="1"/>
    <col min="13" max="13" width="15" style="38" bestFit="1" customWidth="1"/>
    <col min="14" max="16384" width="8.85546875" style="38"/>
  </cols>
  <sheetData>
    <row r="1" spans="1:13" x14ac:dyDescent="0.25">
      <c r="A1" s="712" t="s">
        <v>421</v>
      </c>
      <c r="B1" s="712"/>
    </row>
    <row r="2" spans="1:13" x14ac:dyDescent="0.25">
      <c r="A2" s="712" t="s">
        <v>420</v>
      </c>
      <c r="B2" s="712"/>
    </row>
    <row r="3" spans="1:13" ht="15.75" thickBot="1" x14ac:dyDescent="0.3">
      <c r="A3" s="710"/>
      <c r="B3" s="711"/>
      <c r="C3" s="711"/>
      <c r="D3" s="711"/>
      <c r="E3" s="711"/>
      <c r="F3" s="711"/>
      <c r="G3" s="710"/>
    </row>
    <row r="4" spans="1:13" ht="15.75" thickBot="1" x14ac:dyDescent="0.3">
      <c r="A4" s="709" t="s">
        <v>419</v>
      </c>
      <c r="B4" s="706" t="s">
        <v>418</v>
      </c>
      <c r="C4" s="708"/>
      <c r="D4" s="707"/>
      <c r="E4" s="706" t="s">
        <v>417</v>
      </c>
      <c r="F4" s="705"/>
      <c r="G4" s="704" t="s">
        <v>4</v>
      </c>
      <c r="H4" s="703" t="s">
        <v>416</v>
      </c>
      <c r="I4" s="702" t="s">
        <v>415</v>
      </c>
    </row>
    <row r="5" spans="1:13" ht="30.75" thickBot="1" x14ac:dyDescent="0.3">
      <c r="A5" s="701"/>
      <c r="B5" s="700" t="s">
        <v>414</v>
      </c>
      <c r="C5" s="699" t="s">
        <v>413</v>
      </c>
      <c r="D5" s="698" t="s">
        <v>412</v>
      </c>
      <c r="E5" s="697" t="s">
        <v>411</v>
      </c>
      <c r="F5" s="696" t="s">
        <v>410</v>
      </c>
      <c r="G5" s="695"/>
      <c r="H5" s="694"/>
      <c r="I5" s="693"/>
    </row>
    <row r="6" spans="1:13" hidden="1" x14ac:dyDescent="0.25">
      <c r="A6" s="661" t="s">
        <v>409</v>
      </c>
      <c r="B6" s="681" t="s">
        <v>408</v>
      </c>
      <c r="C6" s="690" t="s">
        <v>407</v>
      </c>
      <c r="D6" s="690" t="s">
        <v>398</v>
      </c>
      <c r="E6" s="662"/>
      <c r="F6" s="662"/>
      <c r="G6" s="648" t="s">
        <v>406</v>
      </c>
      <c r="H6" s="657"/>
      <c r="I6" s="692" t="s">
        <v>405</v>
      </c>
    </row>
    <row r="7" spans="1:13" ht="30" hidden="1" x14ac:dyDescent="0.25">
      <c r="A7" s="680" t="s">
        <v>404</v>
      </c>
      <c r="B7" s="681" t="s">
        <v>403</v>
      </c>
      <c r="C7" s="690" t="s">
        <v>399</v>
      </c>
      <c r="D7" s="690" t="s">
        <v>398</v>
      </c>
      <c r="E7" s="662"/>
      <c r="F7" s="662"/>
      <c r="G7" s="648" t="s">
        <v>402</v>
      </c>
      <c r="H7" s="657"/>
      <c r="I7" s="691"/>
    </row>
    <row r="8" spans="1:13" ht="30" hidden="1" x14ac:dyDescent="0.25">
      <c r="A8" s="680" t="s">
        <v>401</v>
      </c>
      <c r="B8" s="681" t="s">
        <v>400</v>
      </c>
      <c r="C8" s="690" t="s">
        <v>399</v>
      </c>
      <c r="D8" s="690" t="s">
        <v>398</v>
      </c>
      <c r="E8" s="689"/>
      <c r="F8" s="662"/>
      <c r="G8" s="648" t="s">
        <v>397</v>
      </c>
      <c r="H8" s="657"/>
      <c r="I8" s="688"/>
    </row>
    <row r="9" spans="1:13" ht="75" x14ac:dyDescent="0.25">
      <c r="A9" s="687" t="s">
        <v>396</v>
      </c>
      <c r="B9" s="686" t="s">
        <v>395</v>
      </c>
      <c r="C9" s="685" t="s">
        <v>394</v>
      </c>
      <c r="D9" s="685" t="s">
        <v>376</v>
      </c>
      <c r="E9" s="684"/>
      <c r="F9" s="684"/>
      <c r="G9" s="683" t="s">
        <v>393</v>
      </c>
      <c r="H9" s="682"/>
      <c r="I9" s="656" t="s">
        <v>374</v>
      </c>
    </row>
    <row r="10" spans="1:13" ht="45" x14ac:dyDescent="0.25">
      <c r="A10" s="680" t="s">
        <v>392</v>
      </c>
      <c r="B10" s="681" t="s">
        <v>391</v>
      </c>
      <c r="C10" s="651" t="s">
        <v>356</v>
      </c>
      <c r="D10" s="651" t="s">
        <v>390</v>
      </c>
      <c r="E10" s="662"/>
      <c r="F10" s="662"/>
      <c r="G10" s="648" t="s">
        <v>389</v>
      </c>
      <c r="H10" s="657"/>
      <c r="I10" s="669" t="s">
        <v>388</v>
      </c>
    </row>
    <row r="11" spans="1:13" s="92" customFormat="1" ht="30" hidden="1" x14ac:dyDescent="0.25">
      <c r="A11" s="680" t="s">
        <v>387</v>
      </c>
      <c r="B11" s="679" t="s">
        <v>386</v>
      </c>
      <c r="C11" s="651" t="s">
        <v>356</v>
      </c>
      <c r="D11" s="651" t="s">
        <v>376</v>
      </c>
      <c r="E11" s="662"/>
      <c r="F11" s="662"/>
      <c r="G11" s="648" t="s">
        <v>379</v>
      </c>
      <c r="H11" s="678"/>
      <c r="I11" s="666" t="s">
        <v>363</v>
      </c>
      <c r="M11" s="92" t="s">
        <v>32</v>
      </c>
    </row>
    <row r="12" spans="1:13" ht="30" x14ac:dyDescent="0.25">
      <c r="A12" s="676" t="s">
        <v>385</v>
      </c>
      <c r="B12" s="677" t="s">
        <v>384</v>
      </c>
      <c r="C12" s="651" t="s">
        <v>356</v>
      </c>
      <c r="D12" s="651" t="s">
        <v>355</v>
      </c>
      <c r="E12" s="662"/>
      <c r="F12" s="662"/>
      <c r="G12" s="648" t="s">
        <v>383</v>
      </c>
      <c r="H12" s="657"/>
      <c r="I12" s="666" t="s">
        <v>382</v>
      </c>
    </row>
    <row r="13" spans="1:13" ht="30" hidden="1" x14ac:dyDescent="0.25">
      <c r="A13" s="676" t="s">
        <v>381</v>
      </c>
      <c r="B13" s="674" t="s">
        <v>380</v>
      </c>
      <c r="C13" s="673" t="s">
        <v>356</v>
      </c>
      <c r="D13" s="673" t="s">
        <v>376</v>
      </c>
      <c r="E13" s="662"/>
      <c r="F13" s="662"/>
      <c r="G13" s="648" t="s">
        <v>379</v>
      </c>
      <c r="H13" s="657"/>
      <c r="I13" s="666" t="s">
        <v>363</v>
      </c>
    </row>
    <row r="14" spans="1:13" s="62" customFormat="1" ht="60" hidden="1" x14ac:dyDescent="0.25">
      <c r="A14" s="675" t="s">
        <v>378</v>
      </c>
      <c r="B14" s="674" t="s">
        <v>377</v>
      </c>
      <c r="C14" s="673" t="s">
        <v>356</v>
      </c>
      <c r="D14" s="673" t="s">
        <v>376</v>
      </c>
      <c r="E14" s="659"/>
      <c r="F14" s="659"/>
      <c r="G14" s="648" t="s">
        <v>375</v>
      </c>
      <c r="H14" s="670"/>
      <c r="I14" s="656" t="s">
        <v>374</v>
      </c>
    </row>
    <row r="15" spans="1:13" s="62" customFormat="1" ht="30" x14ac:dyDescent="0.25">
      <c r="A15" s="672" t="s">
        <v>373</v>
      </c>
      <c r="B15" s="671" t="s">
        <v>112</v>
      </c>
      <c r="C15" s="651" t="s">
        <v>346</v>
      </c>
      <c r="D15" s="651" t="s">
        <v>350</v>
      </c>
      <c r="E15" s="659"/>
      <c r="F15" s="659"/>
      <c r="G15" s="667" t="s">
        <v>372</v>
      </c>
      <c r="H15" s="670"/>
      <c r="I15" s="669" t="s">
        <v>371</v>
      </c>
    </row>
    <row r="16" spans="1:13" ht="45" hidden="1" x14ac:dyDescent="0.25">
      <c r="A16" s="661" t="s">
        <v>370</v>
      </c>
      <c r="B16" s="668" t="s">
        <v>366</v>
      </c>
      <c r="C16" s="651" t="s">
        <v>356</v>
      </c>
      <c r="D16" s="651" t="s">
        <v>365</v>
      </c>
      <c r="E16" s="662"/>
      <c r="F16" s="662"/>
      <c r="G16" s="667" t="s">
        <v>369</v>
      </c>
      <c r="H16" s="657"/>
      <c r="I16" s="666" t="s">
        <v>368</v>
      </c>
      <c r="K16" s="654"/>
      <c r="L16" s="654"/>
      <c r="M16" s="654"/>
    </row>
    <row r="17" spans="1:13" ht="30" hidden="1" x14ac:dyDescent="0.25">
      <c r="A17" s="661" t="s">
        <v>367</v>
      </c>
      <c r="B17" s="668" t="s">
        <v>366</v>
      </c>
      <c r="C17" s="651" t="s">
        <v>346</v>
      </c>
      <c r="D17" s="651" t="s">
        <v>365</v>
      </c>
      <c r="E17" s="662"/>
      <c r="F17" s="662"/>
      <c r="G17" s="667" t="s">
        <v>364</v>
      </c>
      <c r="H17" s="657"/>
      <c r="I17" s="666" t="s">
        <v>363</v>
      </c>
      <c r="K17" s="654"/>
      <c r="L17" s="654"/>
      <c r="M17" s="654"/>
    </row>
    <row r="18" spans="1:13" ht="60" x14ac:dyDescent="0.25">
      <c r="A18" s="665" t="s">
        <v>362</v>
      </c>
      <c r="B18" s="664" t="s">
        <v>361</v>
      </c>
      <c r="C18" s="651" t="s">
        <v>356</v>
      </c>
      <c r="D18" s="651" t="s">
        <v>360</v>
      </c>
      <c r="E18" s="662"/>
      <c r="F18" s="662"/>
      <c r="G18" s="648" t="s">
        <v>359</v>
      </c>
      <c r="H18" s="657"/>
      <c r="I18" s="656" t="s">
        <v>353</v>
      </c>
      <c r="K18" s="654"/>
      <c r="L18" s="654"/>
      <c r="M18" s="654"/>
    </row>
    <row r="19" spans="1:13" ht="90" x14ac:dyDescent="0.25">
      <c r="A19" s="661" t="s">
        <v>358</v>
      </c>
      <c r="B19" s="663" t="s">
        <v>357</v>
      </c>
      <c r="C19" s="651" t="s">
        <v>356</v>
      </c>
      <c r="D19" s="651" t="s">
        <v>355</v>
      </c>
      <c r="E19" s="662"/>
      <c r="F19" s="662"/>
      <c r="G19" s="648" t="s">
        <v>354</v>
      </c>
      <c r="H19" s="657"/>
      <c r="I19" s="656" t="s">
        <v>353</v>
      </c>
      <c r="K19" s="654"/>
      <c r="L19" s="654"/>
      <c r="M19" s="654"/>
    </row>
    <row r="20" spans="1:13" ht="30" x14ac:dyDescent="0.25">
      <c r="A20" s="661" t="s">
        <v>352</v>
      </c>
      <c r="B20" s="660" t="s">
        <v>351</v>
      </c>
      <c r="C20" s="651" t="s">
        <v>346</v>
      </c>
      <c r="D20" s="651" t="s">
        <v>350</v>
      </c>
      <c r="E20" s="659"/>
      <c r="F20" s="659"/>
      <c r="G20" s="658" t="s">
        <v>349</v>
      </c>
      <c r="H20" s="657"/>
      <c r="I20" s="656" t="s">
        <v>348</v>
      </c>
      <c r="K20" s="655"/>
      <c r="L20" s="654"/>
      <c r="M20" s="654"/>
    </row>
    <row r="21" spans="1:13" s="97" customFormat="1" ht="45" x14ac:dyDescent="0.25">
      <c r="A21" s="653" t="s">
        <v>347</v>
      </c>
      <c r="B21" s="652" t="s">
        <v>254</v>
      </c>
      <c r="C21" s="651" t="s">
        <v>346</v>
      </c>
      <c r="D21" s="651" t="s">
        <v>345</v>
      </c>
      <c r="E21" s="650"/>
      <c r="F21" s="649"/>
      <c r="G21" s="648" t="s">
        <v>344</v>
      </c>
      <c r="H21" s="647"/>
      <c r="I21" s="646" t="s">
        <v>343</v>
      </c>
    </row>
  </sheetData>
  <mergeCells count="8">
    <mergeCell ref="I4:I5"/>
    <mergeCell ref="I6:I8"/>
    <mergeCell ref="A3:G3"/>
    <mergeCell ref="A4:A5"/>
    <mergeCell ref="B4:D4"/>
    <mergeCell ref="E4:F4"/>
    <mergeCell ref="G4:G5"/>
    <mergeCell ref="H4:H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BiSM_TD_RA_19ww26</vt:lpstr>
      <vt:lpstr>Key_Exhibits</vt:lpstr>
      <vt:lpstr>OTHER (OLD) -&gt;</vt:lpstr>
      <vt:lpstr>XP_DEVICE_Scorecard_19ww14</vt:lpstr>
      <vt:lpstr>NEEDS_for_TD_phase</vt:lpstr>
      <vt:lpstr>RWB_discuss_ww23(Rev1 w opt's)</vt:lpstr>
      <vt:lpstr>19ww19_Prj_RARM_short</vt:lpstr>
      <vt:lpstr>19ww19_Prj_RARM_full</vt:lpstr>
    </vt:vector>
  </TitlesOfParts>
  <Company>Intel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Kau, Derchang</dc:creator>
  <cp:lastModifiedBy>Kau, Derchang</cp:lastModifiedBy>
  <dcterms:created xsi:type="dcterms:W3CDTF">2019-07-09T21:12:18Z</dcterms:created>
  <dcterms:modified xsi:type="dcterms:W3CDTF">2019-07-09T21:30:01Z</dcterms:modified>
</cp:coreProperties>
</file>