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kau/Documents/dck02/BiSM/"/>
    </mc:Choice>
  </mc:AlternateContent>
  <xr:revisionPtr revIDLastSave="0" documentId="13_ncr:1_{557C0B10-F35D-934C-AAD6-416D27F5E9BB}" xr6:coauthVersionLast="45" xr6:coauthVersionMax="45" xr10:uidLastSave="{00000000-0000-0000-0000-000000000000}"/>
  <bookViews>
    <workbookView xWindow="-16180" yWindow="-20000" windowWidth="32000" windowHeight="20000" activeTab="1" xr2:uid="{94D3FAC6-F748-564C-9EDC-8A0E10F90555}"/>
  </bookViews>
  <sheets>
    <sheet name="Summary" sheetId="3" r:id="rId1"/>
    <sheet name="Array 33.5p" sheetId="1" r:id="rId2"/>
    <sheet name="Energy Pareto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2" l="1"/>
  <c r="E31" i="2"/>
  <c r="E30" i="2"/>
  <c r="E29" i="2"/>
  <c r="F32" i="2"/>
  <c r="F31" i="2"/>
  <c r="F30" i="2"/>
  <c r="F29" i="2"/>
  <c r="F28" i="2"/>
  <c r="C18" i="3" l="1"/>
  <c r="E18" i="3" s="1"/>
  <c r="F15" i="3"/>
  <c r="F16" i="3" s="1"/>
  <c r="E15" i="3"/>
  <c r="D15" i="3"/>
  <c r="C15" i="3"/>
  <c r="H14" i="3"/>
  <c r="C14" i="3"/>
  <c r="C18" i="1"/>
  <c r="F15" i="1"/>
  <c r="F16" i="1" s="1"/>
  <c r="C14" i="1"/>
  <c r="D16" i="1" s="1"/>
  <c r="H17" i="2"/>
  <c r="H15" i="2"/>
  <c r="H19" i="2"/>
  <c r="G19" i="2"/>
  <c r="F19" i="2"/>
  <c r="E19" i="2"/>
  <c r="D19" i="2"/>
  <c r="C19" i="2"/>
  <c r="C15" i="2"/>
  <c r="G7" i="2"/>
  <c r="F7" i="2"/>
  <c r="E7" i="2"/>
  <c r="D7" i="2"/>
  <c r="C7" i="2"/>
  <c r="G17" i="2"/>
  <c r="F17" i="2"/>
  <c r="E17" i="2"/>
  <c r="D17" i="2"/>
  <c r="C17" i="2"/>
  <c r="G15" i="2"/>
  <c r="F15" i="2"/>
  <c r="E15" i="2"/>
  <c r="D15" i="2"/>
  <c r="E40" i="2"/>
  <c r="E15" i="1"/>
  <c r="C15" i="1"/>
  <c r="D15" i="1"/>
  <c r="H14" i="1"/>
  <c r="C16" i="3" l="1"/>
  <c r="C19" i="3" s="1"/>
  <c r="E18" i="1"/>
  <c r="C16" i="1"/>
  <c r="C19" i="1" s="1"/>
  <c r="C20" i="1" s="1"/>
  <c r="E14" i="1"/>
  <c r="E16" i="1" s="1"/>
  <c r="E19" i="1" s="1"/>
  <c r="F18" i="3"/>
  <c r="D16" i="3"/>
  <c r="D19" i="3" s="1"/>
  <c r="D20" i="3" s="1"/>
  <c r="E14" i="3"/>
  <c r="E16" i="3" s="1"/>
  <c r="E19" i="3" s="1"/>
  <c r="E20" i="3" s="1"/>
  <c r="C20" i="3"/>
  <c r="C9" i="2"/>
  <c r="E9" i="2"/>
  <c r="G20" i="2"/>
  <c r="C20" i="2"/>
  <c r="C22" i="2" s="1"/>
  <c r="D20" i="2"/>
  <c r="E20" i="2"/>
  <c r="F20" i="2"/>
  <c r="D19" i="1"/>
  <c r="D20" i="1" s="1"/>
  <c r="C11" i="2" l="1"/>
  <c r="C23" i="2"/>
  <c r="C31" i="2" s="1"/>
  <c r="C34" i="2" s="1"/>
  <c r="E22" i="2"/>
  <c r="F18" i="1"/>
  <c r="E20" i="1"/>
  <c r="C24" i="2"/>
  <c r="C32" i="2"/>
  <c r="C35" i="2" s="1"/>
  <c r="E11" i="2"/>
  <c r="E23" i="2"/>
  <c r="D31" i="2" s="1"/>
  <c r="D34" i="2" s="1"/>
  <c r="F19" i="3"/>
  <c r="F20" i="3" s="1"/>
  <c r="F19" i="1" l="1"/>
  <c r="F20" i="1" s="1"/>
  <c r="E24" i="2"/>
  <c r="D32" i="2"/>
  <c r="D35" i="2" s="1"/>
</calcChain>
</file>

<file path=xl/sharedStrings.xml><?xml version="1.0" encoding="utf-8"?>
<sst xmlns="http://schemas.openxmlformats.org/spreadsheetml/2006/main" count="214" uniqueCount="96">
  <si>
    <t>ATF32-33.5p</t>
  </si>
  <si>
    <t>Goal</t>
  </si>
  <si>
    <t>Drive-to</t>
  </si>
  <si>
    <t>Comment</t>
  </si>
  <si>
    <t>CUA shrink = 48% (75% of MUX * 64% DR shrink) vs.  Tile Size shrink = 50%</t>
  </si>
  <si>
    <t>DR shrink apply to Periphery area for Drive-to</t>
  </si>
  <si>
    <t>Capacity</t>
  </si>
  <si>
    <t>32GB</t>
  </si>
  <si>
    <t>Partitions</t>
  </si>
  <si>
    <t>Double Partition Count; halve tile capacity; double concurrency</t>
  </si>
  <si>
    <t>Tile Capacity</t>
  </si>
  <si>
    <t>64Mb [4Kx4Kx4d]</t>
  </si>
  <si>
    <t>32Mb [2Kx4Kx4d]</t>
  </si>
  <si>
    <t>Decoder (mux)/Tile</t>
  </si>
  <si>
    <t>8K+8K</t>
  </si>
  <si>
    <t>12K=(4K+8K)</t>
  </si>
  <si>
    <t>25% decoder count reduction</t>
  </si>
  <si>
    <t>DR</t>
  </si>
  <si>
    <t>P1241.0</t>
  </si>
  <si>
    <t>P1240.0 SF=80%</t>
  </si>
  <si>
    <t xml:space="preserve">26.5p DR shrink goal from CMOS PF team, </t>
  </si>
  <si>
    <t xml:space="preserve">CUA Footprint Ratio </t>
  </si>
  <si>
    <t>[mux ratio*SF^2]/tile shrink = [(12K/16K) * 80%^2] / 50%</t>
  </si>
  <si>
    <t>Read - Latency [ns]</t>
  </si>
  <si>
    <t>Energy [pJ/b]</t>
  </si>
  <si>
    <t>BW [GB/s]</t>
  </si>
  <si>
    <t>Power [W]</t>
  </si>
  <si>
    <t>Write – completion[ns]</t>
  </si>
  <si>
    <t>465 (320)</t>
  </si>
  <si>
    <t>BiSM completion @ 240ns is possible</t>
  </si>
  <si>
    <t>1.1 (1.6)</t>
  </si>
  <si>
    <t>0.75 (1.1)</t>
  </si>
  <si>
    <t>Die Cost Cost</t>
  </si>
  <si>
    <t xml:space="preserve">Simplification </t>
  </si>
  <si>
    <t xml:space="preserve">M2/M3 to immersion </t>
  </si>
  <si>
    <t>CMOS consolidation</t>
  </si>
  <si>
    <t>Die Size and total print</t>
  </si>
  <si>
    <t>BER</t>
  </si>
  <si>
    <t>Endurance</t>
  </si>
  <si>
    <t>4M</t>
  </si>
  <si>
    <t>10M</t>
  </si>
  <si>
    <t>Disturb</t>
  </si>
  <si>
    <t>…</t>
  </si>
  <si>
    <t>(Fuga and Max, I need help to fill in RD, WD)</t>
  </si>
  <si>
    <t>BiSM</t>
  </si>
  <si>
    <t>Full Stack + 80% DR</t>
  </si>
  <si>
    <t>BiSM + 80% DR</t>
  </si>
  <si>
    <t>Possibly complete WSiN removal for BiSM (spike impact)</t>
  </si>
  <si>
    <t>BiSM Potential drive to 1E-5? (4.3 sigma)</t>
  </si>
  <si>
    <t>COMPONENT</t>
  </si>
  <si>
    <t>Math</t>
  </si>
  <si>
    <t>Read SET</t>
  </si>
  <si>
    <t>Read RST</t>
  </si>
  <si>
    <t>SOR</t>
  </si>
  <si>
    <t>SOS</t>
  </si>
  <si>
    <t>ROS</t>
  </si>
  <si>
    <t>ROR</t>
  </si>
  <si>
    <t>PREREAD/READ CV^2</t>
  </si>
  <si>
    <t>CV1^2</t>
  </si>
  <si>
    <t>PREAD/READ VIT</t>
  </si>
  <si>
    <t>VI1T</t>
  </si>
  <si>
    <t>WRITE CV^2</t>
  </si>
  <si>
    <t>CV2^2</t>
  </si>
  <si>
    <t>WRITE VIT</t>
  </si>
  <si>
    <t>VI2T</t>
  </si>
  <si>
    <t>PER+IO+PCL</t>
  </si>
  <si>
    <t>BGND PROCS</t>
  </si>
  <si>
    <t>TOTAL ENERGY</t>
  </si>
  <si>
    <t>ALL</t>
  </si>
  <si>
    <t>4Kx4Kx4d</t>
  </si>
  <si>
    <t>Read</t>
  </si>
  <si>
    <t>Write</t>
  </si>
  <si>
    <t>2Kx4Kx4d</t>
  </si>
  <si>
    <t>BiSM/Full Stack</t>
  </si>
  <si>
    <t>32Mb/64Mb</t>
  </si>
  <si>
    <r>
      <t>Die Size [mm</t>
    </r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]</t>
    </r>
  </si>
  <si>
    <r>
      <t>Core[mm</t>
    </r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]</t>
    </r>
  </si>
  <si>
    <r>
      <t>Periphery[mm</t>
    </r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]</t>
    </r>
  </si>
  <si>
    <r>
      <t>I/O+Scribe[mm</t>
    </r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]</t>
    </r>
  </si>
  <si>
    <t>ALF</t>
  </si>
  <si>
    <t>BiSM/Full Stack Ratio</t>
  </si>
  <si>
    <t>All 41p assessment</t>
  </si>
  <si>
    <t>BiSM at 2Kx4Kx4d</t>
  </si>
  <si>
    <t>BiSM at 4Kx4Kx4d</t>
  </si>
  <si>
    <t>ALF32</t>
  </si>
  <si>
    <t>S26</t>
  </si>
  <si>
    <t>S15</t>
  </si>
  <si>
    <t>PCMS80</t>
  </si>
  <si>
    <t>??</t>
  </si>
  <si>
    <t xml:space="preserve">9% enegy reduction for 1/2 of tile size; BiSM Algo 16% saving. 5pJ/b reduction assumed for BiSM "Drive-to" </t>
  </si>
  <si>
    <t xml:space="preserve">16% enegy reduction for 1/2 of tile size; BiSM Algo 9% adder. 3pJ/b reduction assumed for BiSM "Drive-to" </t>
  </si>
  <si>
    <t>BiSM matches ATF32 drive to.  Max BW capped to 8X I/O 3.2GT/s.   A "pesudo" symmetric memory.</t>
  </si>
  <si>
    <t>BW is capped by X8 I/O transfer rate 3.2GT/s.  Bandwidth feasible is 0.16GB/s/partion w/o power constraint</t>
  </si>
  <si>
    <t>Full Stack</t>
  </si>
  <si>
    <t>write reduction</t>
  </si>
  <si>
    <t>read redu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</si>
</sst>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rgb="FFCBD3FF"/>
        <bgColor indexed="64"/>
      </patternFill>
    </fill>
    <fill>
      <patternFill patternType="solid">
        <fgColor rgb="FFE7EAFF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11" xfId="0" applyFont="1" applyFill="1" applyBorder="1" applyAlignment="1">
      <alignment horizontal="left" vertical="center" wrapText="1" readingOrder="1"/>
    </xf>
    <xf numFmtId="0" fontId="2" fillId="5" borderId="11" xfId="0" applyFont="1" applyFill="1" applyBorder="1" applyAlignment="1">
      <alignment horizontal="center" vertical="center" wrapText="1" readingOrder="1"/>
    </xf>
    <xf numFmtId="0" fontId="4" fillId="6" borderId="11" xfId="0" applyFont="1" applyFill="1" applyBorder="1" applyAlignment="1">
      <alignment horizontal="left" vertical="center" wrapText="1" readingOrder="1"/>
    </xf>
    <xf numFmtId="0" fontId="4" fillId="6" borderId="11" xfId="0" applyFont="1" applyFill="1" applyBorder="1" applyAlignment="1">
      <alignment horizontal="center" vertical="center" wrapText="1" readingOrder="1"/>
    </xf>
    <xf numFmtId="0" fontId="4" fillId="7" borderId="11" xfId="0" applyFont="1" applyFill="1" applyBorder="1" applyAlignment="1">
      <alignment horizontal="left" vertical="center" wrapText="1" readingOrder="1"/>
    </xf>
    <xf numFmtId="0" fontId="4" fillId="7" borderId="11" xfId="0" applyFont="1" applyFill="1" applyBorder="1" applyAlignment="1">
      <alignment horizontal="center" vertical="center" wrapText="1" readingOrder="1"/>
    </xf>
    <xf numFmtId="0" fontId="7" fillId="7" borderId="11" xfId="0" applyFont="1" applyFill="1" applyBorder="1" applyAlignment="1">
      <alignment horizontal="left" vertical="center" wrapText="1" readingOrder="1"/>
    </xf>
    <xf numFmtId="0" fontId="7" fillId="7" borderId="11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right"/>
    </xf>
    <xf numFmtId="0" fontId="8" fillId="2" borderId="1" xfId="0" applyFont="1" applyFill="1" applyBorder="1" applyAlignment="1">
      <alignment horizontal="center" vertical="center" wrapText="1" readingOrder="1"/>
    </xf>
    <xf numFmtId="0" fontId="9" fillId="3" borderId="2" xfId="0" applyFont="1" applyFill="1" applyBorder="1" applyAlignment="1">
      <alignment horizontal="left" vertical="center" wrapText="1" readingOrder="1"/>
    </xf>
    <xf numFmtId="0" fontId="9" fillId="3" borderId="2" xfId="0" applyFont="1" applyFill="1" applyBorder="1" applyAlignment="1">
      <alignment horizontal="center" vertical="center" wrapText="1" readingOrder="1"/>
    </xf>
    <xf numFmtId="0" fontId="5" fillId="3" borderId="2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horizontal="left" vertical="center" wrapText="1" indent="2" readingOrder="1"/>
    </xf>
    <xf numFmtId="0" fontId="9" fillId="3" borderId="3" xfId="0" applyFont="1" applyFill="1" applyBorder="1" applyAlignment="1">
      <alignment horizontal="left" vertical="center" wrapText="1" indent="2" readingOrder="1"/>
    </xf>
    <xf numFmtId="0" fontId="9" fillId="3" borderId="3" xfId="0" applyFont="1" applyFill="1" applyBorder="1" applyAlignment="1">
      <alignment horizontal="center" vertical="center" wrapText="1" readingOrder="1"/>
    </xf>
    <xf numFmtId="0" fontId="9" fillId="3" borderId="3" xfId="0" applyFont="1" applyFill="1" applyBorder="1" applyAlignment="1">
      <alignment horizontal="left" vertical="center" wrapText="1" readingOrder="1"/>
    </xf>
    <xf numFmtId="0" fontId="9" fillId="4" borderId="3" xfId="0" applyFont="1" applyFill="1" applyBorder="1" applyAlignment="1">
      <alignment horizontal="center" vertical="center" wrapText="1" readingOrder="1"/>
    </xf>
    <xf numFmtId="0" fontId="5" fillId="4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horizontal="left" vertical="center" wrapText="1" readingOrder="1"/>
    </xf>
    <xf numFmtId="1" fontId="9" fillId="4" borderId="3" xfId="0" applyNumberFormat="1" applyFont="1" applyFill="1" applyBorder="1" applyAlignment="1">
      <alignment horizontal="center" vertical="center" wrapText="1" readingOrder="1"/>
    </xf>
    <xf numFmtId="164" fontId="9" fillId="3" borderId="3" xfId="0" applyNumberFormat="1" applyFont="1" applyFill="1" applyBorder="1" applyAlignment="1">
      <alignment horizontal="center" vertical="center" wrapText="1" readingOrder="1"/>
    </xf>
    <xf numFmtId="2" fontId="9" fillId="4" borderId="3" xfId="0" applyNumberFormat="1" applyFont="1" applyFill="1" applyBorder="1" applyAlignment="1">
      <alignment horizontal="center" vertical="center" wrapText="1" readingOrder="1"/>
    </xf>
    <xf numFmtId="9" fontId="9" fillId="3" borderId="3" xfId="0" applyNumberFormat="1" applyFont="1" applyFill="1" applyBorder="1" applyAlignment="1">
      <alignment horizontal="center" vertical="center" wrapText="1" readingOrder="1"/>
    </xf>
    <xf numFmtId="0" fontId="9" fillId="4" borderId="3" xfId="0" applyFont="1" applyFill="1" applyBorder="1" applyAlignment="1">
      <alignment horizontal="left" vertical="center" wrapText="1" indent="4" readingOrder="1"/>
    </xf>
    <xf numFmtId="0" fontId="5" fillId="4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 indent="4" readingOrder="1"/>
    </xf>
    <xf numFmtId="0" fontId="5" fillId="3" borderId="3" xfId="0" applyFont="1" applyFill="1" applyBorder="1" applyAlignment="1">
      <alignment horizontal="center" vertical="center" wrapText="1"/>
    </xf>
    <xf numFmtId="11" fontId="9" fillId="4" borderId="3" xfId="0" applyNumberFormat="1" applyFont="1" applyFill="1" applyBorder="1" applyAlignment="1">
      <alignment horizontal="center" vertical="center" wrapText="1" readingOrder="1"/>
    </xf>
    <xf numFmtId="2" fontId="9" fillId="3" borderId="3" xfId="0" applyNumberFormat="1" applyFont="1" applyFill="1" applyBorder="1" applyAlignment="1">
      <alignment horizontal="center" vertical="center" wrapText="1" readingOrder="1"/>
    </xf>
    <xf numFmtId="0" fontId="11" fillId="0" borderId="0" xfId="0" applyFont="1"/>
    <xf numFmtId="0" fontId="7" fillId="7" borderId="0" xfId="0" applyFont="1" applyFill="1" applyBorder="1" applyAlignment="1">
      <alignment horizontal="left" vertical="center" wrapText="1" readingOrder="1"/>
    </xf>
    <xf numFmtId="0" fontId="7" fillId="7" borderId="0" xfId="0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9" fontId="0" fillId="0" borderId="0" xfId="1" applyFont="1" applyAlignment="1">
      <alignment horizontal="center"/>
    </xf>
    <xf numFmtId="164" fontId="7" fillId="7" borderId="0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9" fontId="9" fillId="3" borderId="4" xfId="0" applyNumberFormat="1" applyFont="1" applyFill="1" applyBorder="1" applyAlignment="1">
      <alignment horizontal="center" vertical="center" wrapText="1" readingOrder="1"/>
    </xf>
    <xf numFmtId="9" fontId="9" fillId="3" borderId="5" xfId="0" applyNumberFormat="1" applyFont="1" applyFill="1" applyBorder="1" applyAlignment="1">
      <alignment horizontal="center" vertical="center" wrapText="1" readingOrder="1"/>
    </xf>
    <xf numFmtId="9" fontId="9" fillId="4" borderId="4" xfId="0" applyNumberFormat="1" applyFont="1" applyFill="1" applyBorder="1" applyAlignment="1">
      <alignment horizontal="center" vertical="center" wrapText="1" readingOrder="1"/>
    </xf>
    <xf numFmtId="9" fontId="9" fillId="4" borderId="5" xfId="0" applyNumberFormat="1" applyFont="1" applyFill="1" applyBorder="1" applyAlignment="1">
      <alignment horizontal="center" vertical="center" wrapText="1" readingOrder="1"/>
    </xf>
    <xf numFmtId="1" fontId="9" fillId="4" borderId="4" xfId="0" applyNumberFormat="1" applyFont="1" applyFill="1" applyBorder="1" applyAlignment="1">
      <alignment horizontal="center" vertical="center" wrapText="1" readingOrder="1"/>
    </xf>
    <xf numFmtId="1" fontId="9" fillId="4" borderId="5" xfId="0" applyNumberFormat="1" applyFont="1" applyFill="1" applyBorder="1" applyAlignment="1">
      <alignment horizontal="center" vertical="center" wrapText="1" readingOrder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9" fillId="4" borderId="4" xfId="0" applyFont="1" applyFill="1" applyBorder="1" applyAlignment="1">
      <alignment horizontal="center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 readingOrder="1"/>
    </xf>
    <xf numFmtId="0" fontId="8" fillId="2" borderId="10" xfId="0" applyFont="1" applyFill="1" applyBorder="1" applyAlignment="1">
      <alignment horizontal="center" vertical="center" wrapText="1" readingOrder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366889</xdr:colOff>
      <xdr:row>28</xdr:row>
      <xdr:rowOff>197556</xdr:rowOff>
    </xdr:from>
    <xdr:to>
      <xdr:col>6</xdr:col>
      <xdr:colOff>2688167</xdr:colOff>
      <xdr:row>32</xdr:row>
      <xdr:rowOff>19823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6C85AD-D33E-D44B-84F1-7875AEB43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1722" y="6321778"/>
          <a:ext cx="2928056" cy="697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921EB-1AB4-3641-BEC3-0179AC4B743C}">
  <dimension ref="A1:H28"/>
  <sheetViews>
    <sheetView zoomScale="170" zoomScaleNormal="170" workbookViewId="0">
      <selection activeCell="F27" sqref="A1:F27"/>
    </sheetView>
  </sheetViews>
  <sheetFormatPr baseColWidth="10" defaultRowHeight="15" x14ac:dyDescent="0.2"/>
  <cols>
    <col min="1" max="1" width="24.5" style="1" bestFit="1" customWidth="1"/>
    <col min="2" max="2" width="14.6640625" style="1" bestFit="1" customWidth="1"/>
    <col min="3" max="6" width="8" style="1" bestFit="1" customWidth="1"/>
    <col min="7" max="7" width="83.6640625" style="1" bestFit="1" customWidth="1"/>
    <col min="8" max="12" width="52.1640625" style="1" customWidth="1"/>
    <col min="13" max="16384" width="10.83203125" style="1"/>
  </cols>
  <sheetData>
    <row r="1" spans="1:8" ht="16" thickBot="1" x14ac:dyDescent="0.25">
      <c r="A1" s="52"/>
      <c r="B1" s="54" t="s">
        <v>0</v>
      </c>
      <c r="C1" s="56" t="s">
        <v>45</v>
      </c>
      <c r="D1" s="57"/>
      <c r="E1" s="56" t="s">
        <v>46</v>
      </c>
      <c r="F1" s="57"/>
      <c r="G1" s="54" t="s">
        <v>3</v>
      </c>
    </row>
    <row r="2" spans="1:8" ht="18" thickTop="1" thickBot="1" x14ac:dyDescent="0.25">
      <c r="A2" s="53"/>
      <c r="B2" s="55"/>
      <c r="C2" s="12" t="s">
        <v>1</v>
      </c>
      <c r="D2" s="12" t="s">
        <v>2</v>
      </c>
      <c r="E2" s="12" t="s">
        <v>1</v>
      </c>
      <c r="F2" s="12" t="s">
        <v>2</v>
      </c>
      <c r="G2" s="55"/>
    </row>
    <row r="3" spans="1:8" ht="20" thickTop="1" thickBot="1" x14ac:dyDescent="0.25">
      <c r="A3" s="13" t="s">
        <v>75</v>
      </c>
      <c r="B3" s="14">
        <v>135</v>
      </c>
      <c r="C3" s="14">
        <v>135</v>
      </c>
      <c r="D3" s="14">
        <v>132</v>
      </c>
      <c r="E3" s="14">
        <v>135</v>
      </c>
      <c r="F3" s="14">
        <v>132</v>
      </c>
      <c r="G3" s="15"/>
    </row>
    <row r="4" spans="1:8" ht="19" hidden="1" thickBot="1" x14ac:dyDescent="0.25">
      <c r="A4" s="16" t="s">
        <v>76</v>
      </c>
      <c r="B4" s="2">
        <v>118</v>
      </c>
      <c r="C4" s="58">
        <v>118</v>
      </c>
      <c r="D4" s="58">
        <v>118</v>
      </c>
      <c r="E4" s="58">
        <v>118</v>
      </c>
      <c r="F4" s="58">
        <v>118</v>
      </c>
      <c r="G4" s="1" t="s">
        <v>4</v>
      </c>
    </row>
    <row r="5" spans="1:8" ht="19" hidden="1" thickBot="1" x14ac:dyDescent="0.25">
      <c r="A5" s="17" t="s">
        <v>77</v>
      </c>
      <c r="B5" s="18">
        <v>10</v>
      </c>
      <c r="C5" s="18">
        <v>10</v>
      </c>
      <c r="D5" s="18">
        <v>7</v>
      </c>
      <c r="E5" s="18">
        <v>10</v>
      </c>
      <c r="F5" s="18">
        <v>7</v>
      </c>
      <c r="G5" s="19" t="s">
        <v>5</v>
      </c>
    </row>
    <row r="6" spans="1:8" ht="19" hidden="1" thickBot="1" x14ac:dyDescent="0.25">
      <c r="A6" s="16" t="s">
        <v>78</v>
      </c>
      <c r="B6" s="20">
        <v>7</v>
      </c>
      <c r="C6" s="20">
        <v>7</v>
      </c>
      <c r="D6" s="20">
        <v>7</v>
      </c>
      <c r="E6" s="20">
        <v>7</v>
      </c>
      <c r="F6" s="20">
        <v>7</v>
      </c>
      <c r="G6" s="21"/>
    </row>
    <row r="7" spans="1:8" ht="17" thickBot="1" x14ac:dyDescent="0.25">
      <c r="A7" s="19" t="s">
        <v>6</v>
      </c>
      <c r="B7" s="18" t="s">
        <v>7</v>
      </c>
      <c r="C7" s="48" t="s">
        <v>7</v>
      </c>
      <c r="D7" s="49"/>
      <c r="E7" s="48" t="s">
        <v>7</v>
      </c>
      <c r="F7" s="49"/>
      <c r="G7" s="22"/>
    </row>
    <row r="8" spans="1:8" ht="17" hidden="1" thickBot="1" x14ac:dyDescent="0.25">
      <c r="A8" s="16" t="s">
        <v>8</v>
      </c>
      <c r="B8" s="20">
        <v>32</v>
      </c>
      <c r="C8" s="50">
        <v>64</v>
      </c>
      <c r="D8" s="51"/>
      <c r="E8" s="50">
        <v>64</v>
      </c>
      <c r="F8" s="51"/>
      <c r="G8" s="23" t="s">
        <v>9</v>
      </c>
    </row>
    <row r="9" spans="1:8" ht="17" hidden="1" thickBot="1" x14ac:dyDescent="0.25">
      <c r="A9" s="17" t="s">
        <v>10</v>
      </c>
      <c r="B9" s="18" t="s">
        <v>11</v>
      </c>
      <c r="C9" s="48" t="s">
        <v>12</v>
      </c>
      <c r="D9" s="49"/>
      <c r="E9" s="48" t="s">
        <v>12</v>
      </c>
      <c r="F9" s="49"/>
      <c r="G9" s="22"/>
    </row>
    <row r="10" spans="1:8" ht="17" hidden="1" thickBot="1" x14ac:dyDescent="0.25">
      <c r="A10" s="16" t="s">
        <v>13</v>
      </c>
      <c r="B10" s="20" t="s">
        <v>14</v>
      </c>
      <c r="C10" s="50" t="s">
        <v>15</v>
      </c>
      <c r="D10" s="51"/>
      <c r="E10" s="50" t="s">
        <v>15</v>
      </c>
      <c r="F10" s="51"/>
      <c r="G10" s="23" t="s">
        <v>16</v>
      </c>
    </row>
    <row r="11" spans="1:8" ht="17" hidden="1" thickBot="1" x14ac:dyDescent="0.25">
      <c r="A11" s="17" t="s">
        <v>17</v>
      </c>
      <c r="B11" s="18" t="s">
        <v>18</v>
      </c>
      <c r="C11" s="48" t="s">
        <v>19</v>
      </c>
      <c r="D11" s="49"/>
      <c r="E11" s="48" t="s">
        <v>19</v>
      </c>
      <c r="F11" s="49"/>
      <c r="G11" s="19" t="s">
        <v>20</v>
      </c>
    </row>
    <row r="12" spans="1:8" ht="17" hidden="1" thickBot="1" x14ac:dyDescent="0.25">
      <c r="A12" s="16" t="s">
        <v>21</v>
      </c>
      <c r="B12" s="20">
        <v>1</v>
      </c>
      <c r="C12" s="44">
        <v>0.96</v>
      </c>
      <c r="D12" s="45"/>
      <c r="E12" s="44">
        <v>0.96</v>
      </c>
      <c r="F12" s="45"/>
      <c r="G12" s="23" t="s">
        <v>22</v>
      </c>
    </row>
    <row r="13" spans="1:8" ht="18" customHeight="1" thickBot="1" x14ac:dyDescent="0.25">
      <c r="A13" s="19" t="s">
        <v>27</v>
      </c>
      <c r="B13" s="18" t="s">
        <v>28</v>
      </c>
      <c r="C13" s="18">
        <v>465</v>
      </c>
      <c r="D13" s="18">
        <v>320</v>
      </c>
      <c r="E13" s="18">
        <v>320</v>
      </c>
      <c r="F13" s="18">
        <v>240</v>
      </c>
      <c r="G13" s="19" t="s">
        <v>29</v>
      </c>
    </row>
    <row r="14" spans="1:8" ht="18" customHeight="1" thickBot="1" x14ac:dyDescent="0.25">
      <c r="A14" s="16" t="s">
        <v>24</v>
      </c>
      <c r="B14" s="20">
        <v>85</v>
      </c>
      <c r="C14" s="46">
        <f>B14*0.91</f>
        <v>77.350000000000009</v>
      </c>
      <c r="D14" s="47"/>
      <c r="E14" s="24">
        <f>C14*0.84</f>
        <v>64.974000000000004</v>
      </c>
      <c r="F14" s="24">
        <v>60</v>
      </c>
      <c r="G14" s="23" t="s">
        <v>89</v>
      </c>
      <c r="H14" s="1">
        <f>(0.75*0.8+0.2)*85</f>
        <v>68</v>
      </c>
    </row>
    <row r="15" spans="1:8" ht="18" customHeight="1" thickBot="1" x14ac:dyDescent="0.25">
      <c r="A15" s="17" t="s">
        <v>25</v>
      </c>
      <c r="B15" s="18" t="s">
        <v>30</v>
      </c>
      <c r="C15" s="25">
        <f>C8*16/C13</f>
        <v>2.2021505376344086</v>
      </c>
      <c r="D15" s="25">
        <f>C8*16/D13</f>
        <v>3.2</v>
      </c>
      <c r="E15" s="25">
        <f>E8*16/E13</f>
        <v>3.2</v>
      </c>
      <c r="F15" s="25">
        <f>MIN(3.2,E8*16/F13)</f>
        <v>3.2</v>
      </c>
      <c r="G15" s="19" t="s">
        <v>91</v>
      </c>
    </row>
    <row r="16" spans="1:8" ht="17" thickBot="1" x14ac:dyDescent="0.25">
      <c r="A16" s="16" t="s">
        <v>26</v>
      </c>
      <c r="B16" s="20" t="s">
        <v>31</v>
      </c>
      <c r="C16" s="26">
        <f>C14*8*C15/1000</f>
        <v>1.3626907526881722</v>
      </c>
      <c r="D16" s="26">
        <f>C14*8*D15/1000</f>
        <v>1.9801600000000004</v>
      </c>
      <c r="E16" s="26">
        <f>E14*8*E15/1000</f>
        <v>1.6633344000000001</v>
      </c>
      <c r="F16" s="26">
        <f>F14*8*F15/1000</f>
        <v>1.536</v>
      </c>
      <c r="G16" s="21"/>
    </row>
    <row r="17" spans="1:7" ht="18" customHeight="1" thickBot="1" x14ac:dyDescent="0.25">
      <c r="A17" s="19" t="s">
        <v>23</v>
      </c>
      <c r="B17" s="18">
        <v>100</v>
      </c>
      <c r="C17" s="48">
        <v>100</v>
      </c>
      <c r="D17" s="49"/>
      <c r="E17" s="48">
        <v>100</v>
      </c>
      <c r="F17" s="49"/>
      <c r="G17" s="22"/>
    </row>
    <row r="18" spans="1:7" ht="18" customHeight="1" thickBot="1" x14ac:dyDescent="0.25">
      <c r="A18" s="16" t="s">
        <v>24</v>
      </c>
      <c r="B18" s="20">
        <v>47</v>
      </c>
      <c r="C18" s="46">
        <f>B18*0.84</f>
        <v>39.479999999999997</v>
      </c>
      <c r="D18" s="47"/>
      <c r="E18" s="24">
        <f>C18*1.09</f>
        <v>43.033200000000001</v>
      </c>
      <c r="F18" s="24">
        <f>E18-3</f>
        <v>40.033200000000001</v>
      </c>
      <c r="G18" s="23" t="s">
        <v>90</v>
      </c>
    </row>
    <row r="19" spans="1:7" ht="18" customHeight="1" thickBot="1" x14ac:dyDescent="0.25">
      <c r="A19" s="17" t="s">
        <v>25</v>
      </c>
      <c r="B19" s="18">
        <v>3.2</v>
      </c>
      <c r="C19" s="33">
        <f>MIN(3.2,C16*1000/(C18*8))</f>
        <v>3.2</v>
      </c>
      <c r="D19" s="33">
        <f>MIN(3.2,D16*1000/(C18*8))</f>
        <v>3.2</v>
      </c>
      <c r="E19" s="33">
        <f>MIN(3.2,E16*1000/(E18*8))</f>
        <v>3.2</v>
      </c>
      <c r="F19" s="33">
        <f>MIN(3.2, F16*1000/(F18*8))</f>
        <v>3.2</v>
      </c>
      <c r="G19" s="22" t="s">
        <v>92</v>
      </c>
    </row>
    <row r="20" spans="1:7" ht="17" thickBot="1" x14ac:dyDescent="0.25">
      <c r="A20" s="16" t="s">
        <v>26</v>
      </c>
      <c r="B20" s="20">
        <v>1.2</v>
      </c>
      <c r="C20" s="26">
        <f>C18*8*C19/1000</f>
        <v>1.010688</v>
      </c>
      <c r="D20" s="26">
        <f>C18*8*D19/1000</f>
        <v>1.010688</v>
      </c>
      <c r="E20" s="26">
        <f>E18*8*E19/1000</f>
        <v>1.1016499200000001</v>
      </c>
      <c r="F20" s="26">
        <f>F18*8*F19/1000</f>
        <v>1.0248499200000001</v>
      </c>
      <c r="G20" s="21"/>
    </row>
    <row r="21" spans="1:7" ht="17" thickBot="1" x14ac:dyDescent="0.25">
      <c r="A21" s="19" t="s">
        <v>32</v>
      </c>
      <c r="B21" s="27">
        <v>1</v>
      </c>
      <c r="C21" s="27">
        <v>0.97</v>
      </c>
      <c r="D21" s="27">
        <v>0.95</v>
      </c>
      <c r="E21" s="27">
        <v>0.91</v>
      </c>
      <c r="F21" s="27">
        <v>0.89</v>
      </c>
      <c r="G21" s="22"/>
    </row>
    <row r="22" spans="1:7" ht="17" hidden="1" thickBot="1" x14ac:dyDescent="0.25">
      <c r="A22" s="28" t="s">
        <v>33</v>
      </c>
      <c r="B22" s="29"/>
      <c r="C22" s="44">
        <v>0</v>
      </c>
      <c r="D22" s="45"/>
      <c r="E22" s="44">
        <v>-0.1</v>
      </c>
      <c r="F22" s="45"/>
      <c r="G22" s="23" t="s">
        <v>47</v>
      </c>
    </row>
    <row r="23" spans="1:7" ht="17" hidden="1" thickBot="1" x14ac:dyDescent="0.25">
      <c r="A23" s="30" t="s">
        <v>34</v>
      </c>
      <c r="B23" s="31"/>
      <c r="C23" s="42">
        <v>0</v>
      </c>
      <c r="D23" s="43"/>
      <c r="E23" s="42">
        <v>0.04</v>
      </c>
      <c r="F23" s="43"/>
      <c r="G23" s="22"/>
    </row>
    <row r="24" spans="1:7" ht="17" hidden="1" thickBot="1" x14ac:dyDescent="0.25">
      <c r="A24" s="28" t="s">
        <v>35</v>
      </c>
      <c r="B24" s="29"/>
      <c r="C24" s="44">
        <v>-0.03</v>
      </c>
      <c r="D24" s="45"/>
      <c r="E24" s="44">
        <v>-0.03</v>
      </c>
      <c r="F24" s="45"/>
      <c r="G24" s="21"/>
    </row>
    <row r="25" spans="1:7" ht="17" hidden="1" thickBot="1" x14ac:dyDescent="0.25">
      <c r="A25" s="30" t="s">
        <v>36</v>
      </c>
      <c r="B25" s="31"/>
      <c r="C25" s="27">
        <v>0</v>
      </c>
      <c r="D25" s="27">
        <v>-0.02</v>
      </c>
      <c r="E25" s="27">
        <v>0</v>
      </c>
      <c r="F25" s="27">
        <v>-0.02</v>
      </c>
      <c r="G25" s="22"/>
    </row>
    <row r="26" spans="1:7" ht="17" thickBot="1" x14ac:dyDescent="0.25">
      <c r="A26" s="23" t="s">
        <v>37</v>
      </c>
      <c r="B26" s="32">
        <v>2.0000000000000001E-4</v>
      </c>
      <c r="C26" s="32">
        <v>2.0000000000000001E-4</v>
      </c>
      <c r="D26" s="32">
        <v>2.0000000000000001E-4</v>
      </c>
      <c r="E26" s="32">
        <v>2.0000000000000001E-4</v>
      </c>
      <c r="F26" s="32">
        <v>1.0000000000000001E-5</v>
      </c>
      <c r="G26" s="23" t="s">
        <v>48</v>
      </c>
    </row>
    <row r="27" spans="1:7" ht="17" thickBot="1" x14ac:dyDescent="0.25">
      <c r="A27" s="30" t="s">
        <v>38</v>
      </c>
      <c r="B27" s="18" t="s">
        <v>39</v>
      </c>
      <c r="C27" s="18" t="s">
        <v>39</v>
      </c>
      <c r="D27" s="18" t="s">
        <v>39</v>
      </c>
      <c r="E27" s="18" t="s">
        <v>39</v>
      </c>
      <c r="F27" s="18" t="s">
        <v>40</v>
      </c>
      <c r="G27" s="22"/>
    </row>
    <row r="28" spans="1:7" ht="17" hidden="1" thickBot="1" x14ac:dyDescent="0.25">
      <c r="A28" s="28" t="s">
        <v>41</v>
      </c>
      <c r="B28" s="20" t="s">
        <v>42</v>
      </c>
      <c r="C28" s="20" t="s">
        <v>42</v>
      </c>
      <c r="D28" s="20" t="s">
        <v>42</v>
      </c>
      <c r="E28" s="20" t="s">
        <v>42</v>
      </c>
      <c r="F28" s="20" t="s">
        <v>42</v>
      </c>
      <c r="G28" s="23" t="s">
        <v>43</v>
      </c>
    </row>
  </sheetData>
  <mergeCells count="29">
    <mergeCell ref="C4:D4"/>
    <mergeCell ref="E4:F4"/>
    <mergeCell ref="A1:A2"/>
    <mergeCell ref="B1:B2"/>
    <mergeCell ref="C1:D1"/>
    <mergeCell ref="E1:F1"/>
    <mergeCell ref="G1:G2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23:D23"/>
    <mergeCell ref="E23:F23"/>
    <mergeCell ref="C24:D24"/>
    <mergeCell ref="E24:F24"/>
    <mergeCell ref="C14:D14"/>
    <mergeCell ref="C17:D17"/>
    <mergeCell ref="E17:F17"/>
    <mergeCell ref="C18:D18"/>
    <mergeCell ref="C22:D22"/>
    <mergeCell ref="E22:F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90B8E-77BD-5D4D-BF07-EC53FD92DF76}">
  <dimension ref="A1:H28"/>
  <sheetViews>
    <sheetView tabSelected="1" zoomScale="180" zoomScaleNormal="1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8" sqref="C8:D8"/>
    </sheetView>
  </sheetViews>
  <sheetFormatPr baseColWidth="10" defaultRowHeight="17" customHeight="1" x14ac:dyDescent="0.2"/>
  <cols>
    <col min="1" max="1" width="24.5" style="1" bestFit="1" customWidth="1"/>
    <col min="2" max="2" width="14.6640625" style="1" bestFit="1" customWidth="1"/>
    <col min="3" max="6" width="8" style="1" bestFit="1" customWidth="1"/>
    <col min="7" max="7" width="88.5" style="1" bestFit="1" customWidth="1"/>
    <col min="8" max="12" width="52.1640625" style="1" customWidth="1"/>
    <col min="13" max="16384" width="10.83203125" style="1"/>
  </cols>
  <sheetData>
    <row r="1" spans="1:8" ht="17" customHeight="1" thickBot="1" x14ac:dyDescent="0.25">
      <c r="A1" s="52"/>
      <c r="B1" s="54" t="s">
        <v>0</v>
      </c>
      <c r="C1" s="56" t="s">
        <v>45</v>
      </c>
      <c r="D1" s="57"/>
      <c r="E1" s="56" t="s">
        <v>46</v>
      </c>
      <c r="F1" s="57"/>
      <c r="G1" s="54" t="s">
        <v>3</v>
      </c>
    </row>
    <row r="2" spans="1:8" ht="17" customHeight="1" thickTop="1" thickBot="1" x14ac:dyDescent="0.25">
      <c r="A2" s="53"/>
      <c r="B2" s="55"/>
      <c r="C2" s="12" t="s">
        <v>1</v>
      </c>
      <c r="D2" s="12" t="s">
        <v>2</v>
      </c>
      <c r="E2" s="12" t="s">
        <v>1</v>
      </c>
      <c r="F2" s="12" t="s">
        <v>2</v>
      </c>
      <c r="G2" s="55"/>
    </row>
    <row r="3" spans="1:8" ht="17" customHeight="1" thickTop="1" thickBot="1" x14ac:dyDescent="0.25">
      <c r="A3" s="13" t="s">
        <v>75</v>
      </c>
      <c r="B3" s="14">
        <v>135</v>
      </c>
      <c r="C3" s="14">
        <v>135</v>
      </c>
      <c r="D3" s="14">
        <v>132</v>
      </c>
      <c r="E3" s="14">
        <v>135</v>
      </c>
      <c r="F3" s="14">
        <v>132</v>
      </c>
      <c r="G3" s="15"/>
    </row>
    <row r="4" spans="1:8" ht="17" customHeight="1" thickBot="1" x14ac:dyDescent="0.25">
      <c r="A4" s="16" t="s">
        <v>76</v>
      </c>
      <c r="B4" s="2">
        <v>118</v>
      </c>
      <c r="C4" s="58">
        <v>118</v>
      </c>
      <c r="D4" s="58">
        <v>118</v>
      </c>
      <c r="E4" s="58">
        <v>118</v>
      </c>
      <c r="F4" s="58">
        <v>118</v>
      </c>
      <c r="G4" s="1" t="s">
        <v>4</v>
      </c>
    </row>
    <row r="5" spans="1:8" ht="17" customHeight="1" thickBot="1" x14ac:dyDescent="0.25">
      <c r="A5" s="17" t="s">
        <v>77</v>
      </c>
      <c r="B5" s="18">
        <v>10</v>
      </c>
      <c r="C5" s="18">
        <v>10</v>
      </c>
      <c r="D5" s="18">
        <v>7</v>
      </c>
      <c r="E5" s="18">
        <v>10</v>
      </c>
      <c r="F5" s="18">
        <v>7</v>
      </c>
      <c r="G5" s="19" t="s">
        <v>5</v>
      </c>
    </row>
    <row r="6" spans="1:8" ht="17" customHeight="1" thickBot="1" x14ac:dyDescent="0.25">
      <c r="A6" s="16" t="s">
        <v>78</v>
      </c>
      <c r="B6" s="20">
        <v>7</v>
      </c>
      <c r="C6" s="20">
        <v>7</v>
      </c>
      <c r="D6" s="20">
        <v>7</v>
      </c>
      <c r="E6" s="20">
        <v>7</v>
      </c>
      <c r="F6" s="20">
        <v>7</v>
      </c>
      <c r="G6" s="21"/>
    </row>
    <row r="7" spans="1:8" ht="17" customHeight="1" thickBot="1" x14ac:dyDescent="0.25">
      <c r="A7" s="19" t="s">
        <v>6</v>
      </c>
      <c r="B7" s="18" t="s">
        <v>7</v>
      </c>
      <c r="C7" s="48" t="s">
        <v>7</v>
      </c>
      <c r="D7" s="49"/>
      <c r="E7" s="48" t="s">
        <v>7</v>
      </c>
      <c r="F7" s="49"/>
      <c r="G7" s="22"/>
    </row>
    <row r="8" spans="1:8" ht="17" customHeight="1" thickBot="1" x14ac:dyDescent="0.25">
      <c r="A8" s="16" t="s">
        <v>8</v>
      </c>
      <c r="B8" s="20">
        <v>32</v>
      </c>
      <c r="C8" s="50">
        <v>64</v>
      </c>
      <c r="D8" s="51"/>
      <c r="E8" s="50">
        <v>64</v>
      </c>
      <c r="F8" s="51"/>
      <c r="G8" s="23" t="s">
        <v>9</v>
      </c>
    </row>
    <row r="9" spans="1:8" ht="17" customHeight="1" thickBot="1" x14ac:dyDescent="0.25">
      <c r="A9" s="17" t="s">
        <v>10</v>
      </c>
      <c r="B9" s="18" t="s">
        <v>11</v>
      </c>
      <c r="C9" s="48" t="s">
        <v>12</v>
      </c>
      <c r="D9" s="49"/>
      <c r="E9" s="48" t="s">
        <v>12</v>
      </c>
      <c r="F9" s="49"/>
      <c r="G9" s="22"/>
    </row>
    <row r="10" spans="1:8" ht="17" customHeight="1" thickBot="1" x14ac:dyDescent="0.25">
      <c r="A10" s="16" t="s">
        <v>13</v>
      </c>
      <c r="B10" s="20" t="s">
        <v>14</v>
      </c>
      <c r="C10" s="50" t="s">
        <v>15</v>
      </c>
      <c r="D10" s="51"/>
      <c r="E10" s="50" t="s">
        <v>15</v>
      </c>
      <c r="F10" s="51"/>
      <c r="G10" s="23" t="s">
        <v>16</v>
      </c>
    </row>
    <row r="11" spans="1:8" ht="17" customHeight="1" thickBot="1" x14ac:dyDescent="0.25">
      <c r="A11" s="17" t="s">
        <v>17</v>
      </c>
      <c r="B11" s="18" t="s">
        <v>18</v>
      </c>
      <c r="C11" s="48" t="s">
        <v>19</v>
      </c>
      <c r="D11" s="49"/>
      <c r="E11" s="48" t="s">
        <v>19</v>
      </c>
      <c r="F11" s="49"/>
      <c r="G11" s="19" t="s">
        <v>20</v>
      </c>
    </row>
    <row r="12" spans="1:8" ht="17" customHeight="1" thickBot="1" x14ac:dyDescent="0.25">
      <c r="A12" s="16" t="s">
        <v>21</v>
      </c>
      <c r="B12" s="20">
        <v>1</v>
      </c>
      <c r="C12" s="44">
        <v>0.96</v>
      </c>
      <c r="D12" s="45"/>
      <c r="E12" s="44">
        <v>0.96</v>
      </c>
      <c r="F12" s="45"/>
      <c r="G12" s="23" t="s">
        <v>22</v>
      </c>
    </row>
    <row r="13" spans="1:8" ht="17" customHeight="1" thickBot="1" x14ac:dyDescent="0.25">
      <c r="A13" s="19" t="s">
        <v>27</v>
      </c>
      <c r="B13" s="18" t="s">
        <v>28</v>
      </c>
      <c r="C13" s="18">
        <v>465</v>
      </c>
      <c r="D13" s="18">
        <v>320</v>
      </c>
      <c r="E13" s="18">
        <v>320</v>
      </c>
      <c r="F13" s="18">
        <v>240</v>
      </c>
      <c r="G13" s="19" t="s">
        <v>29</v>
      </c>
    </row>
    <row r="14" spans="1:8" ht="17" customHeight="1" thickBot="1" x14ac:dyDescent="0.25">
      <c r="A14" s="16" t="s">
        <v>24</v>
      </c>
      <c r="B14" s="20">
        <v>85</v>
      </c>
      <c r="C14" s="46">
        <f>B14*0.91</f>
        <v>77.350000000000009</v>
      </c>
      <c r="D14" s="47"/>
      <c r="E14" s="24">
        <f>C14*0.84</f>
        <v>64.974000000000004</v>
      </c>
      <c r="F14" s="24">
        <v>60</v>
      </c>
      <c r="G14" s="23" t="s">
        <v>89</v>
      </c>
      <c r="H14" s="1">
        <f>(0.75*0.8+0.2)*85</f>
        <v>68</v>
      </c>
    </row>
    <row r="15" spans="1:8" ht="17" customHeight="1" thickBot="1" x14ac:dyDescent="0.25">
      <c r="A15" s="17" t="s">
        <v>25</v>
      </c>
      <c r="B15" s="18" t="s">
        <v>30</v>
      </c>
      <c r="C15" s="25">
        <f>C8*16/C13</f>
        <v>2.2021505376344086</v>
      </c>
      <c r="D15" s="25">
        <f>C8*16/D13</f>
        <v>3.2</v>
      </c>
      <c r="E15" s="25">
        <f>E8*16/E13</f>
        <v>3.2</v>
      </c>
      <c r="F15" s="25">
        <f>MIN(3.2,E8*16/F13)</f>
        <v>3.2</v>
      </c>
      <c r="G15" s="19" t="s">
        <v>91</v>
      </c>
    </row>
    <row r="16" spans="1:8" ht="17" customHeight="1" thickBot="1" x14ac:dyDescent="0.25">
      <c r="A16" s="16" t="s">
        <v>26</v>
      </c>
      <c r="B16" s="20" t="s">
        <v>31</v>
      </c>
      <c r="C16" s="26">
        <f>C14*8*C15/1000</f>
        <v>1.3626907526881722</v>
      </c>
      <c r="D16" s="26">
        <f>C14*8*D15/1000</f>
        <v>1.9801600000000004</v>
      </c>
      <c r="E16" s="26">
        <f>E14*8*E15/1000</f>
        <v>1.6633344000000001</v>
      </c>
      <c r="F16" s="26">
        <f>F14*8*F15/1000</f>
        <v>1.536</v>
      </c>
      <c r="G16" s="21"/>
    </row>
    <row r="17" spans="1:7" ht="17" customHeight="1" thickBot="1" x14ac:dyDescent="0.25">
      <c r="A17" s="19" t="s">
        <v>23</v>
      </c>
      <c r="B17" s="18">
        <v>100</v>
      </c>
      <c r="C17" s="48">
        <v>100</v>
      </c>
      <c r="D17" s="49"/>
      <c r="E17" s="48">
        <v>100</v>
      </c>
      <c r="F17" s="49"/>
      <c r="G17" s="22"/>
    </row>
    <row r="18" spans="1:7" ht="17" customHeight="1" thickBot="1" x14ac:dyDescent="0.25">
      <c r="A18" s="16" t="s">
        <v>24</v>
      </c>
      <c r="B18" s="20">
        <v>47</v>
      </c>
      <c r="C18" s="46">
        <f>B18*0.84</f>
        <v>39.479999999999997</v>
      </c>
      <c r="D18" s="47"/>
      <c r="E18" s="24">
        <f>C18*1.09</f>
        <v>43.033200000000001</v>
      </c>
      <c r="F18" s="24">
        <f>E18-3</f>
        <v>40.033200000000001</v>
      </c>
      <c r="G18" s="23" t="s">
        <v>90</v>
      </c>
    </row>
    <row r="19" spans="1:7" ht="17" customHeight="1" thickBot="1" x14ac:dyDescent="0.25">
      <c r="A19" s="17" t="s">
        <v>25</v>
      </c>
      <c r="B19" s="18">
        <v>3.2</v>
      </c>
      <c r="C19" s="33">
        <f>MIN(3.2,C16*1000/(C18*8))</f>
        <v>3.2</v>
      </c>
      <c r="D19" s="33">
        <f>MIN(3.2,D16*1000/(C18*8))</f>
        <v>3.2</v>
      </c>
      <c r="E19" s="33">
        <f>MIN(3.2,E16*1000/(E18*8))</f>
        <v>3.2</v>
      </c>
      <c r="F19" s="33">
        <f>MIN(3.2, F16*1000/(F18*8))</f>
        <v>3.2</v>
      </c>
      <c r="G19" s="22" t="s">
        <v>92</v>
      </c>
    </row>
    <row r="20" spans="1:7" ht="17" customHeight="1" thickBot="1" x14ac:dyDescent="0.25">
      <c r="A20" s="16" t="s">
        <v>26</v>
      </c>
      <c r="B20" s="20">
        <v>1.2</v>
      </c>
      <c r="C20" s="26">
        <f>C18*8*C19/1000</f>
        <v>1.010688</v>
      </c>
      <c r="D20" s="26">
        <f>C18*8*D19/1000</f>
        <v>1.010688</v>
      </c>
      <c r="E20" s="26">
        <f>E18*8*E19/1000</f>
        <v>1.1016499200000001</v>
      </c>
      <c r="F20" s="26">
        <f>F18*8*F19/1000</f>
        <v>1.0248499200000001</v>
      </c>
      <c r="G20" s="21"/>
    </row>
    <row r="21" spans="1:7" ht="17" customHeight="1" thickBot="1" x14ac:dyDescent="0.25">
      <c r="A21" s="19" t="s">
        <v>32</v>
      </c>
      <c r="B21" s="27">
        <v>1</v>
      </c>
      <c r="C21" s="27">
        <v>0.97</v>
      </c>
      <c r="D21" s="27">
        <v>0.95</v>
      </c>
      <c r="E21" s="27">
        <v>0.91</v>
      </c>
      <c r="F21" s="27">
        <v>0.89</v>
      </c>
      <c r="G21" s="22"/>
    </row>
    <row r="22" spans="1:7" ht="17" customHeight="1" thickBot="1" x14ac:dyDescent="0.25">
      <c r="A22" s="28" t="s">
        <v>33</v>
      </c>
      <c r="B22" s="29"/>
      <c r="C22" s="44">
        <v>0</v>
      </c>
      <c r="D22" s="45"/>
      <c r="E22" s="44">
        <v>-0.1</v>
      </c>
      <c r="F22" s="45"/>
      <c r="G22" s="23" t="s">
        <v>47</v>
      </c>
    </row>
    <row r="23" spans="1:7" ht="17" customHeight="1" thickBot="1" x14ac:dyDescent="0.25">
      <c r="A23" s="30" t="s">
        <v>34</v>
      </c>
      <c r="B23" s="31"/>
      <c r="C23" s="42">
        <v>0</v>
      </c>
      <c r="D23" s="43"/>
      <c r="E23" s="42">
        <v>0.04</v>
      </c>
      <c r="F23" s="43"/>
      <c r="G23" s="22"/>
    </row>
    <row r="24" spans="1:7" ht="17" customHeight="1" thickBot="1" x14ac:dyDescent="0.25">
      <c r="A24" s="28" t="s">
        <v>35</v>
      </c>
      <c r="B24" s="29"/>
      <c r="C24" s="44">
        <v>-0.03</v>
      </c>
      <c r="D24" s="45"/>
      <c r="E24" s="44">
        <v>-0.03</v>
      </c>
      <c r="F24" s="45"/>
      <c r="G24" s="21"/>
    </row>
    <row r="25" spans="1:7" ht="17" customHeight="1" thickBot="1" x14ac:dyDescent="0.25">
      <c r="A25" s="30" t="s">
        <v>36</v>
      </c>
      <c r="B25" s="31"/>
      <c r="C25" s="27">
        <v>0</v>
      </c>
      <c r="D25" s="27">
        <v>-0.02</v>
      </c>
      <c r="E25" s="27">
        <v>0</v>
      </c>
      <c r="F25" s="27">
        <v>-0.02</v>
      </c>
      <c r="G25" s="22"/>
    </row>
    <row r="26" spans="1:7" ht="17" customHeight="1" thickBot="1" x14ac:dyDescent="0.25">
      <c r="A26" s="23" t="s">
        <v>37</v>
      </c>
      <c r="B26" s="32">
        <v>2.0000000000000001E-4</v>
      </c>
      <c r="C26" s="32">
        <v>2.0000000000000001E-4</v>
      </c>
      <c r="D26" s="32">
        <v>2.0000000000000001E-4</v>
      </c>
      <c r="E26" s="32">
        <v>2.0000000000000001E-4</v>
      </c>
      <c r="F26" s="32">
        <v>1.0000000000000001E-5</v>
      </c>
      <c r="G26" s="23" t="s">
        <v>48</v>
      </c>
    </row>
    <row r="27" spans="1:7" ht="17" customHeight="1" thickBot="1" x14ac:dyDescent="0.25">
      <c r="A27" s="30" t="s">
        <v>38</v>
      </c>
      <c r="B27" s="18" t="s">
        <v>39</v>
      </c>
      <c r="C27" s="18" t="s">
        <v>39</v>
      </c>
      <c r="D27" s="18" t="s">
        <v>39</v>
      </c>
      <c r="E27" s="18" t="s">
        <v>39</v>
      </c>
      <c r="F27" s="18" t="s">
        <v>40</v>
      </c>
      <c r="G27" s="22"/>
    </row>
    <row r="28" spans="1:7" ht="17" customHeight="1" thickBot="1" x14ac:dyDescent="0.25">
      <c r="A28" s="28" t="s">
        <v>41</v>
      </c>
      <c r="B28" s="20" t="s">
        <v>42</v>
      </c>
      <c r="C28" s="20" t="s">
        <v>42</v>
      </c>
      <c r="D28" s="20" t="s">
        <v>42</v>
      </c>
      <c r="E28" s="20" t="s">
        <v>42</v>
      </c>
      <c r="F28" s="20" t="s">
        <v>42</v>
      </c>
      <c r="G28" s="23" t="s">
        <v>43</v>
      </c>
    </row>
  </sheetData>
  <mergeCells count="29">
    <mergeCell ref="E23:F23"/>
    <mergeCell ref="E24:F24"/>
    <mergeCell ref="C7:D7"/>
    <mergeCell ref="C8:D8"/>
    <mergeCell ref="C9:D9"/>
    <mergeCell ref="C10:D10"/>
    <mergeCell ref="C11:D11"/>
    <mergeCell ref="C12:D12"/>
    <mergeCell ref="C17:D17"/>
    <mergeCell ref="C18:D18"/>
    <mergeCell ref="E17:F17"/>
    <mergeCell ref="E22:F22"/>
    <mergeCell ref="E7:F7"/>
    <mergeCell ref="E8:F8"/>
    <mergeCell ref="E9:F9"/>
    <mergeCell ref="E10:F10"/>
    <mergeCell ref="A1:A2"/>
    <mergeCell ref="B1:B2"/>
    <mergeCell ref="C22:D22"/>
    <mergeCell ref="C23:D23"/>
    <mergeCell ref="C24:D24"/>
    <mergeCell ref="G1:G2"/>
    <mergeCell ref="C14:D14"/>
    <mergeCell ref="C1:D1"/>
    <mergeCell ref="E1:F1"/>
    <mergeCell ref="C4:D4"/>
    <mergeCell ref="E4:F4"/>
    <mergeCell ref="E11:F11"/>
    <mergeCell ref="E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026AD-7163-2746-BCEA-EE12FDF8E964}">
  <dimension ref="A1:H40"/>
  <sheetViews>
    <sheetView topLeftCell="A15" zoomScale="130" zoomScaleNormal="130" workbookViewId="0">
      <selection activeCell="E29" sqref="E29:E32"/>
    </sheetView>
  </sheetViews>
  <sheetFormatPr baseColWidth="10" defaultRowHeight="16" x14ac:dyDescent="0.2"/>
  <cols>
    <col min="1" max="1" width="20.83203125" customWidth="1"/>
    <col min="8" max="8" width="28.1640625" customWidth="1"/>
  </cols>
  <sheetData>
    <row r="1" spans="1:8" ht="32" x14ac:dyDescent="0.2">
      <c r="A1" s="3" t="s">
        <v>49</v>
      </c>
      <c r="B1" s="3" t="s">
        <v>50</v>
      </c>
      <c r="C1" s="4" t="s">
        <v>51</v>
      </c>
      <c r="D1" s="4" t="s">
        <v>52</v>
      </c>
      <c r="E1" s="4" t="s">
        <v>53</v>
      </c>
      <c r="F1" s="4" t="s">
        <v>54</v>
      </c>
      <c r="G1" s="4" t="s">
        <v>55</v>
      </c>
      <c r="H1" s="4" t="s">
        <v>56</v>
      </c>
    </row>
    <row r="2" spans="1:8" ht="32" x14ac:dyDescent="0.2">
      <c r="A2" s="5" t="s">
        <v>57</v>
      </c>
      <c r="B2" s="5" t="s">
        <v>58</v>
      </c>
      <c r="C2" s="6">
        <v>30.02</v>
      </c>
      <c r="D2" s="6">
        <v>30.02</v>
      </c>
      <c r="E2" s="6">
        <v>30.02</v>
      </c>
      <c r="F2" s="6">
        <v>30.02</v>
      </c>
      <c r="G2" s="6">
        <v>30.02</v>
      </c>
      <c r="H2" s="6">
        <v>30.02</v>
      </c>
    </row>
    <row r="3" spans="1:8" ht="32" x14ac:dyDescent="0.2">
      <c r="A3" s="7" t="s">
        <v>59</v>
      </c>
      <c r="B3" s="7" t="s">
        <v>60</v>
      </c>
      <c r="C3" s="8">
        <v>14.9</v>
      </c>
      <c r="D3" s="8">
        <v>0</v>
      </c>
      <c r="E3" s="8">
        <v>0</v>
      </c>
      <c r="F3" s="8">
        <v>14.9</v>
      </c>
      <c r="G3" s="8">
        <v>0</v>
      </c>
      <c r="H3" s="8">
        <v>14.9</v>
      </c>
    </row>
    <row r="4" spans="1:8" x14ac:dyDescent="0.2">
      <c r="A4" s="5" t="s">
        <v>61</v>
      </c>
      <c r="B4" s="5" t="s">
        <v>62</v>
      </c>
      <c r="C4" s="6">
        <v>0</v>
      </c>
      <c r="D4" s="6">
        <v>0</v>
      </c>
      <c r="E4" s="6">
        <v>15.92</v>
      </c>
      <c r="F4" s="6">
        <v>-0.25</v>
      </c>
      <c r="G4" s="6">
        <v>15.92</v>
      </c>
      <c r="H4" s="6">
        <v>-0.25</v>
      </c>
    </row>
    <row r="5" spans="1:8" x14ac:dyDescent="0.2">
      <c r="A5" s="7" t="s">
        <v>63</v>
      </c>
      <c r="B5" s="7" t="s">
        <v>64</v>
      </c>
      <c r="C5" s="8">
        <v>0</v>
      </c>
      <c r="D5" s="8">
        <v>0</v>
      </c>
      <c r="E5" s="8">
        <v>41.1</v>
      </c>
      <c r="F5" s="8">
        <v>0</v>
      </c>
      <c r="G5" s="8">
        <v>41.1</v>
      </c>
      <c r="H5" s="8">
        <v>0</v>
      </c>
    </row>
    <row r="6" spans="1:8" ht="32" x14ac:dyDescent="0.2">
      <c r="A6" s="5" t="s">
        <v>65</v>
      </c>
      <c r="B6" s="5" t="s">
        <v>66</v>
      </c>
      <c r="C6" s="6">
        <v>10.37</v>
      </c>
      <c r="D6" s="6">
        <v>10.37</v>
      </c>
      <c r="E6" s="6">
        <v>21.15</v>
      </c>
      <c r="F6" s="6">
        <v>21.15</v>
      </c>
      <c r="G6" s="6">
        <v>21.15</v>
      </c>
      <c r="H6" s="6">
        <v>21.15</v>
      </c>
    </row>
    <row r="7" spans="1:8" ht="32" x14ac:dyDescent="0.2">
      <c r="A7" s="9" t="s">
        <v>67</v>
      </c>
      <c r="B7" s="9" t="s">
        <v>68</v>
      </c>
      <c r="C7" s="10">
        <f>SUM(C2:C6)</f>
        <v>55.29</v>
      </c>
      <c r="D7" s="10">
        <f>SUM(D2:D6)</f>
        <v>40.39</v>
      </c>
      <c r="E7" s="10">
        <f>SUM(E2:E6)</f>
        <v>108.19</v>
      </c>
      <c r="F7" s="10">
        <f>SUM(F2:F6)</f>
        <v>65.819999999999993</v>
      </c>
      <c r="G7" s="10">
        <f>SUM(G2:G6)</f>
        <v>108.19</v>
      </c>
      <c r="H7" s="10">
        <v>65.8</v>
      </c>
    </row>
    <row r="8" spans="1:8" x14ac:dyDescent="0.2">
      <c r="A8" s="35" t="s">
        <v>81</v>
      </c>
      <c r="B8" s="35"/>
      <c r="C8" s="36"/>
      <c r="D8" s="36"/>
      <c r="E8" s="36"/>
      <c r="F8" s="36"/>
      <c r="G8" s="36"/>
      <c r="H8" s="36"/>
    </row>
    <row r="9" spans="1:8" x14ac:dyDescent="0.2">
      <c r="A9" s="35" t="s">
        <v>44</v>
      </c>
      <c r="B9" s="35"/>
      <c r="C9" s="36">
        <f>AVERAGE(C7:D7)</f>
        <v>47.84</v>
      </c>
      <c r="D9" s="36"/>
      <c r="E9" s="36">
        <f>AVERAGE(E7:H7)</f>
        <v>87</v>
      </c>
      <c r="F9" s="36"/>
      <c r="G9" s="36"/>
      <c r="H9" s="36"/>
    </row>
    <row r="10" spans="1:8" s="34" customFormat="1" x14ac:dyDescent="0.2">
      <c r="A10" s="34" t="s">
        <v>79</v>
      </c>
      <c r="C10" s="37">
        <v>44</v>
      </c>
      <c r="E10" s="37">
        <v>104</v>
      </c>
    </row>
    <row r="11" spans="1:8" x14ac:dyDescent="0.2">
      <c r="A11" s="35" t="s">
        <v>80</v>
      </c>
      <c r="C11" s="38">
        <f>C9/C10</f>
        <v>1.0872727272727274</v>
      </c>
      <c r="E11" s="38">
        <f>E9/E10</f>
        <v>0.83653846153846156</v>
      </c>
    </row>
    <row r="14" spans="1:8" ht="32" x14ac:dyDescent="0.2">
      <c r="A14" s="3" t="s">
        <v>49</v>
      </c>
      <c r="B14" s="3" t="s">
        <v>50</v>
      </c>
      <c r="C14" s="4" t="s">
        <v>51</v>
      </c>
      <c r="D14" s="4" t="s">
        <v>52</v>
      </c>
      <c r="E14" s="4" t="s">
        <v>53</v>
      </c>
      <c r="F14" s="4" t="s">
        <v>54</v>
      </c>
      <c r="G14" s="4" t="s">
        <v>55</v>
      </c>
      <c r="H14" s="4" t="s">
        <v>56</v>
      </c>
    </row>
    <row r="15" spans="1:8" x14ac:dyDescent="0.2">
      <c r="A15" s="5" t="s">
        <v>57</v>
      </c>
      <c r="B15" s="5" t="s">
        <v>58</v>
      </c>
      <c r="C15" s="6">
        <f t="shared" ref="C15:H15" si="0">C2*0.75</f>
        <v>22.515000000000001</v>
      </c>
      <c r="D15" s="6">
        <f t="shared" si="0"/>
        <v>22.515000000000001</v>
      </c>
      <c r="E15" s="6">
        <f t="shared" si="0"/>
        <v>22.515000000000001</v>
      </c>
      <c r="F15" s="6">
        <f t="shared" si="0"/>
        <v>22.515000000000001</v>
      </c>
      <c r="G15" s="6">
        <f t="shared" si="0"/>
        <v>22.515000000000001</v>
      </c>
      <c r="H15" s="6">
        <f t="shared" si="0"/>
        <v>22.515000000000001</v>
      </c>
    </row>
    <row r="16" spans="1:8" ht="32" x14ac:dyDescent="0.2">
      <c r="A16" s="7" t="s">
        <v>59</v>
      </c>
      <c r="B16" s="7" t="s">
        <v>60</v>
      </c>
      <c r="C16" s="8">
        <v>14.9</v>
      </c>
      <c r="D16" s="8">
        <v>0</v>
      </c>
      <c r="E16" s="8">
        <v>0</v>
      </c>
      <c r="F16" s="8">
        <v>14.9</v>
      </c>
      <c r="G16" s="8">
        <v>0</v>
      </c>
      <c r="H16" s="8">
        <v>14.9</v>
      </c>
    </row>
    <row r="17" spans="1:8" x14ac:dyDescent="0.2">
      <c r="A17" s="5" t="s">
        <v>61</v>
      </c>
      <c r="B17" s="5" t="s">
        <v>62</v>
      </c>
      <c r="C17" s="6">
        <f t="shared" ref="C17:H17" si="1">C4*0.75</f>
        <v>0</v>
      </c>
      <c r="D17" s="6">
        <f t="shared" si="1"/>
        <v>0</v>
      </c>
      <c r="E17" s="6">
        <f t="shared" si="1"/>
        <v>11.94</v>
      </c>
      <c r="F17" s="6">
        <f t="shared" si="1"/>
        <v>-0.1875</v>
      </c>
      <c r="G17" s="6">
        <f t="shared" si="1"/>
        <v>11.94</v>
      </c>
      <c r="H17" s="6">
        <f t="shared" si="1"/>
        <v>-0.1875</v>
      </c>
    </row>
    <row r="18" spans="1:8" x14ac:dyDescent="0.2">
      <c r="A18" s="7" t="s">
        <v>63</v>
      </c>
      <c r="B18" s="7" t="s">
        <v>64</v>
      </c>
      <c r="C18" s="8">
        <v>0</v>
      </c>
      <c r="D18" s="8">
        <v>0</v>
      </c>
      <c r="E18" s="8">
        <v>41.1</v>
      </c>
      <c r="F18" s="8">
        <v>0</v>
      </c>
      <c r="G18" s="8">
        <v>41.1</v>
      </c>
      <c r="H18" s="8">
        <v>0</v>
      </c>
    </row>
    <row r="19" spans="1:8" ht="32" x14ac:dyDescent="0.2">
      <c r="A19" s="5" t="s">
        <v>65</v>
      </c>
      <c r="B19" s="5" t="s">
        <v>66</v>
      </c>
      <c r="C19" s="6">
        <f t="shared" ref="C19:H19" si="2">C6</f>
        <v>10.37</v>
      </c>
      <c r="D19" s="6">
        <f t="shared" si="2"/>
        <v>10.37</v>
      </c>
      <c r="E19" s="6">
        <f t="shared" si="2"/>
        <v>21.15</v>
      </c>
      <c r="F19" s="6">
        <f t="shared" si="2"/>
        <v>21.15</v>
      </c>
      <c r="G19" s="6">
        <f t="shared" si="2"/>
        <v>21.15</v>
      </c>
      <c r="H19" s="6">
        <f t="shared" si="2"/>
        <v>21.15</v>
      </c>
    </row>
    <row r="20" spans="1:8" x14ac:dyDescent="0.2">
      <c r="A20" s="9" t="s">
        <v>67</v>
      </c>
      <c r="B20" s="9" t="s">
        <v>68</v>
      </c>
      <c r="C20" s="10">
        <f>SUM(C15:C19)</f>
        <v>47.784999999999997</v>
      </c>
      <c r="D20" s="10">
        <f>SUM(D15:D19)</f>
        <v>32.884999999999998</v>
      </c>
      <c r="E20" s="10">
        <f>SUM(E15:E19)</f>
        <v>96.705000000000013</v>
      </c>
      <c r="F20" s="10">
        <f>SUM(F15:F19)</f>
        <v>58.377499999999998</v>
      </c>
      <c r="G20" s="10">
        <f>SUM(G15:G19)</f>
        <v>96.705000000000013</v>
      </c>
      <c r="H20" s="10">
        <v>65.8</v>
      </c>
    </row>
    <row r="21" spans="1:8" x14ac:dyDescent="0.2">
      <c r="A21" s="35" t="s">
        <v>81</v>
      </c>
      <c r="B21" s="35"/>
      <c r="C21" s="36"/>
      <c r="D21" s="36"/>
      <c r="E21" s="36"/>
      <c r="F21" s="36"/>
      <c r="G21" s="36"/>
      <c r="H21" s="36"/>
    </row>
    <row r="22" spans="1:8" x14ac:dyDescent="0.2">
      <c r="A22" s="35" t="s">
        <v>82</v>
      </c>
      <c r="B22" s="35"/>
      <c r="C22" s="39">
        <f>AVERAGE(C20:D20)</f>
        <v>40.334999999999994</v>
      </c>
      <c r="D22" s="36"/>
      <c r="E22" s="39">
        <f>AVERAGE(E20:H20)</f>
        <v>79.396875000000009</v>
      </c>
      <c r="F22" s="36"/>
      <c r="G22" s="36"/>
      <c r="H22" s="36"/>
    </row>
    <row r="23" spans="1:8" s="34" customFormat="1" x14ac:dyDescent="0.2">
      <c r="A23" s="34" t="s">
        <v>83</v>
      </c>
      <c r="C23" s="37">
        <f>C9</f>
        <v>47.84</v>
      </c>
      <c r="E23" s="37">
        <f>E9</f>
        <v>87</v>
      </c>
    </row>
    <row r="24" spans="1:8" x14ac:dyDescent="0.2">
      <c r="A24" s="35" t="s">
        <v>80</v>
      </c>
      <c r="C24" s="38">
        <f>C22/C23</f>
        <v>0.8431229096989965</v>
      </c>
      <c r="E24" s="38">
        <f>E22/E23</f>
        <v>0.91260775862068977</v>
      </c>
    </row>
    <row r="25" spans="1:8" x14ac:dyDescent="0.2">
      <c r="A25" s="35"/>
      <c r="C25" s="38"/>
      <c r="E25" s="38"/>
    </row>
    <row r="26" spans="1:8" x14ac:dyDescent="0.2">
      <c r="C26" s="40" t="s">
        <v>70</v>
      </c>
      <c r="D26" s="40" t="s">
        <v>71</v>
      </c>
      <c r="E26" t="s">
        <v>95</v>
      </c>
      <c r="F26" t="s">
        <v>94</v>
      </c>
    </row>
    <row r="27" spans="1:8" x14ac:dyDescent="0.2">
      <c r="B27" t="s">
        <v>87</v>
      </c>
      <c r="C27" s="40" t="s">
        <v>88</v>
      </c>
      <c r="D27" s="40">
        <v>396</v>
      </c>
    </row>
    <row r="28" spans="1:8" x14ac:dyDescent="0.2">
      <c r="A28" s="11" t="s">
        <v>93</v>
      </c>
      <c r="B28" s="11" t="s">
        <v>86</v>
      </c>
      <c r="C28" s="40">
        <v>73</v>
      </c>
      <c r="D28" s="40">
        <v>168</v>
      </c>
      <c r="F28" s="59">
        <f>D28/D27</f>
        <v>0.42424242424242425</v>
      </c>
    </row>
    <row r="29" spans="1:8" x14ac:dyDescent="0.2">
      <c r="A29" s="11" t="s">
        <v>93</v>
      </c>
      <c r="B29" s="11" t="s">
        <v>85</v>
      </c>
      <c r="C29" s="40">
        <v>54</v>
      </c>
      <c r="D29" s="40">
        <v>118</v>
      </c>
      <c r="E29" s="59">
        <f>C29/C28</f>
        <v>0.73972602739726023</v>
      </c>
      <c r="F29" s="59">
        <f>D29/D28</f>
        <v>0.70238095238095233</v>
      </c>
    </row>
    <row r="30" spans="1:8" x14ac:dyDescent="0.2">
      <c r="A30" s="11" t="s">
        <v>93</v>
      </c>
      <c r="B30" s="11" t="s">
        <v>84</v>
      </c>
      <c r="C30" s="40">
        <v>44</v>
      </c>
      <c r="D30" s="40">
        <v>104</v>
      </c>
      <c r="E30" s="59">
        <f>C30/C29</f>
        <v>0.81481481481481477</v>
      </c>
      <c r="F30" s="59">
        <f>D30/D29</f>
        <v>0.88135593220338981</v>
      </c>
    </row>
    <row r="31" spans="1:8" x14ac:dyDescent="0.2">
      <c r="A31" s="11" t="s">
        <v>44</v>
      </c>
      <c r="B31" s="11" t="s">
        <v>69</v>
      </c>
      <c r="C31" s="40">
        <f>C23</f>
        <v>47.84</v>
      </c>
      <c r="D31" s="40">
        <f>E23</f>
        <v>87</v>
      </c>
      <c r="E31" s="59">
        <f>C31/C30</f>
        <v>1.0872727272727274</v>
      </c>
      <c r="F31" s="59">
        <f>D31/D30</f>
        <v>0.83653846153846156</v>
      </c>
    </row>
    <row r="32" spans="1:8" x14ac:dyDescent="0.2">
      <c r="A32" s="11" t="s">
        <v>44</v>
      </c>
      <c r="B32" s="11" t="s">
        <v>72</v>
      </c>
      <c r="C32" s="41">
        <f>C22</f>
        <v>40.334999999999994</v>
      </c>
      <c r="D32" s="41">
        <f>E22</f>
        <v>79.396875000000009</v>
      </c>
      <c r="E32" s="59">
        <f>C32/C30</f>
        <v>0.91670454545454527</v>
      </c>
      <c r="F32" s="59">
        <f>D32/D30</f>
        <v>0.76343149038461544</v>
      </c>
    </row>
    <row r="33" spans="2:5" x14ac:dyDescent="0.2">
      <c r="B33" s="11"/>
      <c r="C33" s="40" t="s">
        <v>70</v>
      </c>
      <c r="D33" s="40" t="s">
        <v>71</v>
      </c>
    </row>
    <row r="34" spans="2:5" x14ac:dyDescent="0.2">
      <c r="B34" s="11" t="s">
        <v>73</v>
      </c>
      <c r="C34" s="38">
        <f>C31/C30</f>
        <v>1.0872727272727274</v>
      </c>
      <c r="D34" s="38">
        <f>D31/D30</f>
        <v>0.83653846153846156</v>
      </c>
    </row>
    <row r="35" spans="2:5" x14ac:dyDescent="0.2">
      <c r="B35" s="11" t="s">
        <v>74</v>
      </c>
      <c r="C35" s="38">
        <f>C32/C31</f>
        <v>0.8431229096989965</v>
      </c>
      <c r="D35" s="38">
        <f>D32/D31</f>
        <v>0.91260775862068977</v>
      </c>
    </row>
    <row r="40" spans="2:5" x14ac:dyDescent="0.2">
      <c r="E40">
        <f>0.75*0.6+0.4</f>
        <v>0.85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Array 33.5p</vt:lpstr>
      <vt:lpstr>Energy Pareto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2020-05-23T21:57:36Z</dcterms:created>
  <dcterms:modified xsi:type="dcterms:W3CDTF">2020-05-27T02:25:43Z</dcterms:modified>
</cp:coreProperties>
</file>