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kau/Documents/dck02/BiSM/3D XOR/"/>
    </mc:Choice>
  </mc:AlternateContent>
  <xr:revisionPtr revIDLastSave="0" documentId="13_ncr:1_{D409590D-0B25-D84A-9A3D-BC3BC4CCCF3E}" xr6:coauthVersionLast="36" xr6:coauthVersionMax="36" xr10:uidLastSave="{00000000-0000-0000-0000-000000000000}"/>
  <bookViews>
    <workbookView xWindow="2500" yWindow="620" windowWidth="28040" windowHeight="17040" xr2:uid="{62D5777F-668D-CE4C-AB57-4517F3D7A7AF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F6" i="1"/>
  <c r="E6" i="1"/>
  <c r="D6" i="1"/>
  <c r="C6" i="1"/>
  <c r="C5" i="1"/>
  <c r="B6" i="1"/>
  <c r="G5" i="1"/>
  <c r="F5" i="1"/>
  <c r="E5" i="1"/>
  <c r="D5" i="1"/>
  <c r="B5" i="1"/>
  <c r="B3" i="1"/>
  <c r="F10" i="1" l="1"/>
  <c r="F16" i="1" s="1"/>
  <c r="F19" i="1" s="1"/>
  <c r="E10" i="1"/>
  <c r="E16" i="1" s="1"/>
  <c r="E19" i="1" s="1"/>
  <c r="D10" i="1"/>
  <c r="D16" i="1" s="1"/>
  <c r="D19" i="1" s="1"/>
  <c r="G10" i="1"/>
  <c r="G16" i="1" s="1"/>
  <c r="G19" i="1" s="1"/>
  <c r="C10" i="1"/>
  <c r="C16" i="1" s="1"/>
  <c r="C19" i="1" s="1"/>
  <c r="B11" i="1"/>
  <c r="L7" i="1"/>
  <c r="L4" i="1"/>
  <c r="G20" i="1"/>
  <c r="F20" i="1"/>
  <c r="E20" i="1"/>
  <c r="D20" i="1"/>
  <c r="J30" i="1"/>
  <c r="J29" i="1"/>
  <c r="J28" i="1"/>
  <c r="B7" i="1"/>
  <c r="B4" i="1"/>
  <c r="G27" i="1"/>
  <c r="F27" i="1"/>
  <c r="E27" i="1"/>
  <c r="D27" i="1"/>
  <c r="C27" i="1"/>
  <c r="C17" i="1"/>
  <c r="C29" i="1"/>
  <c r="F24" i="1"/>
  <c r="F25" i="1" s="1"/>
  <c r="J21" i="1"/>
  <c r="J17" i="1"/>
  <c r="J16" i="1"/>
  <c r="J14" i="1"/>
  <c r="J12" i="1"/>
  <c r="I21" i="1"/>
  <c r="I16" i="1"/>
  <c r="I14" i="1"/>
  <c r="I17" i="1"/>
  <c r="I18" i="1" s="1"/>
  <c r="B14" i="1"/>
  <c r="G14" i="1"/>
  <c r="F14" i="1"/>
  <c r="E14" i="1"/>
  <c r="D14" i="1"/>
  <c r="G12" i="1"/>
  <c r="F12" i="1"/>
  <c r="E12" i="1"/>
  <c r="D12" i="1"/>
  <c r="C12" i="1"/>
  <c r="D25" i="1"/>
  <c r="D26" i="1" s="1"/>
  <c r="C25" i="1"/>
  <c r="G17" i="1"/>
  <c r="F17" i="1"/>
  <c r="E17" i="1"/>
  <c r="D17" i="1"/>
  <c r="D18" i="1" l="1"/>
  <c r="C18" i="1"/>
  <c r="C20" i="1"/>
  <c r="J18" i="1"/>
  <c r="C14" i="1"/>
  <c r="B16" i="1"/>
  <c r="B19" i="1" s="1"/>
  <c r="B17" i="1"/>
  <c r="B20" i="1" s="1"/>
  <c r="I12" i="1"/>
  <c r="E18" i="1"/>
  <c r="F18" i="1"/>
  <c r="B12" i="1"/>
  <c r="G18" i="1"/>
  <c r="C26" i="1"/>
  <c r="B18" i="1" l="1"/>
</calcChain>
</file>

<file path=xl/sharedStrings.xml><?xml version="1.0" encoding="utf-8"?>
<sst xmlns="http://schemas.openxmlformats.org/spreadsheetml/2006/main" count="28" uniqueCount="26">
  <si>
    <t>cell width</t>
  </si>
  <si>
    <t>ps</t>
  </si>
  <si>
    <t>bl</t>
  </si>
  <si>
    <t>tier</t>
  </si>
  <si>
    <t>pile</t>
  </si>
  <si>
    <t>T1</t>
  </si>
  <si>
    <t>T2</t>
  </si>
  <si>
    <t>T3</t>
  </si>
  <si>
    <t>T4</t>
  </si>
  <si>
    <t>T5</t>
  </si>
  <si>
    <t>Deck</t>
  </si>
  <si>
    <r>
      <t>Array FP [um</t>
    </r>
    <r>
      <rPr>
        <vertAlign val="superscript"/>
        <sz val="12"/>
        <color theme="1"/>
        <rFont val="Calibri (Body)"/>
      </rPr>
      <t>2</t>
    </r>
    <r>
      <rPr>
        <sz val="12"/>
        <color theme="1"/>
        <rFont val="Calibri"/>
        <family val="2"/>
        <scheme val="minor"/>
      </rPr>
      <t>]</t>
    </r>
  </si>
  <si>
    <r>
      <t>CUA FP [um</t>
    </r>
    <r>
      <rPr>
        <vertAlign val="superscript"/>
        <sz val="12"/>
        <color rgb="FF000000"/>
        <rFont val="Calibri (Body)"/>
      </rPr>
      <t>2</t>
    </r>
    <r>
      <rPr>
        <sz val="12"/>
        <color rgb="FF000000"/>
        <rFont val="Calibri"/>
        <family val="2"/>
        <scheme val="minor"/>
      </rPr>
      <t>]</t>
    </r>
  </si>
  <si>
    <r>
      <t>decoder [um</t>
    </r>
    <r>
      <rPr>
        <vertAlign val="superscript"/>
        <sz val="12"/>
        <color theme="1"/>
        <rFont val="Calibri (Body)"/>
      </rPr>
      <t>2</t>
    </r>
    <r>
      <rPr>
        <sz val="12"/>
        <color theme="1"/>
        <rFont val="Calibri"/>
        <family val="2"/>
        <scheme val="minor"/>
      </rPr>
      <t>]</t>
    </r>
  </si>
  <si>
    <t>CUA/Array</t>
  </si>
  <si>
    <t>ALF32</t>
  </si>
  <si>
    <t>1𝝀[nm]</t>
  </si>
  <si>
    <r>
      <t>decoder [𝝀</t>
    </r>
    <r>
      <rPr>
        <vertAlign val="superscript"/>
        <sz val="12"/>
        <color theme="1"/>
        <rFont val="Calibri (Body)"/>
      </rPr>
      <t>2</t>
    </r>
    <r>
      <rPr>
        <sz val="12"/>
        <color theme="1"/>
        <rFont val="Calibri"/>
        <family val="2"/>
        <scheme val="minor"/>
      </rPr>
      <t>]</t>
    </r>
  </si>
  <si>
    <r>
      <t>non-dec [M𝝀</t>
    </r>
    <r>
      <rPr>
        <vertAlign val="superscript"/>
        <sz val="12"/>
        <color theme="1"/>
        <rFont val="Calibri (Body)"/>
      </rPr>
      <t>2</t>
    </r>
    <r>
      <rPr>
        <sz val="12"/>
        <color theme="1"/>
        <rFont val="Calibri"/>
        <family val="2"/>
        <scheme val="minor"/>
      </rPr>
      <t>]</t>
    </r>
  </si>
  <si>
    <r>
      <t>non-dec [um</t>
    </r>
    <r>
      <rPr>
        <vertAlign val="superscript"/>
        <sz val="12"/>
        <color theme="1"/>
        <rFont val="Calibri (Body)"/>
      </rPr>
      <t>2</t>
    </r>
    <r>
      <rPr>
        <sz val="12"/>
        <color theme="1"/>
        <rFont val="Calibri"/>
        <family val="2"/>
        <scheme val="minor"/>
      </rPr>
      <t>]</t>
    </r>
  </si>
  <si>
    <t>WL Driver</t>
  </si>
  <si>
    <t>Net Array</t>
  </si>
  <si>
    <t>Net CUA</t>
  </si>
  <si>
    <t>WL Socket %</t>
  </si>
  <si>
    <t>tile capacity</t>
  </si>
  <si>
    <t>Usable tile capacit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</si>
</sst>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2"/>
      <color theme="1"/>
      <name val="Calibri (Body)"/>
    </font>
    <font>
      <sz val="12"/>
      <color rgb="FF000000"/>
      <name val="Calibri"/>
      <family val="2"/>
      <scheme val="minor"/>
    </font>
    <font>
      <vertAlign val="superscript"/>
      <sz val="12"/>
      <color rgb="FF000000"/>
      <name val="Calibri (Body)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9" fontId="0" fillId="0" borderId="0" xfId="1" applyFont="1"/>
    <xf numFmtId="0" fontId="3" fillId="0" borderId="0" xfId="0" applyFont="1"/>
    <xf numFmtId="0" fontId="0" fillId="0" borderId="0" xfId="0" applyAlignment="1">
      <alignment horizontal="center"/>
    </xf>
    <xf numFmtId="11" fontId="0" fillId="0" borderId="0" xfId="0" applyNumberFormat="1"/>
    <xf numFmtId="1" fontId="0" fillId="0" borderId="0" xfId="0" applyNumberFormat="1"/>
    <xf numFmtId="164" fontId="0" fillId="0" borderId="0" xfId="0" applyNumberFormat="1"/>
    <xf numFmtId="9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329E6-6424-2848-8E8A-97E372A1DF74}">
  <dimension ref="A1:L30"/>
  <sheetViews>
    <sheetView tabSelected="1" zoomScale="140" zoomScaleNormal="140" workbookViewId="0">
      <selection activeCell="C6" sqref="C6"/>
    </sheetView>
  </sheetViews>
  <sheetFormatPr baseColWidth="10" defaultRowHeight="16"/>
  <cols>
    <col min="1" max="1" width="16.5" bestFit="1" customWidth="1"/>
  </cols>
  <sheetData>
    <row r="1" spans="1:12">
      <c r="B1" s="3" t="s">
        <v>15</v>
      </c>
      <c r="C1" s="3" t="s">
        <v>5</v>
      </c>
      <c r="D1" s="3" t="s">
        <v>6</v>
      </c>
      <c r="E1" s="3" t="s">
        <v>7</v>
      </c>
      <c r="F1" s="3" t="s">
        <v>8</v>
      </c>
      <c r="G1" s="3" t="s">
        <v>9</v>
      </c>
      <c r="I1" s="3" t="s">
        <v>15</v>
      </c>
      <c r="J1" s="3" t="s">
        <v>15</v>
      </c>
    </row>
    <row r="2" spans="1:12">
      <c r="A2" t="s">
        <v>0</v>
      </c>
      <c r="B2" s="6">
        <v>4.2000000000000003E-2</v>
      </c>
      <c r="C2">
        <v>0.16400000000000001</v>
      </c>
      <c r="D2">
        <v>0.16400000000000001</v>
      </c>
      <c r="E2">
        <v>0.16400000000000001</v>
      </c>
      <c r="F2">
        <v>0.16400000000000001</v>
      </c>
      <c r="G2">
        <v>0.16400000000000001</v>
      </c>
      <c r="I2" s="6">
        <v>4.2000000000000003E-2</v>
      </c>
      <c r="J2" s="6">
        <v>4.2000000000000003E-2</v>
      </c>
    </row>
    <row r="3" spans="1:12">
      <c r="A3" t="s">
        <v>1</v>
      </c>
      <c r="B3" s="5">
        <f>4096+80+50/0.82*4</f>
        <v>4419.9024390243903</v>
      </c>
      <c r="C3">
        <v>512</v>
      </c>
      <c r="D3">
        <v>512</v>
      </c>
      <c r="E3">
        <v>512</v>
      </c>
      <c r="F3">
        <v>512</v>
      </c>
      <c r="G3">
        <v>512</v>
      </c>
      <c r="I3" s="5">
        <v>4096</v>
      </c>
      <c r="J3" s="5">
        <v>4096</v>
      </c>
    </row>
    <row r="4" spans="1:12">
      <c r="A4" t="s">
        <v>2</v>
      </c>
      <c r="B4" s="5">
        <f>4096+80+50/0.82*4</f>
        <v>4419.9024390243903</v>
      </c>
      <c r="C4">
        <v>512</v>
      </c>
      <c r="D4">
        <v>512</v>
      </c>
      <c r="E4">
        <v>512</v>
      </c>
      <c r="F4">
        <v>512</v>
      </c>
      <c r="G4">
        <v>512</v>
      </c>
      <c r="I4" s="5">
        <v>4096</v>
      </c>
      <c r="J4" s="5">
        <v>4096</v>
      </c>
      <c r="L4">
        <f>1-16/21</f>
        <v>0.23809523809523814</v>
      </c>
    </row>
    <row r="5" spans="1:12">
      <c r="A5" t="s">
        <v>24</v>
      </c>
      <c r="B5" s="5">
        <f>B3*B4*4/2^20</f>
        <v>74.522161752676979</v>
      </c>
      <c r="C5">
        <f>C3*C4*C7*C8*2/2^20</f>
        <v>32</v>
      </c>
      <c r="D5">
        <f>D3*D4*D7*D8*2/2^20</f>
        <v>64</v>
      </c>
      <c r="E5">
        <f>E3*E4*E7*E8*2/2^20</f>
        <v>96</v>
      </c>
      <c r="F5">
        <f>F3*F4*F7*F8*2/2^20</f>
        <v>128</v>
      </c>
      <c r="G5">
        <f>G3*G4*G7*G8*2/2^20</f>
        <v>160</v>
      </c>
      <c r="I5" s="5"/>
      <c r="J5" s="5"/>
    </row>
    <row r="6" spans="1:12">
      <c r="A6" t="s">
        <v>25</v>
      </c>
      <c r="B6" s="5">
        <f>4096^2*4/2^20</f>
        <v>64</v>
      </c>
      <c r="C6" s="5">
        <f>484*484*C7*C8*2/2^20</f>
        <v>28.595703125</v>
      </c>
      <c r="D6" s="5">
        <f>484*484*D7*D8*2/2^20</f>
        <v>57.19140625</v>
      </c>
      <c r="E6" s="5">
        <f>484*484*E7*E8*2/2^20</f>
        <v>85.787109375</v>
      </c>
      <c r="F6" s="5">
        <f>484*484*F7*F8*2/2^20</f>
        <v>114.3828125</v>
      </c>
      <c r="G6" s="5">
        <f>484*484*G7*G8*2/2^20</f>
        <v>142.978515625</v>
      </c>
      <c r="I6" s="5"/>
      <c r="J6" s="5"/>
    </row>
    <row r="7" spans="1:12">
      <c r="A7" t="s">
        <v>10</v>
      </c>
      <c r="B7" s="6">
        <f>B3*B4/4096^2</f>
        <v>1.1644087773855778</v>
      </c>
      <c r="C7">
        <v>1</v>
      </c>
      <c r="D7">
        <v>2</v>
      </c>
      <c r="E7">
        <v>3</v>
      </c>
      <c r="F7">
        <v>4</v>
      </c>
      <c r="G7">
        <v>5</v>
      </c>
      <c r="I7" s="5"/>
      <c r="J7" s="5"/>
      <c r="L7">
        <f>1-61/66</f>
        <v>7.5757575757575801E-2</v>
      </c>
    </row>
    <row r="8" spans="1:12">
      <c r="A8" t="s">
        <v>3</v>
      </c>
      <c r="B8" s="5"/>
      <c r="C8">
        <v>64</v>
      </c>
      <c r="D8">
        <v>64</v>
      </c>
      <c r="E8">
        <v>64</v>
      </c>
      <c r="F8">
        <v>64</v>
      </c>
      <c r="G8">
        <v>64</v>
      </c>
      <c r="I8" s="5">
        <v>4096</v>
      </c>
      <c r="J8" s="5">
        <v>4096</v>
      </c>
    </row>
    <row r="9" spans="1:12">
      <c r="A9" t="s">
        <v>4</v>
      </c>
      <c r="B9" s="5"/>
      <c r="C9">
        <v>28</v>
      </c>
      <c r="D9">
        <v>14</v>
      </c>
      <c r="E9">
        <v>9</v>
      </c>
      <c r="F9">
        <v>7</v>
      </c>
      <c r="G9">
        <v>5</v>
      </c>
      <c r="I9" s="5"/>
      <c r="J9" s="5"/>
    </row>
    <row r="10" spans="1:12">
      <c r="A10" t="s">
        <v>23</v>
      </c>
      <c r="B10" s="5"/>
      <c r="C10" s="7">
        <f>0.1*C8*C7/C2/C3</f>
        <v>7.621951219512195E-2</v>
      </c>
      <c r="D10" s="7">
        <f>0.05*D8*D7/D2/D3</f>
        <v>7.621951219512195E-2</v>
      </c>
      <c r="E10" s="7">
        <f>0.04*E8*E7/E2/E3</f>
        <v>9.1463414634146339E-2</v>
      </c>
      <c r="F10" s="7">
        <f>0.03*F8*F7/F2/F3</f>
        <v>9.1463414634146339E-2</v>
      </c>
      <c r="G10" s="7">
        <f>0.1*G8*G7/G2/G3</f>
        <v>0.38109756097560976</v>
      </c>
      <c r="I10" s="5"/>
      <c r="J10" s="5"/>
    </row>
    <row r="11" spans="1:12" ht="19">
      <c r="A11" t="s">
        <v>19</v>
      </c>
      <c r="B11" s="5">
        <f>C25</f>
        <v>11750</v>
      </c>
      <c r="C11">
        <v>9500</v>
      </c>
      <c r="D11">
        <v>9500</v>
      </c>
      <c r="E11">
        <v>9500</v>
      </c>
      <c r="F11">
        <v>9500</v>
      </c>
      <c r="G11">
        <v>9500</v>
      </c>
      <c r="I11" s="5">
        <v>11750</v>
      </c>
      <c r="J11" s="5">
        <v>11750</v>
      </c>
    </row>
    <row r="12" spans="1:12" ht="19">
      <c r="A12" t="s">
        <v>18</v>
      </c>
      <c r="B12" s="6">
        <f t="shared" ref="B12:G12" si="0">B11/B15^2</f>
        <v>4.7</v>
      </c>
      <c r="C12" s="6">
        <f t="shared" si="0"/>
        <v>3.8</v>
      </c>
      <c r="D12" s="6">
        <f t="shared" si="0"/>
        <v>3.8</v>
      </c>
      <c r="E12" s="6">
        <f t="shared" si="0"/>
        <v>3.8</v>
      </c>
      <c r="F12" s="6">
        <f t="shared" si="0"/>
        <v>3.8</v>
      </c>
      <c r="G12" s="6">
        <f t="shared" si="0"/>
        <v>3.8</v>
      </c>
      <c r="I12" s="6">
        <f>I11/I15^2</f>
        <v>4.7</v>
      </c>
      <c r="J12" s="6">
        <f>J11/J15^2</f>
        <v>4.7</v>
      </c>
    </row>
    <row r="13" spans="1:12" ht="19">
      <c r="A13" t="s">
        <v>13</v>
      </c>
      <c r="B13" s="6">
        <v>1.331</v>
      </c>
      <c r="C13" s="6">
        <v>1.331</v>
      </c>
      <c r="D13" s="6">
        <v>1.331</v>
      </c>
      <c r="E13" s="6">
        <v>1.331</v>
      </c>
      <c r="F13" s="6">
        <v>1.331</v>
      </c>
      <c r="G13" s="6">
        <v>1.331</v>
      </c>
      <c r="I13" s="6">
        <v>1.089</v>
      </c>
      <c r="J13" s="6">
        <v>1.089</v>
      </c>
    </row>
    <row r="14" spans="1:12" ht="19">
      <c r="A14" t="s">
        <v>17</v>
      </c>
      <c r="B14" s="5">
        <f t="shared" ref="B14:G14" si="1">B13*1000000/B15^2</f>
        <v>532.4</v>
      </c>
      <c r="C14" s="5">
        <f t="shared" si="1"/>
        <v>532.4</v>
      </c>
      <c r="D14" s="5">
        <f t="shared" si="1"/>
        <v>532.4</v>
      </c>
      <c r="E14" s="5">
        <f t="shared" si="1"/>
        <v>532.4</v>
      </c>
      <c r="F14" s="5">
        <f t="shared" si="1"/>
        <v>532.4</v>
      </c>
      <c r="G14" s="5">
        <f t="shared" si="1"/>
        <v>532.4</v>
      </c>
      <c r="I14" s="5">
        <f>I13*1000000/I15^2</f>
        <v>435.6</v>
      </c>
      <c r="J14" s="5">
        <f>J13*1000000/J15^2</f>
        <v>435.6</v>
      </c>
    </row>
    <row r="15" spans="1:12">
      <c r="A15" t="s">
        <v>16</v>
      </c>
      <c r="B15" s="5">
        <v>50</v>
      </c>
      <c r="C15">
        <v>50</v>
      </c>
      <c r="D15">
        <v>50</v>
      </c>
      <c r="E15">
        <v>50</v>
      </c>
      <c r="F15">
        <v>50</v>
      </c>
      <c r="G15">
        <v>50</v>
      </c>
      <c r="I15" s="5">
        <v>50</v>
      </c>
      <c r="J15" s="5">
        <v>50</v>
      </c>
    </row>
    <row r="16" spans="1:12" ht="19">
      <c r="A16" t="s">
        <v>11</v>
      </c>
      <c r="B16" s="5">
        <f>B2^2*B3*B4</f>
        <v>34460.688274350985</v>
      </c>
      <c r="C16" s="5">
        <f>2*C2^2*C3*C4*(1+C10)</f>
        <v>15176.040448000002</v>
      </c>
      <c r="D16" s="5">
        <f>2*D2^2*D3*D4*(1+D10)</f>
        <v>15176.040448000002</v>
      </c>
      <c r="E16" s="5">
        <f>2*E2^2*E3*E4*(1+E10)</f>
        <v>15390.998528000004</v>
      </c>
      <c r="F16" s="5">
        <f>2*F2^2*F3*F4*(1+F10)</f>
        <v>15390.998528000004</v>
      </c>
      <c r="G16" s="5">
        <f>2*G2^2*G3*G4*(1+G10)</f>
        <v>19475.202048000003</v>
      </c>
      <c r="I16" s="5">
        <f>I2^2*I3*I4</f>
        <v>29595.009024000003</v>
      </c>
      <c r="J16" s="5">
        <f>J2^2*J3*J4</f>
        <v>29595.009024000003</v>
      </c>
    </row>
    <row r="17" spans="1:10" ht="19">
      <c r="A17" s="2" t="s">
        <v>12</v>
      </c>
      <c r="B17" s="5">
        <f>B11+B13*2*(B3+B4)</f>
        <v>35281.560585365849</v>
      </c>
      <c r="C17" s="5">
        <f>C11+C13*(2*C8*C9*C7+C3+C4)</f>
        <v>15633.248</v>
      </c>
      <c r="D17" s="5">
        <f>D11+D13*(2*D8*D9*D7+D3+D4)</f>
        <v>15633.248</v>
      </c>
      <c r="E17" s="5">
        <f>E11+E13*(2*E8*E9*E7+E3+E4)</f>
        <v>15462.880000000001</v>
      </c>
      <c r="F17" s="5">
        <f>F11+F13*(2*F8*F9*F7+F3+F4)</f>
        <v>15633.248</v>
      </c>
      <c r="G17" s="5">
        <f>G11+G13*(2*G8*G9*G7+G3+G4)</f>
        <v>15122.144</v>
      </c>
      <c r="I17" s="5">
        <f>I11+I13*2*(I3+I4)</f>
        <v>29592.175999999999</v>
      </c>
      <c r="J17" s="5">
        <f>J11+J13*2*(J3+J4)</f>
        <v>29592.175999999999</v>
      </c>
    </row>
    <row r="18" spans="1:10">
      <c r="A18" t="s">
        <v>14</v>
      </c>
      <c r="B18" s="1">
        <f t="shared" ref="B18:G18" si="2">B17/B16</f>
        <v>1.023820543120894</v>
      </c>
      <c r="C18" s="1">
        <f t="shared" si="2"/>
        <v>1.0301269328825657</v>
      </c>
      <c r="D18" s="1">
        <f t="shared" si="2"/>
        <v>1.0301269328825657</v>
      </c>
      <c r="E18" s="1">
        <f t="shared" si="2"/>
        <v>1.0046703579283194</v>
      </c>
      <c r="F18" s="1">
        <f t="shared" si="2"/>
        <v>1.0157396852166078</v>
      </c>
      <c r="G18" s="1">
        <f t="shared" si="2"/>
        <v>0.77648200838835257</v>
      </c>
      <c r="I18" s="1">
        <f>I17/I16</f>
        <v>0.99990427358891132</v>
      </c>
      <c r="J18" s="1">
        <f>J17/J16</f>
        <v>0.99990427358891132</v>
      </c>
    </row>
    <row r="19" spans="1:10">
      <c r="A19" t="s">
        <v>21</v>
      </c>
      <c r="B19" s="5">
        <f>B16*128*32/1000000</f>
        <v>141.15097917174162</v>
      </c>
      <c r="C19" s="5">
        <f t="shared" ref="C19:G20" si="3">C16*128*72/1000000</f>
        <v>139.862388768768</v>
      </c>
      <c r="D19" s="5">
        <f t="shared" si="3"/>
        <v>139.862388768768</v>
      </c>
      <c r="E19" s="5">
        <f t="shared" si="3"/>
        <v>141.84344243404803</v>
      </c>
      <c r="F19" s="5">
        <f t="shared" si="3"/>
        <v>141.84344243404803</v>
      </c>
      <c r="G19" s="5">
        <f t="shared" si="3"/>
        <v>179.48346207436802</v>
      </c>
    </row>
    <row r="20" spans="1:10">
      <c r="A20" t="s">
        <v>22</v>
      </c>
      <c r="B20" s="5">
        <f>B17*128*32/1000000</f>
        <v>144.51327215765852</v>
      </c>
      <c r="C20" s="5">
        <f t="shared" si="3"/>
        <v>144.07601356799998</v>
      </c>
      <c r="D20" s="5">
        <f t="shared" si="3"/>
        <v>144.07601356799998</v>
      </c>
      <c r="E20" s="5">
        <f t="shared" si="3"/>
        <v>142.50590208000003</v>
      </c>
      <c r="F20" s="5">
        <f t="shared" si="3"/>
        <v>144.07601356799998</v>
      </c>
      <c r="G20" s="5">
        <f t="shared" si="3"/>
        <v>139.36567910400001</v>
      </c>
    </row>
    <row r="21" spans="1:10">
      <c r="I21">
        <f>4700000/16/1024</f>
        <v>286.865234375</v>
      </c>
      <c r="J21">
        <f>4700000/16/1024</f>
        <v>286.865234375</v>
      </c>
    </row>
    <row r="23" spans="1:10">
      <c r="C23">
        <v>50</v>
      </c>
      <c r="D23">
        <v>50</v>
      </c>
      <c r="F23" s="4">
        <v>8700000</v>
      </c>
    </row>
    <row r="24" spans="1:10">
      <c r="C24" s="4">
        <v>4700000</v>
      </c>
      <c r="D24" s="4">
        <v>8700000</v>
      </c>
      <c r="F24" s="4">
        <f>F23/16/2^10</f>
        <v>531.005859375</v>
      </c>
    </row>
    <row r="25" spans="1:10">
      <c r="C25" s="4">
        <f>C24*C23^2*0.000001</f>
        <v>11750</v>
      </c>
      <c r="D25" s="4">
        <f>D24*D23^2*0.000001</f>
        <v>21750</v>
      </c>
      <c r="F25" s="4">
        <f>F24*0.05^2</f>
        <v>1.3275146484375002</v>
      </c>
    </row>
    <row r="26" spans="1:10">
      <c r="C26" s="4">
        <f>C11/C25</f>
        <v>0.80851063829787229</v>
      </c>
      <c r="D26" s="4">
        <f>D11/D25</f>
        <v>0.43678160919540232</v>
      </c>
    </row>
    <row r="27" spans="1:10">
      <c r="B27" t="s">
        <v>20</v>
      </c>
      <c r="C27">
        <f>C7*C8*2*C9</f>
        <v>3584</v>
      </c>
      <c r="D27">
        <f>D7*D8*2*D9</f>
        <v>3584</v>
      </c>
      <c r="E27">
        <f>E7*E8*2*E9</f>
        <v>3456</v>
      </c>
      <c r="F27">
        <f>F7*F8*2*F9</f>
        <v>3584</v>
      </c>
      <c r="G27">
        <f>G7*G8*2*G9</f>
        <v>3200</v>
      </c>
    </row>
    <row r="28" spans="1:10">
      <c r="J28">
        <f>0.1*64</f>
        <v>6.4</v>
      </c>
    </row>
    <row r="29" spans="1:10">
      <c r="C29">
        <f>36/32</f>
        <v>1.125</v>
      </c>
      <c r="J29">
        <f>512*0.164</f>
        <v>83.968000000000004</v>
      </c>
    </row>
    <row r="30" spans="1:10">
      <c r="J30">
        <f>J28/J29</f>
        <v>7.621951219512195E-2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2018-12-05T16:55:05Z</dcterms:created>
  <dcterms:modified xsi:type="dcterms:W3CDTF">2018-12-06T02:30:27Z</dcterms:modified>
</cp:coreProperties>
</file>