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PathFinding/adm local dec/"/>
    </mc:Choice>
  </mc:AlternateContent>
  <xr:revisionPtr revIDLastSave="0" documentId="8_{D211445F-F4C6-B949-A586-B059B0AFF253}" xr6:coauthVersionLast="43" xr6:coauthVersionMax="43" xr10:uidLastSave="{00000000-0000-0000-0000-000000000000}"/>
  <bookViews>
    <workbookView xWindow="33940" yWindow="-8200" windowWidth="28800" windowHeight="17540" activeTab="1" xr2:uid="{850D290A-4B65-4AA2-8FEA-8AB500D6A62F}"/>
  </bookViews>
  <sheets>
    <sheet name="devicecomp" sheetId="9" r:id="rId1"/>
    <sheet name="deselect bias table" sheetId="7" r:id="rId2"/>
    <sheet name="select bias table" sheetId="1" r:id="rId3"/>
    <sheet name="Sheet1" sheetId="8" r:id="rId4"/>
    <sheet name="vt selects" sheetId="6" r:id="rId5"/>
    <sheet name="drawing" sheetId="4" r:id="rId6"/>
  </sheets>
  <definedNames>
    <definedName name="ExternalData_1" localSheetId="4" hidden="1">'vt selects'!$A$1:$I$26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9" l="1"/>
  <c r="Q23" i="9"/>
  <c r="Q22" i="9"/>
  <c r="Q21" i="9"/>
  <c r="B12" i="9"/>
  <c r="B11" i="9"/>
  <c r="Q20" i="9"/>
  <c r="B8" i="9"/>
  <c r="S12" i="9" l="1"/>
  <c r="S19" i="9"/>
  <c r="S4" i="9"/>
  <c r="S16" i="9" s="1"/>
  <c r="S3" i="9" l="1"/>
  <c r="S13" i="9"/>
  <c r="P18" i="9"/>
  <c r="P16" i="9"/>
  <c r="P17" i="9"/>
  <c r="P15" i="9"/>
  <c r="P14" i="9"/>
  <c r="P10" i="9"/>
  <c r="Q4" i="9"/>
  <c r="P6" i="9"/>
  <c r="P5" i="9"/>
  <c r="Q5" i="9" s="1"/>
  <c r="P4" i="9"/>
  <c r="P19" i="9" l="1"/>
  <c r="Q15" i="9"/>
  <c r="Q19" i="9" s="1"/>
  <c r="Q3" i="9"/>
  <c r="P3" i="9"/>
  <c r="D1" i="9"/>
  <c r="L10" i="9"/>
  <c r="L16" i="9" s="1"/>
  <c r="K10" i="9"/>
  <c r="K16" i="9" s="1"/>
  <c r="J10" i="9"/>
  <c r="J16" i="9" s="1"/>
  <c r="I10" i="9"/>
  <c r="H10" i="9"/>
  <c r="H16" i="9" s="1"/>
  <c r="G10" i="9"/>
  <c r="G16" i="9" s="1"/>
  <c r="F10" i="9"/>
  <c r="F16" i="9" s="1"/>
  <c r="E10" i="9"/>
  <c r="E16" i="9" s="1"/>
  <c r="L9" i="9"/>
  <c r="P11" i="9" s="1"/>
  <c r="P12" i="9" s="1"/>
  <c r="P13" i="9" s="1"/>
  <c r="Q13" i="9" s="1"/>
  <c r="Q12" i="9" s="1"/>
  <c r="Q11" i="9" s="1"/>
  <c r="Q16" i="9" s="1"/>
  <c r="K9" i="9"/>
  <c r="K13" i="9" s="1"/>
  <c r="K14" i="9" s="1"/>
  <c r="J9" i="9"/>
  <c r="J13" i="9" s="1"/>
  <c r="J14" i="9" s="1"/>
  <c r="I9" i="9"/>
  <c r="I13" i="9" s="1"/>
  <c r="H9" i="9"/>
  <c r="H13" i="9" s="1"/>
  <c r="H14" i="9" s="1"/>
  <c r="G9" i="9"/>
  <c r="G13" i="9" s="1"/>
  <c r="G14" i="9" s="1"/>
  <c r="F9" i="9"/>
  <c r="F13" i="9" s="1"/>
  <c r="F14" i="9" s="1"/>
  <c r="E9" i="9"/>
  <c r="L8" i="9"/>
  <c r="K8" i="9"/>
  <c r="J8" i="9"/>
  <c r="I8" i="9"/>
  <c r="H8" i="9"/>
  <c r="G8" i="9"/>
  <c r="F8" i="9"/>
  <c r="E8" i="9"/>
  <c r="K17" i="9" l="1"/>
  <c r="J17" i="9"/>
  <c r="H17" i="9"/>
  <c r="L13" i="9"/>
  <c r="G17" i="9"/>
  <c r="E13" i="9"/>
  <c r="E17" i="9" s="1"/>
  <c r="F17" i="9"/>
  <c r="F26" i="1"/>
  <c r="G26" i="1"/>
  <c r="H26" i="1"/>
  <c r="I26" i="1"/>
  <c r="J26" i="1"/>
  <c r="K26" i="1"/>
  <c r="E26" i="1"/>
  <c r="F10" i="1"/>
  <c r="G10" i="1"/>
  <c r="H10" i="1"/>
  <c r="I10" i="1"/>
  <c r="J10" i="1"/>
  <c r="K10" i="1"/>
  <c r="E10" i="1"/>
  <c r="L14" i="9" l="1"/>
  <c r="L17" i="9"/>
  <c r="E14" i="9"/>
  <c r="S25" i="1"/>
  <c r="S29" i="1" s="1"/>
  <c r="S24" i="1"/>
  <c r="S20" i="1"/>
  <c r="S26" i="1" s="1"/>
  <c r="S13" i="1"/>
  <c r="S10" i="1"/>
  <c r="S9" i="1"/>
  <c r="S8" i="1"/>
  <c r="F24" i="7" l="1"/>
  <c r="G24" i="7"/>
  <c r="H24" i="7"/>
  <c r="E24" i="7"/>
  <c r="F23" i="7"/>
  <c r="F27" i="7" s="1"/>
  <c r="G23" i="7"/>
  <c r="G27" i="7" s="1"/>
  <c r="G28" i="7" s="1"/>
  <c r="H23" i="7"/>
  <c r="E23" i="7"/>
  <c r="F10" i="7"/>
  <c r="G10" i="7"/>
  <c r="H10" i="7"/>
  <c r="E10" i="7"/>
  <c r="F8" i="7"/>
  <c r="G8" i="7"/>
  <c r="H8" i="7"/>
  <c r="E8" i="7"/>
  <c r="F9" i="7"/>
  <c r="F13" i="7" s="1"/>
  <c r="G9" i="7"/>
  <c r="G13" i="7" s="1"/>
  <c r="H9" i="7"/>
  <c r="E9" i="7"/>
  <c r="N24" i="7"/>
  <c r="O24" i="7"/>
  <c r="M24" i="7"/>
  <c r="N23" i="7"/>
  <c r="N27" i="7" s="1"/>
  <c r="O23" i="7"/>
  <c r="O27" i="7" s="1"/>
  <c r="M23" i="7"/>
  <c r="N22" i="7"/>
  <c r="O22" i="7"/>
  <c r="M22" i="7"/>
  <c r="M27" i="7"/>
  <c r="M8" i="7"/>
  <c r="N8" i="7"/>
  <c r="O8" i="7"/>
  <c r="M10" i="7"/>
  <c r="N10" i="7"/>
  <c r="O10" i="7"/>
  <c r="L10" i="7"/>
  <c r="M9" i="7"/>
  <c r="M13" i="7" s="1"/>
  <c r="N9" i="7"/>
  <c r="N13" i="7" s="1"/>
  <c r="O9" i="7"/>
  <c r="L9" i="7"/>
  <c r="L13" i="7" s="1"/>
  <c r="L8" i="7"/>
  <c r="E22" i="7"/>
  <c r="E27" i="7"/>
  <c r="E28" i="7" s="1"/>
  <c r="H27" i="7"/>
  <c r="F22" i="7"/>
  <c r="O13" i="7"/>
  <c r="H13" i="7"/>
  <c r="E13" i="7"/>
  <c r="N28" i="7" l="1"/>
  <c r="L14" i="7"/>
  <c r="H22" i="7"/>
  <c r="E14" i="7"/>
  <c r="N14" i="7"/>
  <c r="G14" i="7"/>
  <c r="G22" i="7"/>
  <c r="K25" i="1"/>
  <c r="J25" i="1"/>
  <c r="I25" i="1"/>
  <c r="H25" i="1"/>
  <c r="G25" i="1"/>
  <c r="F25" i="1"/>
  <c r="E25" i="1"/>
  <c r="F9" i="1"/>
  <c r="G9" i="1"/>
  <c r="H9" i="1"/>
  <c r="I9" i="1"/>
  <c r="J9" i="1"/>
  <c r="K9" i="1"/>
  <c r="E9" i="1"/>
  <c r="F29" i="1" l="1"/>
  <c r="G29" i="1"/>
  <c r="H29" i="1"/>
  <c r="I29" i="1"/>
  <c r="J29" i="1"/>
  <c r="K29" i="1"/>
  <c r="E29" i="1"/>
  <c r="F13" i="1" l="1"/>
  <c r="G13" i="1"/>
  <c r="K13" i="1"/>
  <c r="E13" i="1"/>
  <c r="V25" i="1"/>
  <c r="V29" i="1" s="1"/>
  <c r="U25" i="1"/>
  <c r="U29" i="1" s="1"/>
  <c r="T25" i="1"/>
  <c r="T29" i="1" s="1"/>
  <c r="R25" i="1"/>
  <c r="R29" i="1" s="1"/>
  <c r="Q25" i="1"/>
  <c r="Q29" i="1" s="1"/>
  <c r="P25" i="1"/>
  <c r="P29" i="1" s="1"/>
  <c r="O25" i="1"/>
  <c r="O29" i="1" s="1"/>
  <c r="V24" i="1"/>
  <c r="U24" i="1"/>
  <c r="T24" i="1"/>
  <c r="R24" i="1"/>
  <c r="Q24" i="1"/>
  <c r="P24" i="1"/>
  <c r="O24" i="1"/>
  <c r="P10" i="1"/>
  <c r="P16" i="1" s="1"/>
  <c r="Q10" i="1"/>
  <c r="Q16" i="1" s="1"/>
  <c r="R10" i="1"/>
  <c r="R16" i="1" s="1"/>
  <c r="T10" i="1"/>
  <c r="T16" i="1" s="1"/>
  <c r="U10" i="1"/>
  <c r="U16" i="1" s="1"/>
  <c r="V10" i="1"/>
  <c r="V16" i="1" s="1"/>
  <c r="O10" i="1"/>
  <c r="O16" i="1" s="1"/>
  <c r="P9" i="1"/>
  <c r="P13" i="1" s="1"/>
  <c r="P14" i="1" s="1"/>
  <c r="Q9" i="1"/>
  <c r="Q13" i="1" s="1"/>
  <c r="Q14" i="1" s="1"/>
  <c r="R9" i="1"/>
  <c r="R13" i="1" s="1"/>
  <c r="T9" i="1"/>
  <c r="T13" i="1" s="1"/>
  <c r="T14" i="1" s="1"/>
  <c r="U9" i="1"/>
  <c r="U13" i="1" s="1"/>
  <c r="U14" i="1" s="1"/>
  <c r="V9" i="1"/>
  <c r="V13" i="1" s="1"/>
  <c r="V14" i="1" s="1"/>
  <c r="O9" i="1"/>
  <c r="O13" i="1" s="1"/>
  <c r="O14" i="1" s="1"/>
  <c r="P8" i="1"/>
  <c r="Q8" i="1"/>
  <c r="R8" i="1"/>
  <c r="T8" i="1"/>
  <c r="U8" i="1"/>
  <c r="V8" i="1"/>
  <c r="O8" i="1"/>
  <c r="F16" i="1"/>
  <c r="G16" i="1"/>
  <c r="H16" i="1"/>
  <c r="I16" i="1"/>
  <c r="J16" i="1"/>
  <c r="K16" i="1"/>
  <c r="E16" i="1"/>
  <c r="H13" i="1"/>
  <c r="I13" i="1"/>
  <c r="J13" i="1"/>
  <c r="J14" i="1" s="1"/>
  <c r="F8" i="1"/>
  <c r="G8" i="1"/>
  <c r="H8" i="1"/>
  <c r="I8" i="1"/>
  <c r="J8" i="1"/>
  <c r="K8" i="1"/>
  <c r="E8" i="1"/>
  <c r="F14" i="1" l="1"/>
  <c r="U30" i="1"/>
  <c r="I14" i="1"/>
  <c r="H14" i="1"/>
  <c r="R14" i="1"/>
  <c r="O30" i="1"/>
  <c r="E14" i="1"/>
  <c r="K14" i="1"/>
  <c r="G14" i="1"/>
  <c r="V20" i="1"/>
  <c r="V26" i="1" s="1"/>
  <c r="V32" i="1" s="1"/>
  <c r="K20" i="1"/>
  <c r="U20" i="1"/>
  <c r="U26" i="1" s="1"/>
  <c r="U32" i="1" s="1"/>
  <c r="J20" i="1"/>
  <c r="T20" i="1"/>
  <c r="T26" i="1" s="1"/>
  <c r="T32" i="1" s="1"/>
  <c r="I20" i="1"/>
  <c r="R20" i="1"/>
  <c r="R26" i="1" s="1"/>
  <c r="R32" i="1" s="1"/>
  <c r="H20" i="1"/>
  <c r="G20" i="1"/>
  <c r="Q20" i="1"/>
  <c r="Q26" i="1" s="1"/>
  <c r="Q32" i="1" s="1"/>
  <c r="P20" i="1"/>
  <c r="P26" i="1" s="1"/>
  <c r="P32" i="1" s="1"/>
  <c r="O20" i="1"/>
  <c r="O26" i="1" s="1"/>
  <c r="O32" i="1" s="1"/>
  <c r="F20" i="1"/>
  <c r="E20" i="1"/>
  <c r="V30" i="1" l="1"/>
  <c r="R30" i="1"/>
  <c r="Q30" i="1"/>
  <c r="P30" i="1"/>
  <c r="T30" i="1"/>
  <c r="H24" i="1"/>
  <c r="E24" i="1"/>
  <c r="I24" i="1"/>
  <c r="F24" i="1"/>
  <c r="J24" i="1"/>
  <c r="K24" i="1"/>
  <c r="G24" i="1"/>
  <c r="H32" i="1" l="1"/>
  <c r="H30" i="1"/>
  <c r="F32" i="1"/>
  <c r="F30" i="1"/>
  <c r="G32" i="1"/>
  <c r="G30" i="1"/>
  <c r="J32" i="1"/>
  <c r="J30" i="1"/>
  <c r="I32" i="1"/>
  <c r="I30" i="1"/>
  <c r="K32" i="1"/>
  <c r="K30" i="1"/>
  <c r="E32" i="1"/>
  <c r="E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Srinivasan, Balaji</author>
  </authors>
  <commentList>
    <comment ref="L6" authorId="0" shapeId="0" xr:uid="{4B823B23-003A-46F8-B528-911831B199E8}">
      <text>
        <r>
          <rPr>
            <b/>
            <sz val="9"/>
            <color indexed="81"/>
            <rFont val="Tahoma"/>
            <charset val="1"/>
          </rPr>
          <t>Srinivasan, Balaji:</t>
        </r>
        <r>
          <rPr>
            <sz val="9"/>
            <color indexed="81"/>
            <rFont val="Tahoma"/>
            <charset val="1"/>
          </rPr>
          <t xml:space="preserve">
transient -0.38 restored to 0</t>
        </r>
      </text>
    </comment>
    <comment ref="G12" authorId="0" shapeId="0" xr:uid="{B4379934-9F26-422C-95F0-2842E1DFE250}">
      <text>
        <r>
          <rPr>
            <b/>
            <sz val="9"/>
            <color indexed="81"/>
            <rFont val="Tahoma"/>
            <charset val="1"/>
          </rPr>
          <t>Srinivasan, Balaji:</t>
        </r>
        <r>
          <rPr>
            <sz val="9"/>
            <color indexed="81"/>
            <rFont val="Tahoma"/>
            <charset val="1"/>
          </rPr>
          <t xml:space="preserve">
approx
</t>
        </r>
      </text>
    </comment>
    <comment ref="N18" authorId="0" shapeId="0" xr:uid="{FD52975D-AB4B-4DF3-B7F9-F105C7334B9E}">
      <text>
        <r>
          <rPr>
            <b/>
            <sz val="9"/>
            <color indexed="81"/>
            <rFont val="Tahoma"/>
            <charset val="1"/>
          </rPr>
          <t>Srinivasan, Balaji:</t>
        </r>
        <r>
          <rPr>
            <sz val="9"/>
            <color indexed="81"/>
            <rFont val="Tahoma"/>
            <charset val="1"/>
          </rPr>
          <t xml:space="preserve">
in this case grounder pulse doesn't restore
gwl to 0 as intended.
But this is ok by design.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7C7D9C-7D91-456C-9AC3-4F9DE6CBD510}" keepAlive="1" name="Query - results_vtselects" description="Connection to the 'results_vtselects' query in the workbook." type="5" refreshedVersion="6" background="1" saveData="1">
    <dbPr connection="Provider=Microsoft.Mashup.OleDb.1;Data Source=$Workbook$;Location=results_vtselects;Extended Properties=&quot;&quot;" command="SELECT * FROM [results_vtselects]"/>
  </connection>
</connections>
</file>

<file path=xl/sharedStrings.xml><?xml version="1.0" encoding="utf-8"?>
<sst xmlns="http://schemas.openxmlformats.org/spreadsheetml/2006/main" count="364" uniqueCount="130">
  <si>
    <t>VD</t>
  </si>
  <si>
    <t>VG</t>
  </si>
  <si>
    <t>VS</t>
  </si>
  <si>
    <t>VB</t>
  </si>
  <si>
    <t>VBS</t>
  </si>
  <si>
    <t>VGS</t>
  </si>
  <si>
    <t>VDS</t>
  </si>
  <si>
    <t>Vt0</t>
  </si>
  <si>
    <t>Vt @ VBS</t>
  </si>
  <si>
    <t>Vgs-Vt</t>
  </si>
  <si>
    <t>iCELL</t>
  </si>
  <si>
    <t>Selection</t>
  </si>
  <si>
    <t>setback</t>
  </si>
  <si>
    <t>growth</t>
  </si>
  <si>
    <t>selection</t>
  </si>
  <si>
    <t>low current</t>
  </si>
  <si>
    <t>read</t>
  </si>
  <si>
    <t>set</t>
  </si>
  <si>
    <t xml:space="preserve">set  </t>
  </si>
  <si>
    <t>pulse</t>
  </si>
  <si>
    <t>reset</t>
  </si>
  <si>
    <t>lxsel</t>
  </si>
  <si>
    <t>lysel</t>
  </si>
  <si>
    <t>gxsel</t>
  </si>
  <si>
    <t>gysel</t>
  </si>
  <si>
    <t xml:space="preserve">VD </t>
  </si>
  <si>
    <t>ssr</t>
  </si>
  <si>
    <t>essr</t>
  </si>
  <si>
    <t>high current</t>
  </si>
  <si>
    <t>Ron (kohm)</t>
  </si>
  <si>
    <t>lwlsel</t>
  </si>
  <si>
    <t>gwlsel</t>
  </si>
  <si>
    <t>gwl</t>
  </si>
  <si>
    <t xml:space="preserve">lwl </t>
  </si>
  <si>
    <t xml:space="preserve">gwl </t>
  </si>
  <si>
    <t>hnreg</t>
  </si>
  <si>
    <t>Node Name</t>
  </si>
  <si>
    <t>lbl</t>
  </si>
  <si>
    <t>gbl</t>
  </si>
  <si>
    <t>hpvpp</t>
  </si>
  <si>
    <t>gblselb</t>
  </si>
  <si>
    <t>lblselb</t>
  </si>
  <si>
    <t>axn</t>
  </si>
  <si>
    <t>phv</t>
  </si>
  <si>
    <t>ntwhv</t>
  </si>
  <si>
    <t>10/7 m=2</t>
  </si>
  <si>
    <t>17.8/7 m=2</t>
  </si>
  <si>
    <t>8.2/7 m=2</t>
  </si>
  <si>
    <t>14.5/7 m=2</t>
  </si>
  <si>
    <t>STATE</t>
  </si>
  <si>
    <t>hnmirror</t>
  </si>
  <si>
    <t>vtlxs</t>
  </si>
  <si>
    <t>vtgxs</t>
  </si>
  <si>
    <t>vtgxd</t>
  </si>
  <si>
    <t>vtlyd</t>
  </si>
  <si>
    <t>vtgyd</t>
  </si>
  <si>
    <t>vtlxd</t>
  </si>
  <si>
    <t>vtlys</t>
  </si>
  <si>
    <t>vtgys</t>
  </si>
  <si>
    <t>On</t>
  </si>
  <si>
    <t>Off</t>
  </si>
  <si>
    <t xml:space="preserve">On </t>
  </si>
  <si>
    <t>lydesel</t>
  </si>
  <si>
    <t>gydesel</t>
  </si>
  <si>
    <t>lxdesel</t>
  </si>
  <si>
    <t>gxdesel</t>
  </si>
  <si>
    <t>4.36/8  m=1</t>
  </si>
  <si>
    <t>8.2/7 m=1</t>
  </si>
  <si>
    <t>nhv</t>
  </si>
  <si>
    <t>5.2/5.52 m=1</t>
  </si>
  <si>
    <t>7.5/9.7 m=1</t>
  </si>
  <si>
    <t>set/rst</t>
  </si>
  <si>
    <t>lwlselv</t>
  </si>
  <si>
    <t>ccell</t>
  </si>
  <si>
    <t>gblgnd</t>
  </si>
  <si>
    <t>vss</t>
  </si>
  <si>
    <t>vss_ccell</t>
  </si>
  <si>
    <t>lwldesel</t>
  </si>
  <si>
    <t>lwl</t>
  </si>
  <si>
    <t>Well/Bulk</t>
  </si>
  <si>
    <t>when</t>
  </si>
  <si>
    <t>Vs=0</t>
  </si>
  <si>
    <t>both</t>
  </si>
  <si>
    <t>nmos &amp; pmos</t>
  </si>
  <si>
    <t>vcc</t>
  </si>
  <si>
    <t xml:space="preserve">vss </t>
  </si>
  <si>
    <t xml:space="preserve">gbl </t>
  </si>
  <si>
    <t>OFF</t>
  </si>
  <si>
    <t>Set</t>
  </si>
  <si>
    <t>scale</t>
  </si>
  <si>
    <t>COX</t>
  </si>
  <si>
    <t>(VGS-VT)*COX</t>
  </si>
  <si>
    <t>W</t>
  </si>
  <si>
    <t>L</t>
  </si>
  <si>
    <t>eps0</t>
  </si>
  <si>
    <t xml:space="preserve">eps </t>
  </si>
  <si>
    <t>TOX</t>
  </si>
  <si>
    <t>unit</t>
  </si>
  <si>
    <t>term</t>
  </si>
  <si>
    <t>F/m</t>
  </si>
  <si>
    <t>m</t>
  </si>
  <si>
    <t>NSG</t>
  </si>
  <si>
    <t>ADM</t>
  </si>
  <si>
    <t>fF/um^2</t>
  </si>
  <si>
    <t xml:space="preserve">fF </t>
  </si>
  <si>
    <t>um</t>
  </si>
  <si>
    <t>VT</t>
  </si>
  <si>
    <t>V</t>
  </si>
  <si>
    <t>VGS-VT</t>
  </si>
  <si>
    <t>fC</t>
  </si>
  <si>
    <t>iDS from SIM</t>
  </si>
  <si>
    <t>uA</t>
  </si>
  <si>
    <t>COXAR*(VGS-VT)</t>
  </si>
  <si>
    <t>RDS</t>
  </si>
  <si>
    <t xml:space="preserve">COXAR </t>
  </si>
  <si>
    <t>u or rcont?</t>
  </si>
  <si>
    <t>nex step?</t>
  </si>
  <si>
    <t>ADM for 3dxp</t>
  </si>
  <si>
    <t>breakdown voltage</t>
  </si>
  <si>
    <t>change con 27.5n --&gt; 0.253u</t>
  </si>
  <si>
    <t>bv instant</t>
  </si>
  <si>
    <t>L=80n @ 4V reliable</t>
  </si>
  <si>
    <t>RDS with new contact</t>
  </si>
  <si>
    <t>RDS with L=80n</t>
  </si>
  <si>
    <t>L=0.82u</t>
  </si>
  <si>
    <t>RDS with W=0.82u</t>
  </si>
  <si>
    <t>VG 0.5 --&gt; 2V</t>
  </si>
  <si>
    <t>RDS with VG=2</t>
  </si>
  <si>
    <t>RDS with new upf</t>
  </si>
  <si>
    <t>3x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</si>
</sst>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/>
    <xf numFmtId="11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1" fontId="0" fillId="0" borderId="0" xfId="0" applyNumberFormat="1"/>
    <xf numFmtId="0" fontId="0" fillId="0" borderId="3" xfId="0" applyFill="1" applyBorder="1"/>
    <xf numFmtId="11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1" fontId="0" fillId="3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'vt selects'!$B$1</c:f>
              <c:strCache>
                <c:ptCount val="1"/>
                <c:pt idx="0">
                  <c:v>vtlxs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selects'!$B$2:$B$26</c:f>
              <c:numCache>
                <c:formatCode>General</c:formatCode>
                <c:ptCount val="25"/>
                <c:pt idx="0">
                  <c:v>1.115</c:v>
                </c:pt>
                <c:pt idx="1">
                  <c:v>1.165</c:v>
                </c:pt>
                <c:pt idx="2">
                  <c:v>1.2050000000000001</c:v>
                </c:pt>
                <c:pt idx="3">
                  <c:v>1.2350000000000001</c:v>
                </c:pt>
                <c:pt idx="4">
                  <c:v>1.2649999999999999</c:v>
                </c:pt>
                <c:pt idx="5">
                  <c:v>1.2949999999999999</c:v>
                </c:pt>
                <c:pt idx="6">
                  <c:v>1.325</c:v>
                </c:pt>
                <c:pt idx="7">
                  <c:v>1.345</c:v>
                </c:pt>
                <c:pt idx="8">
                  <c:v>1.365</c:v>
                </c:pt>
                <c:pt idx="9">
                  <c:v>1.385</c:v>
                </c:pt>
                <c:pt idx="10">
                  <c:v>1.405</c:v>
                </c:pt>
                <c:pt idx="11">
                  <c:v>1.415</c:v>
                </c:pt>
                <c:pt idx="12">
                  <c:v>1.425</c:v>
                </c:pt>
                <c:pt idx="13">
                  <c:v>1.4350000000000001</c:v>
                </c:pt>
                <c:pt idx="14">
                  <c:v>1.4450000000000001</c:v>
                </c:pt>
                <c:pt idx="15">
                  <c:v>1.4550000000000001</c:v>
                </c:pt>
                <c:pt idx="16">
                  <c:v>1.4650000000000001</c:v>
                </c:pt>
                <c:pt idx="17">
                  <c:v>1.4650000000000001</c:v>
                </c:pt>
                <c:pt idx="18">
                  <c:v>1.4650000000000001</c:v>
                </c:pt>
                <c:pt idx="19">
                  <c:v>1.4750000000000001</c:v>
                </c:pt>
                <c:pt idx="20">
                  <c:v>1.4750000000000001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29-48C1-AEE8-AD715F25DF5A}"/>
            </c:ext>
          </c:extLst>
        </c:ser>
        <c:ser>
          <c:idx val="1"/>
          <c:order val="1"/>
          <c:tx>
            <c:strRef>
              <c:f>'vt selects'!$C$1</c:f>
              <c:strCache>
                <c:ptCount val="1"/>
                <c:pt idx="0">
                  <c:v>vtgxs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selects'!$C$2:$C$26</c:f>
              <c:numCache>
                <c:formatCode>General</c:formatCode>
                <c:ptCount val="25"/>
                <c:pt idx="0">
                  <c:v>1.135</c:v>
                </c:pt>
                <c:pt idx="1">
                  <c:v>1.1950000000000001</c:v>
                </c:pt>
                <c:pt idx="2">
                  <c:v>1.2450000000000001</c:v>
                </c:pt>
                <c:pt idx="3">
                  <c:v>1.2849999999999999</c:v>
                </c:pt>
                <c:pt idx="4">
                  <c:v>1.325</c:v>
                </c:pt>
                <c:pt idx="5">
                  <c:v>1.355</c:v>
                </c:pt>
                <c:pt idx="6">
                  <c:v>1.395</c:v>
                </c:pt>
                <c:pt idx="7">
                  <c:v>1.415</c:v>
                </c:pt>
                <c:pt idx="8">
                  <c:v>1.4450000000000001</c:v>
                </c:pt>
                <c:pt idx="9">
                  <c:v>1.4650000000000001</c:v>
                </c:pt>
                <c:pt idx="10">
                  <c:v>1.4850000000000001</c:v>
                </c:pt>
                <c:pt idx="11">
                  <c:v>1.5049999999999999</c:v>
                </c:pt>
                <c:pt idx="12">
                  <c:v>1.5249999999999999</c:v>
                </c:pt>
                <c:pt idx="13">
                  <c:v>1.5349999999999999</c:v>
                </c:pt>
                <c:pt idx="14">
                  <c:v>1.5549999999999999</c:v>
                </c:pt>
                <c:pt idx="15">
                  <c:v>1.5649999999999999</c:v>
                </c:pt>
                <c:pt idx="16">
                  <c:v>1.575</c:v>
                </c:pt>
                <c:pt idx="17">
                  <c:v>1.575</c:v>
                </c:pt>
                <c:pt idx="18">
                  <c:v>1.585</c:v>
                </c:pt>
                <c:pt idx="19">
                  <c:v>1.595</c:v>
                </c:pt>
                <c:pt idx="20">
                  <c:v>1.595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29-48C1-AEE8-AD715F25DF5A}"/>
            </c:ext>
          </c:extLst>
        </c:ser>
        <c:ser>
          <c:idx val="2"/>
          <c:order val="2"/>
          <c:tx>
            <c:strRef>
              <c:f>'vt selects'!$D$1</c:f>
              <c:strCache>
                <c:ptCount val="1"/>
                <c:pt idx="0">
                  <c:v>vtgxd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selects'!$D$2:$D$26</c:f>
              <c:numCache>
                <c:formatCode>General</c:formatCode>
                <c:ptCount val="25"/>
                <c:pt idx="0">
                  <c:v>1.115</c:v>
                </c:pt>
                <c:pt idx="1">
                  <c:v>1.165</c:v>
                </c:pt>
                <c:pt idx="2">
                  <c:v>1.2050000000000001</c:v>
                </c:pt>
                <c:pt idx="3">
                  <c:v>1.2350000000000001</c:v>
                </c:pt>
                <c:pt idx="4">
                  <c:v>1.2649999999999999</c:v>
                </c:pt>
                <c:pt idx="5">
                  <c:v>1.2949999999999999</c:v>
                </c:pt>
                <c:pt idx="6">
                  <c:v>1.325</c:v>
                </c:pt>
                <c:pt idx="7">
                  <c:v>1.345</c:v>
                </c:pt>
                <c:pt idx="8">
                  <c:v>1.365</c:v>
                </c:pt>
                <c:pt idx="9">
                  <c:v>1.385</c:v>
                </c:pt>
                <c:pt idx="10">
                  <c:v>1.405</c:v>
                </c:pt>
                <c:pt idx="11">
                  <c:v>1.415</c:v>
                </c:pt>
                <c:pt idx="12">
                  <c:v>1.425</c:v>
                </c:pt>
                <c:pt idx="13">
                  <c:v>1.4350000000000001</c:v>
                </c:pt>
                <c:pt idx="14">
                  <c:v>1.4450000000000001</c:v>
                </c:pt>
                <c:pt idx="15">
                  <c:v>1.4550000000000001</c:v>
                </c:pt>
                <c:pt idx="16">
                  <c:v>1.4650000000000001</c:v>
                </c:pt>
                <c:pt idx="17">
                  <c:v>1.4650000000000001</c:v>
                </c:pt>
                <c:pt idx="18">
                  <c:v>1.4650000000000001</c:v>
                </c:pt>
                <c:pt idx="19">
                  <c:v>1.4750000000000001</c:v>
                </c:pt>
                <c:pt idx="20">
                  <c:v>1.4750000000000001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29-48C1-AEE8-AD715F25DF5A}"/>
            </c:ext>
          </c:extLst>
        </c:ser>
        <c:ser>
          <c:idx val="3"/>
          <c:order val="3"/>
          <c:tx>
            <c:strRef>
              <c:f>'vt selects'!$E$1</c:f>
              <c:strCache>
                <c:ptCount val="1"/>
                <c:pt idx="0">
                  <c:v>vtlyd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selects'!$E$2:$E$26</c:f>
              <c:numCache>
                <c:formatCode>General</c:formatCode>
                <c:ptCount val="25"/>
                <c:pt idx="0">
                  <c:v>1.365</c:v>
                </c:pt>
                <c:pt idx="1">
                  <c:v>1.4850000000000001</c:v>
                </c:pt>
                <c:pt idx="2">
                  <c:v>1.5449999999999999</c:v>
                </c:pt>
                <c:pt idx="3">
                  <c:v>1.605</c:v>
                </c:pt>
                <c:pt idx="4">
                  <c:v>1.655</c:v>
                </c:pt>
                <c:pt idx="5">
                  <c:v>1.7150000000000001</c:v>
                </c:pt>
                <c:pt idx="6">
                  <c:v>1.7649999999999999</c:v>
                </c:pt>
                <c:pt idx="7">
                  <c:v>1.8049999999999999</c:v>
                </c:pt>
                <c:pt idx="8">
                  <c:v>1.855</c:v>
                </c:pt>
                <c:pt idx="9">
                  <c:v>1.895</c:v>
                </c:pt>
                <c:pt idx="10">
                  <c:v>1.9350000000000001</c:v>
                </c:pt>
                <c:pt idx="11">
                  <c:v>1.9750000000000001</c:v>
                </c:pt>
                <c:pt idx="12">
                  <c:v>2.0150000000000001</c:v>
                </c:pt>
                <c:pt idx="13">
                  <c:v>2.0550000000000002</c:v>
                </c:pt>
                <c:pt idx="14">
                  <c:v>2.0950000000000002</c:v>
                </c:pt>
                <c:pt idx="15">
                  <c:v>2.125</c:v>
                </c:pt>
                <c:pt idx="16">
                  <c:v>2.1549999999999998</c:v>
                </c:pt>
                <c:pt idx="17">
                  <c:v>2.1949999999999998</c:v>
                </c:pt>
                <c:pt idx="18">
                  <c:v>2.2250000000000001</c:v>
                </c:pt>
                <c:pt idx="19">
                  <c:v>2.2549999999999999</c:v>
                </c:pt>
                <c:pt idx="20">
                  <c:v>2.2749999999999999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29-48C1-AEE8-AD715F25DF5A}"/>
            </c:ext>
          </c:extLst>
        </c:ser>
        <c:ser>
          <c:idx val="4"/>
          <c:order val="4"/>
          <c:tx>
            <c:strRef>
              <c:f>'vt selects'!$F$1</c:f>
              <c:strCache>
                <c:ptCount val="1"/>
                <c:pt idx="0">
                  <c:v>vtgyd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selects'!$F$2:$F$26</c:f>
              <c:numCache>
                <c:formatCode>General</c:formatCode>
                <c:ptCount val="25"/>
                <c:pt idx="0">
                  <c:v>0.82499999999999996</c:v>
                </c:pt>
                <c:pt idx="1">
                  <c:v>0.875</c:v>
                </c:pt>
                <c:pt idx="2">
                  <c:v>0.92500000000000004</c:v>
                </c:pt>
                <c:pt idx="3">
                  <c:v>0.96499999999999997</c:v>
                </c:pt>
                <c:pt idx="4">
                  <c:v>1.0149999999999999</c:v>
                </c:pt>
                <c:pt idx="5">
                  <c:v>1.0549999999999999</c:v>
                </c:pt>
                <c:pt idx="6">
                  <c:v>1.095</c:v>
                </c:pt>
                <c:pt idx="7">
                  <c:v>1.125</c:v>
                </c:pt>
                <c:pt idx="8">
                  <c:v>1.165</c:v>
                </c:pt>
                <c:pt idx="9">
                  <c:v>1.1950000000000001</c:v>
                </c:pt>
                <c:pt idx="10">
                  <c:v>1.2250000000000001</c:v>
                </c:pt>
                <c:pt idx="11">
                  <c:v>1.2649999999999999</c:v>
                </c:pt>
                <c:pt idx="12">
                  <c:v>1.2949999999999999</c:v>
                </c:pt>
                <c:pt idx="13">
                  <c:v>1.3149999999999999</c:v>
                </c:pt>
                <c:pt idx="14">
                  <c:v>1.345</c:v>
                </c:pt>
                <c:pt idx="15">
                  <c:v>1.375</c:v>
                </c:pt>
                <c:pt idx="16">
                  <c:v>1.395</c:v>
                </c:pt>
                <c:pt idx="17">
                  <c:v>1.415</c:v>
                </c:pt>
                <c:pt idx="18">
                  <c:v>1.4450000000000001</c:v>
                </c:pt>
                <c:pt idx="19">
                  <c:v>1.4650000000000001</c:v>
                </c:pt>
                <c:pt idx="20">
                  <c:v>1.4850000000000001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229-48C1-AEE8-AD715F25DF5A}"/>
            </c:ext>
          </c:extLst>
        </c:ser>
        <c:ser>
          <c:idx val="5"/>
          <c:order val="5"/>
          <c:tx>
            <c:strRef>
              <c:f>'vt selects'!$G$1</c:f>
              <c:strCache>
                <c:ptCount val="1"/>
                <c:pt idx="0">
                  <c:v>vtlxd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selects'!$G$2:$G$26</c:f>
              <c:numCache>
                <c:formatCode>General</c:formatCode>
                <c:ptCount val="25"/>
                <c:pt idx="0">
                  <c:v>-0.995</c:v>
                </c:pt>
                <c:pt idx="1">
                  <c:v>-1.0449999999999999</c:v>
                </c:pt>
                <c:pt idx="2">
                  <c:v>-1.085</c:v>
                </c:pt>
                <c:pt idx="3">
                  <c:v>-1.125</c:v>
                </c:pt>
                <c:pt idx="4">
                  <c:v>-1.165</c:v>
                </c:pt>
                <c:pt idx="5">
                  <c:v>-1.1950000000000001</c:v>
                </c:pt>
                <c:pt idx="6">
                  <c:v>-1.2350000000000001</c:v>
                </c:pt>
                <c:pt idx="7">
                  <c:v>-1.2649999999999999</c:v>
                </c:pt>
                <c:pt idx="8">
                  <c:v>-1.2949999999999999</c:v>
                </c:pt>
                <c:pt idx="9">
                  <c:v>-1.325</c:v>
                </c:pt>
                <c:pt idx="10">
                  <c:v>-1.355</c:v>
                </c:pt>
                <c:pt idx="11">
                  <c:v>-1.385</c:v>
                </c:pt>
                <c:pt idx="12">
                  <c:v>-1.405</c:v>
                </c:pt>
                <c:pt idx="13">
                  <c:v>-1.4350000000000001</c:v>
                </c:pt>
                <c:pt idx="14">
                  <c:v>-1.4650000000000001</c:v>
                </c:pt>
                <c:pt idx="15">
                  <c:v>-1.4850000000000001</c:v>
                </c:pt>
                <c:pt idx="16">
                  <c:v>-1.5149999999999999</c:v>
                </c:pt>
                <c:pt idx="17">
                  <c:v>-1.5349999999999999</c:v>
                </c:pt>
                <c:pt idx="18">
                  <c:v>-1.5549999999999999</c:v>
                </c:pt>
                <c:pt idx="19">
                  <c:v>-1.585</c:v>
                </c:pt>
                <c:pt idx="20">
                  <c:v>-1.605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229-48C1-AEE8-AD715F25DF5A}"/>
            </c:ext>
          </c:extLst>
        </c:ser>
        <c:ser>
          <c:idx val="6"/>
          <c:order val="6"/>
          <c:tx>
            <c:strRef>
              <c:f>'vt selects'!$H$1</c:f>
              <c:strCache>
                <c:ptCount val="1"/>
                <c:pt idx="0">
                  <c:v>vtlys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selects'!$H$2:$H$26</c:f>
              <c:numCache>
                <c:formatCode>General</c:formatCode>
                <c:ptCount val="25"/>
                <c:pt idx="0">
                  <c:v>-0.95499999999999996</c:v>
                </c:pt>
                <c:pt idx="1">
                  <c:v>-0.995</c:v>
                </c:pt>
                <c:pt idx="2">
                  <c:v>-1.0349999999999999</c:v>
                </c:pt>
                <c:pt idx="3">
                  <c:v>-1.075</c:v>
                </c:pt>
                <c:pt idx="4">
                  <c:v>-1.105</c:v>
                </c:pt>
                <c:pt idx="5">
                  <c:v>-1.135</c:v>
                </c:pt>
                <c:pt idx="6">
                  <c:v>-1.165</c:v>
                </c:pt>
                <c:pt idx="7">
                  <c:v>-1.1850000000000001</c:v>
                </c:pt>
                <c:pt idx="8">
                  <c:v>-1.2150000000000001</c:v>
                </c:pt>
                <c:pt idx="9">
                  <c:v>-1.2450000000000001</c:v>
                </c:pt>
                <c:pt idx="10">
                  <c:v>-1.2649999999999999</c:v>
                </c:pt>
                <c:pt idx="11">
                  <c:v>-1.2949999999999999</c:v>
                </c:pt>
                <c:pt idx="12">
                  <c:v>-1.3149999999999999</c:v>
                </c:pt>
                <c:pt idx="13">
                  <c:v>-1.335</c:v>
                </c:pt>
                <c:pt idx="14">
                  <c:v>-1.355</c:v>
                </c:pt>
                <c:pt idx="15">
                  <c:v>-1.385</c:v>
                </c:pt>
                <c:pt idx="16">
                  <c:v>-1.405</c:v>
                </c:pt>
                <c:pt idx="17">
                  <c:v>-1.425</c:v>
                </c:pt>
                <c:pt idx="18">
                  <c:v>-1.4450000000000001</c:v>
                </c:pt>
                <c:pt idx="19">
                  <c:v>-1.4650000000000001</c:v>
                </c:pt>
                <c:pt idx="20">
                  <c:v>-1.4850000000000001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229-48C1-AEE8-AD715F25DF5A}"/>
            </c:ext>
          </c:extLst>
        </c:ser>
        <c:ser>
          <c:idx val="7"/>
          <c:order val="7"/>
          <c:tx>
            <c:strRef>
              <c:f>'vt selects'!$I$1</c:f>
              <c:strCache>
                <c:ptCount val="1"/>
                <c:pt idx="0">
                  <c:v>vtgys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strRef>
              <c:f>'vt selects'!$A$2:$A$26</c:f>
              <c:strCache>
                <c:ptCount val="2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when</c:v>
                </c:pt>
                <c:pt idx="22">
                  <c:v>Vs=0</c:v>
                </c:pt>
                <c:pt idx="23">
                  <c:v>both</c:v>
                </c:pt>
                <c:pt idx="24">
                  <c:v>nmos &amp; pmos</c:v>
                </c:pt>
              </c:strCache>
            </c:strRef>
          </c:xVal>
          <c:yVal>
            <c:numRef>
              <c:f>'vt selects'!$I$2:$I$26</c:f>
              <c:numCache>
                <c:formatCode>General</c:formatCode>
                <c:ptCount val="25"/>
                <c:pt idx="0">
                  <c:v>-0.97499999999999998</c:v>
                </c:pt>
                <c:pt idx="1">
                  <c:v>-1.0149999999999999</c:v>
                </c:pt>
                <c:pt idx="2">
                  <c:v>-1.0449999999999999</c:v>
                </c:pt>
                <c:pt idx="3">
                  <c:v>-1.085</c:v>
                </c:pt>
                <c:pt idx="4">
                  <c:v>-1.115</c:v>
                </c:pt>
                <c:pt idx="5">
                  <c:v>-1.145</c:v>
                </c:pt>
                <c:pt idx="6">
                  <c:v>-1.175</c:v>
                </c:pt>
                <c:pt idx="7">
                  <c:v>-1.2050000000000001</c:v>
                </c:pt>
                <c:pt idx="8">
                  <c:v>-1.2250000000000001</c:v>
                </c:pt>
                <c:pt idx="9">
                  <c:v>-1.2549999999999999</c:v>
                </c:pt>
                <c:pt idx="10">
                  <c:v>-1.2749999999999999</c:v>
                </c:pt>
                <c:pt idx="11">
                  <c:v>-1.3049999999999999</c:v>
                </c:pt>
                <c:pt idx="12">
                  <c:v>-1.325</c:v>
                </c:pt>
                <c:pt idx="13">
                  <c:v>-1.355</c:v>
                </c:pt>
                <c:pt idx="14">
                  <c:v>-1.375</c:v>
                </c:pt>
                <c:pt idx="15">
                  <c:v>-1.395</c:v>
                </c:pt>
                <c:pt idx="16">
                  <c:v>-1.415</c:v>
                </c:pt>
                <c:pt idx="17">
                  <c:v>-1.4350000000000001</c:v>
                </c:pt>
                <c:pt idx="18">
                  <c:v>-1.4550000000000001</c:v>
                </c:pt>
                <c:pt idx="19">
                  <c:v>-1.4750000000000001</c:v>
                </c:pt>
                <c:pt idx="20">
                  <c:v>-1.4950000000000001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229-48C1-AEE8-AD715F25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774032"/>
        <c:axId val="1034775344"/>
      </c:scatterChart>
      <c:valAx>
        <c:axId val="103477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ABS(VBS)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775344"/>
        <c:crosses val="autoZero"/>
        <c:crossBetween val="midCat"/>
      </c:valAx>
      <c:valAx>
        <c:axId val="103477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774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0</xdr:row>
      <xdr:rowOff>129540</xdr:rowOff>
    </xdr:from>
    <xdr:to>
      <xdr:col>18</xdr:col>
      <xdr:colOff>83820</xdr:colOff>
      <xdr:row>22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6575FA-AD4C-48B6-9FEA-0E2ABB637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381720</xdr:colOff>
      <xdr:row>43</xdr:row>
      <xdr:rowOff>168320</xdr:rowOff>
    </xdr:to>
    <xdr:pic>
      <xdr:nvPicPr>
        <xdr:cNvPr id="6" name="Picture 5" descr="ALF32Decoders.vsdx - Visio Professional">
          <a:extLst>
            <a:ext uri="{FF2B5EF4-FFF2-40B4-BE49-F238E27FC236}">
              <a16:creationId xmlns:a16="http://schemas.microsoft.com/office/drawing/2014/main" id="{4583B8A9-3A5B-4DA3-913A-EB63F29D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8306520" cy="78492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947C3E7-0962-4F8A-8917-DC4D90541023}" autoFormatId="16" applyNumberFormats="0" applyBorderFormats="0" applyFontFormats="0" applyPatternFormats="0" applyAlignmentFormats="0" applyWidthHeightFormats="0">
  <queryTableRefresh nextId="12">
    <queryTableFields count="9">
      <queryTableField id="1" name="xv" tableColumnId="1"/>
      <queryTableField id="2" name="vtlxs" tableColumnId="2"/>
      <queryTableField id="3" name="vtgxs" tableColumnId="3"/>
      <queryTableField id="4" name="vtgxd" tableColumnId="4"/>
      <queryTableField id="5" name="vtlyd" tableColumnId="5"/>
      <queryTableField id="6" name="vtgyd" tableColumnId="6"/>
      <queryTableField id="8" name="vtlxd" tableColumnId="8"/>
      <queryTableField id="9" name="vtlys" tableColumnId="9"/>
      <queryTableField id="10" name="vtgys" tableColumnId="10"/>
    </queryTableFields>
    <queryTableDeletedFields count="2">
      <deletedField name="xv_1"/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8FE398-ECC8-480C-A40C-E1672BC570FE}" name="results_vtselects" displayName="results_vtselects" ref="A1:I26" tableType="queryTable" totalsRowShown="0" headerRowDxfId="10" dataDxfId="9">
  <autoFilter ref="A1:I26" xr:uid="{B14312D5-58F1-4CAF-9365-CA346E92A53F}"/>
  <tableColumns count="9">
    <tableColumn id="1" xr3:uid="{411D8198-56EE-445E-94B4-697137B0EE83}" uniqueName="1" name="Well/Bulk" queryTableFieldId="1" dataDxfId="8"/>
    <tableColumn id="2" xr3:uid="{6074A112-79E2-4F79-906F-BA369AD843D5}" uniqueName="2" name="vtlxs" queryTableFieldId="2" dataDxfId="7"/>
    <tableColumn id="3" xr3:uid="{A31AA956-FE42-46D4-AFA2-CA46A8F60389}" uniqueName="3" name="vtgxs" queryTableFieldId="3" dataDxfId="6"/>
    <tableColumn id="4" xr3:uid="{6579AEBE-5BAC-4B9F-A208-606C0A4327EC}" uniqueName="4" name="vtgxd" queryTableFieldId="4" dataDxfId="5"/>
    <tableColumn id="5" xr3:uid="{0B9C6723-71B1-4074-9ED0-92F7FD1C62AA}" uniqueName="5" name="vtlyd" queryTableFieldId="5" dataDxfId="4"/>
    <tableColumn id="6" xr3:uid="{872D84BF-BE30-4DC5-A9CB-D019117DF60F}" uniqueName="6" name="vtgyd" queryTableFieldId="6" dataDxfId="3"/>
    <tableColumn id="8" xr3:uid="{1D374552-5860-4875-80CD-7C3AC6734DF7}" uniqueName="8" name="vtlxd" queryTableFieldId="8" dataDxfId="2"/>
    <tableColumn id="9" xr3:uid="{9E340653-885E-458A-B107-8775CA1CB0F3}" uniqueName="9" name="vtlys" queryTableFieldId="9" dataDxfId="1"/>
    <tableColumn id="10" xr3:uid="{881175DF-F2F9-4BE9-9F63-BAACFAC52ACE}" uniqueName="10" name="vtgys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BF41-7EFA-40B9-A382-41E38EA4067E}">
  <dimension ref="B1:U24"/>
  <sheetViews>
    <sheetView topLeftCell="A10" zoomScale="210" zoomScaleNormal="210" workbookViewId="0">
      <selection activeCell="M12" sqref="M12"/>
    </sheetView>
  </sheetViews>
  <sheetFormatPr baseColWidth="10" defaultColWidth="8.83203125" defaultRowHeight="15" x14ac:dyDescent="0.2"/>
  <cols>
    <col min="3" max="3" width="11.33203125" hidden="1" customWidth="1"/>
    <col min="4" max="4" width="17.6640625" hidden="1" customWidth="1"/>
    <col min="5" max="8" width="8.83203125" style="2" hidden="1" customWidth="1"/>
    <col min="9" max="9" width="9.33203125" style="2" hidden="1" customWidth="1"/>
    <col min="10" max="10" width="10.6640625" style="2" hidden="1" customWidth="1"/>
    <col min="11" max="12" width="8.83203125" style="2" hidden="1" customWidth="1"/>
    <col min="13" max="14" width="25.5" bestFit="1" customWidth="1"/>
    <col min="16" max="16" width="11.5" style="16" customWidth="1"/>
    <col min="17" max="17" width="11.5" style="2" customWidth="1"/>
    <col min="18" max="18" width="12.33203125" style="2" bestFit="1" customWidth="1"/>
    <col min="19" max="19" width="11.5" style="2" customWidth="1"/>
  </cols>
  <sheetData>
    <row r="1" spans="2:21" x14ac:dyDescent="0.2">
      <c r="C1" t="s">
        <v>90</v>
      </c>
      <c r="D1" s="14">
        <f>0.000000011</f>
        <v>1.0999999999999999E-8</v>
      </c>
    </row>
    <row r="2" spans="2:21" x14ac:dyDescent="0.2">
      <c r="C2" s="9" t="s">
        <v>36</v>
      </c>
      <c r="D2" s="11" t="s">
        <v>21</v>
      </c>
      <c r="E2" s="9" t="s">
        <v>16</v>
      </c>
      <c r="F2" s="9" t="s">
        <v>16</v>
      </c>
      <c r="G2" s="9" t="s">
        <v>16</v>
      </c>
      <c r="H2" s="9" t="s">
        <v>17</v>
      </c>
      <c r="I2" s="9" t="s">
        <v>88</v>
      </c>
      <c r="J2" s="9" t="s">
        <v>17</v>
      </c>
      <c r="K2" s="9" t="s">
        <v>18</v>
      </c>
      <c r="L2" s="9" t="s">
        <v>20</v>
      </c>
      <c r="N2" s="1" t="s">
        <v>98</v>
      </c>
      <c r="O2" s="1" t="s">
        <v>97</v>
      </c>
      <c r="P2" s="4" t="s">
        <v>101</v>
      </c>
      <c r="Q2" s="3" t="s">
        <v>102</v>
      </c>
      <c r="R2" s="2" t="s">
        <v>117</v>
      </c>
      <c r="S2" s="3" t="s">
        <v>102</v>
      </c>
    </row>
    <row r="3" spans="2:21" x14ac:dyDescent="0.2">
      <c r="C3" s="11" t="s">
        <v>47</v>
      </c>
      <c r="D3" s="11" t="s">
        <v>44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14</v>
      </c>
      <c r="J3" s="9" t="s">
        <v>15</v>
      </c>
      <c r="K3" s="9" t="s">
        <v>19</v>
      </c>
      <c r="L3" s="9" t="s">
        <v>19</v>
      </c>
      <c r="N3" s="1" t="s">
        <v>90</v>
      </c>
      <c r="O3" s="1" t="s">
        <v>104</v>
      </c>
      <c r="P3" s="17">
        <f>P4*P5*P6</f>
        <v>0.90093474545454522</v>
      </c>
      <c r="Q3" s="17">
        <f>Q4*Q5*Q6</f>
        <v>3.7338582857142838E-2</v>
      </c>
      <c r="S3" s="17">
        <f>S4*S5*S6</f>
        <v>0.16645519999999994</v>
      </c>
    </row>
    <row r="4" spans="2:21" x14ac:dyDescent="0.2">
      <c r="C4" s="11" t="s">
        <v>33</v>
      </c>
      <c r="D4" s="11" t="s">
        <v>0</v>
      </c>
      <c r="E4" s="9">
        <v>-2.68</v>
      </c>
      <c r="F4" s="9">
        <v>-1.6140000000000001</v>
      </c>
      <c r="G4" s="9">
        <v>-1.855</v>
      </c>
      <c r="H4" s="9">
        <v>-3.57</v>
      </c>
      <c r="I4" s="9">
        <v>0</v>
      </c>
      <c r="J4" s="9">
        <v>0.74</v>
      </c>
      <c r="K4" s="9">
        <v>-1.819</v>
      </c>
      <c r="L4" s="9">
        <v>-1.55</v>
      </c>
      <c r="N4" s="1" t="s">
        <v>114</v>
      </c>
      <c r="O4" s="1" t="s">
        <v>103</v>
      </c>
      <c r="P4" s="17">
        <f>(P7*P8/P9)*0.000000000001/0.000000000000001</f>
        <v>3.1391454545454538</v>
      </c>
      <c r="Q4" s="17">
        <f>(Q7*Q8/Q9)*0.000000000001/0.000000000000001</f>
        <v>9.9607499999999956</v>
      </c>
      <c r="S4" s="17">
        <f>(S7*S8/S9)*0.000000000001/0.000000000000001</f>
        <v>44.269999999999989</v>
      </c>
    </row>
    <row r="5" spans="2:21" x14ac:dyDescent="0.2">
      <c r="C5" s="11" t="s">
        <v>30</v>
      </c>
      <c r="D5" s="11" t="s">
        <v>1</v>
      </c>
      <c r="E5" s="9">
        <v>-0.14000000000000001</v>
      </c>
      <c r="F5" s="9">
        <v>-0.14000000000000001</v>
      </c>
      <c r="G5" s="9">
        <v>-0.14000000000000001</v>
      </c>
      <c r="H5" s="9">
        <v>-1.7450000000000001</v>
      </c>
      <c r="I5" s="9">
        <v>-4.3099999999999996</v>
      </c>
      <c r="J5" s="9">
        <v>-1.7450000000000001</v>
      </c>
      <c r="K5" s="9">
        <v>-1.7450000000000001</v>
      </c>
      <c r="L5" s="9">
        <v>0</v>
      </c>
      <c r="N5" s="1" t="s">
        <v>92</v>
      </c>
      <c r="O5" s="1" t="s">
        <v>105</v>
      </c>
      <c r="P5" s="20">
        <f>16.4*0.05</f>
        <v>0.82</v>
      </c>
      <c r="Q5" s="20">
        <f>(P5/P6)*Q6</f>
        <v>9.3714285714285708E-2</v>
      </c>
      <c r="R5" s="2">
        <v>0.82</v>
      </c>
      <c r="S5" s="20">
        <v>9.4E-2</v>
      </c>
      <c r="U5">
        <v>23000</v>
      </c>
    </row>
    <row r="6" spans="2:21" x14ac:dyDescent="0.2">
      <c r="C6" s="11" t="s">
        <v>32</v>
      </c>
      <c r="D6" s="11" t="s">
        <v>2</v>
      </c>
      <c r="E6" s="9">
        <v>-2.6859999999999999</v>
      </c>
      <c r="F6" s="9">
        <v>-1.887</v>
      </c>
      <c r="G6" s="9">
        <v>-2.222</v>
      </c>
      <c r="H6" s="9">
        <v>-3.6640000000000001</v>
      </c>
      <c r="I6" s="9">
        <v>-3.6640000000000001</v>
      </c>
      <c r="J6" s="9">
        <v>-3.02</v>
      </c>
      <c r="K6" s="9">
        <v>-3.254</v>
      </c>
      <c r="L6" s="9">
        <v>-2.37</v>
      </c>
      <c r="N6" s="1" t="s">
        <v>93</v>
      </c>
      <c r="O6" s="1" t="s">
        <v>105</v>
      </c>
      <c r="P6" s="18">
        <f>7*0.05</f>
        <v>0.35000000000000003</v>
      </c>
      <c r="Q6" s="18">
        <v>0.04</v>
      </c>
      <c r="R6" s="2">
        <v>0.04</v>
      </c>
      <c r="S6" s="18">
        <v>0.04</v>
      </c>
    </row>
    <row r="7" spans="2:21" x14ac:dyDescent="0.2">
      <c r="C7" s="11" t="s">
        <v>50</v>
      </c>
      <c r="D7" s="11" t="s">
        <v>3</v>
      </c>
      <c r="E7" s="9">
        <v>-4.3099999999999996</v>
      </c>
      <c r="F7" s="9">
        <v>-4.3099999999999996</v>
      </c>
      <c r="G7" s="9">
        <v>-4.3099999999999996</v>
      </c>
      <c r="H7" s="9">
        <v>-4.3099999999999996</v>
      </c>
      <c r="I7" s="9">
        <v>-4.3099999999999996</v>
      </c>
      <c r="J7" s="9">
        <v>-4.3099999999999996</v>
      </c>
      <c r="K7" s="9">
        <v>-4.3099999999999996</v>
      </c>
      <c r="L7" s="9">
        <v>-4.3099999999999996</v>
      </c>
      <c r="N7" s="1" t="s">
        <v>94</v>
      </c>
      <c r="O7" s="1" t="s">
        <v>99</v>
      </c>
      <c r="P7" s="4">
        <v>8.8539999999999992E-12</v>
      </c>
      <c r="Q7" s="4">
        <v>8.8539999999999992E-12</v>
      </c>
      <c r="S7" s="4">
        <v>8.8539999999999992E-12</v>
      </c>
    </row>
    <row r="8" spans="2:21" x14ac:dyDescent="0.2">
      <c r="B8">
        <f>3.1*0.05</f>
        <v>0.15500000000000003</v>
      </c>
      <c r="C8" s="11"/>
      <c r="D8" s="11" t="s">
        <v>4</v>
      </c>
      <c r="E8" s="9">
        <f>E7-E6</f>
        <v>-1.6239999999999997</v>
      </c>
      <c r="F8" s="9">
        <f t="shared" ref="F8:L8" si="0">F7-F6</f>
        <v>-2.4229999999999996</v>
      </c>
      <c r="G8" s="9">
        <f t="shared" si="0"/>
        <v>-2.0879999999999996</v>
      </c>
      <c r="H8" s="9">
        <f t="shared" si="0"/>
        <v>-0.64599999999999946</v>
      </c>
      <c r="I8" s="9">
        <f t="shared" si="0"/>
        <v>-0.64599999999999946</v>
      </c>
      <c r="J8" s="9">
        <f t="shared" si="0"/>
        <v>-1.2899999999999996</v>
      </c>
      <c r="K8" s="9">
        <f t="shared" si="0"/>
        <v>-1.0559999999999996</v>
      </c>
      <c r="L8" s="9">
        <f t="shared" si="0"/>
        <v>-1.9399999999999995</v>
      </c>
      <c r="N8" s="1" t="s">
        <v>95</v>
      </c>
      <c r="O8" s="1"/>
      <c r="P8" s="5">
        <v>3.9</v>
      </c>
      <c r="Q8" s="17">
        <v>9</v>
      </c>
      <c r="S8" s="17">
        <v>20</v>
      </c>
    </row>
    <row r="9" spans="2:21" x14ac:dyDescent="0.2">
      <c r="C9" s="11"/>
      <c r="D9" s="11" t="s">
        <v>5</v>
      </c>
      <c r="E9" s="9">
        <f>E5-E6</f>
        <v>2.5459999999999998</v>
      </c>
      <c r="F9" s="9">
        <f t="shared" ref="F9:L9" si="1">F5-F6</f>
        <v>1.7469999999999999</v>
      </c>
      <c r="G9" s="9">
        <f t="shared" si="1"/>
        <v>2.0819999999999999</v>
      </c>
      <c r="H9" s="9">
        <f t="shared" si="1"/>
        <v>1.919</v>
      </c>
      <c r="I9" s="9">
        <f t="shared" si="1"/>
        <v>-0.64599999999999946</v>
      </c>
      <c r="J9" s="9">
        <f t="shared" si="1"/>
        <v>1.2749999999999999</v>
      </c>
      <c r="K9" s="9">
        <f t="shared" si="1"/>
        <v>1.5089999999999999</v>
      </c>
      <c r="L9" s="9">
        <f t="shared" si="1"/>
        <v>2.37</v>
      </c>
      <c r="N9" s="1" t="s">
        <v>96</v>
      </c>
      <c r="O9" s="1" t="s">
        <v>100</v>
      </c>
      <c r="P9" s="4">
        <v>1.0999999999999999E-8</v>
      </c>
      <c r="Q9" s="4">
        <v>8.0000000000000005E-9</v>
      </c>
      <c r="S9" s="4">
        <v>4.0000000000000002E-9</v>
      </c>
    </row>
    <row r="10" spans="2:21" x14ac:dyDescent="0.2">
      <c r="C10" s="11"/>
      <c r="D10" s="11" t="s">
        <v>6</v>
      </c>
      <c r="E10" s="9">
        <f>E4-E6</f>
        <v>5.9999999999997833E-3</v>
      </c>
      <c r="F10" s="9">
        <f t="shared" ref="F10:L10" si="2">F4-F6</f>
        <v>0.27299999999999991</v>
      </c>
      <c r="G10" s="9">
        <f t="shared" si="2"/>
        <v>0.36699999999999999</v>
      </c>
      <c r="H10" s="9">
        <f t="shared" si="2"/>
        <v>9.4000000000000306E-2</v>
      </c>
      <c r="I10" s="9">
        <f t="shared" si="2"/>
        <v>3.6640000000000001</v>
      </c>
      <c r="J10" s="9">
        <f t="shared" si="2"/>
        <v>3.76</v>
      </c>
      <c r="K10" s="9">
        <f t="shared" si="2"/>
        <v>1.4350000000000001</v>
      </c>
      <c r="L10" s="9">
        <f t="shared" si="2"/>
        <v>0.82000000000000006</v>
      </c>
      <c r="N10" s="11" t="s">
        <v>106</v>
      </c>
      <c r="O10" s="11" t="s">
        <v>107</v>
      </c>
      <c r="P10" s="17">
        <f>L12</f>
        <v>1.425</v>
      </c>
      <c r="Q10" s="3">
        <v>0.2</v>
      </c>
      <c r="S10" s="3">
        <v>0.2</v>
      </c>
    </row>
    <row r="11" spans="2:21" x14ac:dyDescent="0.2">
      <c r="B11">
        <f>6.12*0.05</f>
        <v>0.30600000000000005</v>
      </c>
      <c r="C11" s="11"/>
      <c r="D11" s="11" t="s">
        <v>7</v>
      </c>
      <c r="E11" s="9">
        <v>1.1399999999999999</v>
      </c>
      <c r="F11" s="9">
        <v>1.1399999999999999</v>
      </c>
      <c r="G11" s="9">
        <v>1.1399999999999999</v>
      </c>
      <c r="H11" s="9">
        <v>1.1399999999999999</v>
      </c>
      <c r="I11" s="9">
        <v>1.1399999999999999</v>
      </c>
      <c r="J11" s="9">
        <v>1.1399999999999999</v>
      </c>
      <c r="K11" s="9">
        <v>1.1399999999999999</v>
      </c>
      <c r="L11" s="9">
        <v>1.1399999999999999</v>
      </c>
      <c r="N11" s="11" t="s">
        <v>5</v>
      </c>
      <c r="O11" s="11" t="s">
        <v>107</v>
      </c>
      <c r="P11" s="19">
        <f>L9</f>
        <v>2.37</v>
      </c>
      <c r="Q11" s="19">
        <f>Q10+Q12</f>
        <v>0.49781818181818188</v>
      </c>
      <c r="R11" s="2">
        <v>1</v>
      </c>
      <c r="S11" s="19">
        <v>1.7</v>
      </c>
    </row>
    <row r="12" spans="2:21" x14ac:dyDescent="0.2">
      <c r="B12">
        <f>5.06*0.05</f>
        <v>0.253</v>
      </c>
      <c r="C12" s="11"/>
      <c r="D12" s="11" t="s">
        <v>8</v>
      </c>
      <c r="E12" s="9">
        <v>1.365</v>
      </c>
      <c r="F12" s="9">
        <v>1.425</v>
      </c>
      <c r="G12" s="9">
        <v>1.405</v>
      </c>
      <c r="H12" s="9">
        <v>1.2350000000000001</v>
      </c>
      <c r="I12" s="9">
        <v>1.2350000000000001</v>
      </c>
      <c r="J12" s="9">
        <v>1.25</v>
      </c>
      <c r="K12" s="9">
        <v>1.2949999999999999</v>
      </c>
      <c r="L12" s="9">
        <v>1.425</v>
      </c>
      <c r="N12" s="11" t="s">
        <v>108</v>
      </c>
      <c r="O12" s="11" t="s">
        <v>107</v>
      </c>
      <c r="P12" s="17">
        <f>P11-P10</f>
        <v>0.94500000000000006</v>
      </c>
      <c r="Q12" s="17">
        <f>Q13/Q4</f>
        <v>0.29781818181818187</v>
      </c>
      <c r="S12" s="17">
        <f>S11-S10</f>
        <v>1.5</v>
      </c>
    </row>
    <row r="13" spans="2:21" x14ac:dyDescent="0.2">
      <c r="C13" s="11"/>
      <c r="D13" s="11" t="s">
        <v>9</v>
      </c>
      <c r="E13" s="9">
        <f>E9-E12</f>
        <v>1.1809999999999998</v>
      </c>
      <c r="F13" s="9">
        <f t="shared" ref="F13:L13" si="3">F9-F12</f>
        <v>0.32199999999999984</v>
      </c>
      <c r="G13" s="9">
        <f t="shared" si="3"/>
        <v>0.67699999999999982</v>
      </c>
      <c r="H13" s="9">
        <f t="shared" si="3"/>
        <v>0.68399999999999994</v>
      </c>
      <c r="I13" s="9">
        <f t="shared" si="3"/>
        <v>-1.8809999999999996</v>
      </c>
      <c r="J13" s="9">
        <f t="shared" si="3"/>
        <v>2.4999999999999911E-2</v>
      </c>
      <c r="K13" s="9">
        <f t="shared" si="3"/>
        <v>0.21399999999999997</v>
      </c>
      <c r="L13" s="9">
        <f t="shared" si="3"/>
        <v>0.94500000000000006</v>
      </c>
      <c r="N13" s="11" t="s">
        <v>112</v>
      </c>
      <c r="O13" s="11" t="s">
        <v>109</v>
      </c>
      <c r="P13" s="17">
        <f>P4*P12</f>
        <v>2.9664924545454538</v>
      </c>
      <c r="Q13" s="17">
        <f>P13</f>
        <v>2.9664924545454538</v>
      </c>
      <c r="S13" s="17">
        <f>S12*S4</f>
        <v>66.404999999999987</v>
      </c>
    </row>
    <row r="14" spans="2:21" x14ac:dyDescent="0.2">
      <c r="C14" s="11"/>
      <c r="D14" s="11" t="s">
        <v>49</v>
      </c>
      <c r="E14" s="9" t="str">
        <f>IF(ABS(E13)&gt;E10,"LIN","SAT")</f>
        <v>LIN</v>
      </c>
      <c r="F14" s="9" t="str">
        <f t="shared" ref="F14:H14" si="4">IF(ABS(F13)&gt;F10,"LIN","SAT")</f>
        <v>LIN</v>
      </c>
      <c r="G14" s="9" t="str">
        <f t="shared" si="4"/>
        <v>LIN</v>
      </c>
      <c r="H14" s="9" t="str">
        <f t="shared" si="4"/>
        <v>LIN</v>
      </c>
      <c r="I14" s="9" t="s">
        <v>87</v>
      </c>
      <c r="J14" s="9" t="str">
        <f t="shared" ref="J14:L14" si="5">IF(ABS(J13)&gt;J10,"LIN","SAT")</f>
        <v>SAT</v>
      </c>
      <c r="K14" s="9" t="str">
        <f t="shared" si="5"/>
        <v>SAT</v>
      </c>
      <c r="L14" s="9" t="str">
        <f t="shared" si="5"/>
        <v>LIN</v>
      </c>
      <c r="N14" s="11" t="s">
        <v>110</v>
      </c>
      <c r="O14" s="11" t="s">
        <v>111</v>
      </c>
      <c r="P14" s="17">
        <f>L15/0.000001</f>
        <v>109.00000000000001</v>
      </c>
      <c r="Q14" s="4">
        <v>1</v>
      </c>
      <c r="S14" s="17">
        <v>10</v>
      </c>
    </row>
    <row r="15" spans="2:21" x14ac:dyDescent="0.2">
      <c r="C15" s="11"/>
      <c r="D15" s="11" t="s">
        <v>10</v>
      </c>
      <c r="E15" s="12">
        <v>6.0000000000000002E-6</v>
      </c>
      <c r="F15" s="12">
        <v>2.69E-5</v>
      </c>
      <c r="G15" s="12">
        <v>5.0099999999999998E-5</v>
      </c>
      <c r="H15" s="12">
        <v>1.6439999999999998E-5</v>
      </c>
      <c r="I15" s="12"/>
      <c r="J15" s="12">
        <v>2.87E-5</v>
      </c>
      <c r="K15" s="12">
        <v>4.1990000000000003E-5</v>
      </c>
      <c r="L15" s="21">
        <v>1.0900000000000001E-4</v>
      </c>
      <c r="N15" s="11" t="s">
        <v>0</v>
      </c>
      <c r="O15" s="1"/>
      <c r="P15" s="4">
        <f>L4</f>
        <v>-1.55</v>
      </c>
      <c r="Q15" s="4">
        <f>P15-P17</f>
        <v>0.82000000000000006</v>
      </c>
      <c r="S15" s="4">
        <v>1</v>
      </c>
    </row>
    <row r="16" spans="2:21" x14ac:dyDescent="0.2">
      <c r="C16" s="11"/>
      <c r="D16" s="11" t="s">
        <v>29</v>
      </c>
      <c r="E16" s="13">
        <f t="shared" ref="E16:L16" si="6">ROUND((E10/E15)/1000,1)</f>
        <v>1</v>
      </c>
      <c r="F16" s="13">
        <f t="shared" si="6"/>
        <v>10.1</v>
      </c>
      <c r="G16" s="13">
        <f t="shared" si="6"/>
        <v>7.3</v>
      </c>
      <c r="H16" s="13">
        <f t="shared" si="6"/>
        <v>5.7</v>
      </c>
      <c r="I16" s="13"/>
      <c r="J16" s="13">
        <f t="shared" si="6"/>
        <v>131</v>
      </c>
      <c r="K16" s="13">
        <f t="shared" si="6"/>
        <v>34.200000000000003</v>
      </c>
      <c r="L16" s="13">
        <f t="shared" si="6"/>
        <v>7.5</v>
      </c>
      <c r="N16" s="11" t="s">
        <v>1</v>
      </c>
      <c r="O16" s="1"/>
      <c r="P16" s="4">
        <f t="shared" ref="P16:P18" si="7">L5</f>
        <v>0</v>
      </c>
      <c r="Q16" s="4">
        <f>Q11+Q17</f>
        <v>0.49781818181818188</v>
      </c>
      <c r="S16" s="4">
        <f>S11+S17</f>
        <v>1.7</v>
      </c>
    </row>
    <row r="17" spans="2:20" x14ac:dyDescent="0.2">
      <c r="D17" s="15" t="s">
        <v>91</v>
      </c>
      <c r="E17" s="16">
        <f>$D$1*E13</f>
        <v>1.2990999999999997E-8</v>
      </c>
      <c r="F17" s="16">
        <f t="shared" ref="F17:L17" si="8">$D$1*F13</f>
        <v>3.5419999999999979E-9</v>
      </c>
      <c r="G17" s="16">
        <f t="shared" si="8"/>
        <v>7.446999999999998E-9</v>
      </c>
      <c r="H17" s="16">
        <f t="shared" si="8"/>
        <v>7.5239999999999984E-9</v>
      </c>
      <c r="I17" s="16"/>
      <c r="J17" s="16">
        <f t="shared" si="8"/>
        <v>2.74999999999999E-10</v>
      </c>
      <c r="K17" s="16">
        <f t="shared" si="8"/>
        <v>2.3539999999999995E-9</v>
      </c>
      <c r="L17" s="16">
        <f t="shared" si="8"/>
        <v>1.0395E-8</v>
      </c>
      <c r="N17" s="11" t="s">
        <v>2</v>
      </c>
      <c r="O17" s="1"/>
      <c r="P17" s="4">
        <f t="shared" si="7"/>
        <v>-2.37</v>
      </c>
      <c r="Q17" s="3">
        <v>0</v>
      </c>
      <c r="S17" s="3">
        <v>0</v>
      </c>
    </row>
    <row r="18" spans="2:20" x14ac:dyDescent="0.2">
      <c r="N18" s="11" t="s">
        <v>3</v>
      </c>
      <c r="O18" s="1"/>
      <c r="P18" s="4">
        <f t="shared" si="7"/>
        <v>-4.3099999999999996</v>
      </c>
      <c r="Q18" s="3"/>
      <c r="S18" s="3"/>
    </row>
    <row r="19" spans="2:20" x14ac:dyDescent="0.2">
      <c r="N19" s="11" t="s">
        <v>113</v>
      </c>
      <c r="O19" s="1"/>
      <c r="P19" s="17">
        <f>1000*(P15-P17)/P14</f>
        <v>7.522935779816514</v>
      </c>
      <c r="Q19" s="17">
        <f>1000*(Q15-Q17)/Q14</f>
        <v>820.00000000000011</v>
      </c>
      <c r="R19" s="17">
        <v>300</v>
      </c>
      <c r="S19" s="17">
        <f>1000*(S15-S17)/S14</f>
        <v>100</v>
      </c>
    </row>
    <row r="20" spans="2:20" x14ac:dyDescent="0.2">
      <c r="M20" s="15" t="s">
        <v>119</v>
      </c>
      <c r="N20" s="15" t="s">
        <v>122</v>
      </c>
      <c r="Q20" s="22">
        <f>Q19-100</f>
        <v>720.00000000000011</v>
      </c>
      <c r="S20" s="2" t="s">
        <v>115</v>
      </c>
      <c r="T20" t="s">
        <v>116</v>
      </c>
    </row>
    <row r="21" spans="2:20" x14ac:dyDescent="0.2">
      <c r="B21" t="s">
        <v>120</v>
      </c>
      <c r="M21" s="15" t="s">
        <v>121</v>
      </c>
      <c r="N21" s="15" t="s">
        <v>123</v>
      </c>
      <c r="Q21" s="2">
        <f>Q20*2</f>
        <v>1440.0000000000002</v>
      </c>
      <c r="S21" s="2" t="s">
        <v>118</v>
      </c>
    </row>
    <row r="22" spans="2:20" x14ac:dyDescent="0.2">
      <c r="M22" t="s">
        <v>124</v>
      </c>
      <c r="N22" s="15" t="s">
        <v>125</v>
      </c>
      <c r="Q22" s="23">
        <f>Q21*Q5/0.82</f>
        <v>164.57142857142861</v>
      </c>
    </row>
    <row r="23" spans="2:20" x14ac:dyDescent="0.2">
      <c r="M23" t="s">
        <v>126</v>
      </c>
      <c r="N23" s="15" t="s">
        <v>127</v>
      </c>
      <c r="Q23" s="23">
        <f>(Q22/3.99)*1</f>
        <v>41.245972073039752</v>
      </c>
    </row>
    <row r="24" spans="2:20" x14ac:dyDescent="0.2">
      <c r="M24" t="s">
        <v>129</v>
      </c>
      <c r="N24" s="15" t="s">
        <v>128</v>
      </c>
      <c r="Q24" s="23">
        <f>Q23/3</f>
        <v>13.748657357679917</v>
      </c>
    </row>
  </sheetData>
  <pageMargins left="0.7" right="0.7" top="0.75" bottom="0.75" header="0.3" footer="0.3"/>
  <ignoredErrors>
    <ignoredError sqref="Q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50F6-F1A1-43B1-921B-8A9BE14B5399}">
  <dimension ref="C1:O28"/>
  <sheetViews>
    <sheetView tabSelected="1" zoomScale="120" zoomScaleNormal="120" workbookViewId="0">
      <selection activeCell="G9" sqref="G9"/>
    </sheetView>
  </sheetViews>
  <sheetFormatPr baseColWidth="10" defaultColWidth="8.83203125" defaultRowHeight="15" x14ac:dyDescent="0.2"/>
  <cols>
    <col min="3" max="3" width="12.1640625" customWidth="1"/>
    <col min="4" max="4" width="10.6640625" bestFit="1" customWidth="1"/>
    <col min="5" max="7" width="8.83203125" style="2"/>
    <col min="8" max="8" width="11.1640625" style="2" bestFit="1" customWidth="1"/>
    <col min="9" max="9" width="11.1640625" style="2" customWidth="1"/>
    <col min="10" max="10" width="11.33203125" bestFit="1" customWidth="1"/>
    <col min="11" max="11" width="10.6640625" bestFit="1" customWidth="1"/>
    <col min="12" max="15" width="8.83203125" style="2"/>
  </cols>
  <sheetData>
    <row r="1" spans="3:15" x14ac:dyDescent="0.2">
      <c r="N1" s="2" t="s">
        <v>73</v>
      </c>
      <c r="O1" s="2" t="s">
        <v>73</v>
      </c>
    </row>
    <row r="2" spans="3:15" x14ac:dyDescent="0.2">
      <c r="C2" s="9" t="s">
        <v>36</v>
      </c>
      <c r="D2" s="1" t="s">
        <v>62</v>
      </c>
      <c r="E2" s="3" t="s">
        <v>16</v>
      </c>
      <c r="F2" s="3" t="s">
        <v>16</v>
      </c>
      <c r="G2" s="3" t="s">
        <v>71</v>
      </c>
      <c r="H2" s="3" t="s">
        <v>71</v>
      </c>
      <c r="I2" s="6" t="s">
        <v>89</v>
      </c>
      <c r="J2" s="9" t="s">
        <v>36</v>
      </c>
      <c r="K2" s="1" t="s">
        <v>64</v>
      </c>
      <c r="L2" s="3" t="s">
        <v>16</v>
      </c>
      <c r="M2" s="3" t="s">
        <v>16</v>
      </c>
      <c r="N2" s="3" t="s">
        <v>71</v>
      </c>
      <c r="O2" s="3" t="s">
        <v>71</v>
      </c>
    </row>
    <row r="3" spans="3:15" x14ac:dyDescent="0.2">
      <c r="C3" s="1" t="s">
        <v>69</v>
      </c>
      <c r="D3" s="1" t="s">
        <v>68</v>
      </c>
      <c r="E3" s="3" t="s">
        <v>59</v>
      </c>
      <c r="F3" s="3" t="s">
        <v>60</v>
      </c>
      <c r="G3" s="3" t="s">
        <v>61</v>
      </c>
      <c r="H3" s="3" t="s">
        <v>60</v>
      </c>
      <c r="I3" s="6">
        <v>0.05</v>
      </c>
      <c r="J3" s="1" t="s">
        <v>66</v>
      </c>
      <c r="K3" s="1" t="s">
        <v>43</v>
      </c>
      <c r="L3" s="3" t="s">
        <v>59</v>
      </c>
      <c r="M3" s="3" t="s">
        <v>60</v>
      </c>
      <c r="N3" s="3" t="s">
        <v>61</v>
      </c>
      <c r="O3" s="3" t="s">
        <v>60</v>
      </c>
    </row>
    <row r="4" spans="3:15" x14ac:dyDescent="0.2">
      <c r="C4" s="1" t="s">
        <v>76</v>
      </c>
      <c r="D4" s="1" t="s">
        <v>2</v>
      </c>
      <c r="E4" s="3">
        <v>0</v>
      </c>
      <c r="F4" s="3">
        <v>0</v>
      </c>
      <c r="G4" s="3">
        <v>0.14699999999999999</v>
      </c>
      <c r="H4" s="3">
        <v>0</v>
      </c>
      <c r="I4" s="6"/>
      <c r="J4" s="1" t="s">
        <v>72</v>
      </c>
      <c r="K4" s="1" t="s">
        <v>2</v>
      </c>
      <c r="L4" s="3">
        <v>0</v>
      </c>
      <c r="M4" s="3">
        <v>0</v>
      </c>
      <c r="N4" s="3">
        <v>0.55400000000000005</v>
      </c>
      <c r="O4" s="3">
        <v>0.55400000000000005</v>
      </c>
    </row>
    <row r="5" spans="3:15" x14ac:dyDescent="0.2">
      <c r="C5" s="1" t="s">
        <v>41</v>
      </c>
      <c r="D5" s="1" t="s">
        <v>1</v>
      </c>
      <c r="E5" s="3">
        <v>3.04</v>
      </c>
      <c r="F5" s="3">
        <v>0</v>
      </c>
      <c r="G5" s="3">
        <v>4.8</v>
      </c>
      <c r="H5" s="3">
        <v>0</v>
      </c>
      <c r="I5" s="6"/>
      <c r="J5" s="1" t="s">
        <v>77</v>
      </c>
      <c r="K5" s="1" t="s">
        <v>1</v>
      </c>
      <c r="L5" s="3">
        <v>-3.2290000000000001</v>
      </c>
      <c r="M5" s="3">
        <v>0</v>
      </c>
      <c r="N5" s="3">
        <v>-3.2290000000000001</v>
      </c>
      <c r="O5" s="3">
        <v>0.55400000000000005</v>
      </c>
    </row>
    <row r="6" spans="3:15" x14ac:dyDescent="0.2">
      <c r="C6" s="1" t="s">
        <v>37</v>
      </c>
      <c r="D6" s="1" t="s">
        <v>25</v>
      </c>
      <c r="E6" s="3">
        <v>0</v>
      </c>
      <c r="F6" s="3">
        <v>2.6</v>
      </c>
      <c r="G6" s="3">
        <v>0.14799999999999999</v>
      </c>
      <c r="H6" s="3">
        <v>3.96</v>
      </c>
      <c r="I6" s="6"/>
      <c r="J6" s="1" t="s">
        <v>78</v>
      </c>
      <c r="K6" s="1" t="s">
        <v>25</v>
      </c>
      <c r="L6" s="3">
        <v>-0.38</v>
      </c>
      <c r="M6" s="3">
        <v>-2.7</v>
      </c>
      <c r="N6" s="3">
        <v>0.5</v>
      </c>
      <c r="O6" s="3">
        <v>-3.58</v>
      </c>
    </row>
    <row r="7" spans="3:15" x14ac:dyDescent="0.2">
      <c r="C7" s="1" t="s">
        <v>85</v>
      </c>
      <c r="D7" s="1" t="s">
        <v>3</v>
      </c>
      <c r="E7" s="3">
        <v>0</v>
      </c>
      <c r="F7" s="3">
        <v>0</v>
      </c>
      <c r="G7" s="3">
        <v>0</v>
      </c>
      <c r="H7" s="3">
        <v>0</v>
      </c>
      <c r="I7" s="6"/>
      <c r="J7" s="1" t="s">
        <v>84</v>
      </c>
      <c r="K7" s="1" t="s">
        <v>3</v>
      </c>
      <c r="L7" s="3">
        <v>0.95</v>
      </c>
      <c r="M7" s="3">
        <v>0.95</v>
      </c>
      <c r="N7" s="3">
        <v>0.95</v>
      </c>
      <c r="O7" s="3">
        <v>0.95</v>
      </c>
    </row>
    <row r="8" spans="3:15" x14ac:dyDescent="0.2">
      <c r="C8" s="1"/>
      <c r="D8" s="1" t="s">
        <v>4</v>
      </c>
      <c r="E8" s="3">
        <f>E7-E4</f>
        <v>0</v>
      </c>
      <c r="F8" s="3">
        <f t="shared" ref="F8:H8" si="0">F7-F4</f>
        <v>0</v>
      </c>
      <c r="G8" s="3">
        <f t="shared" si="0"/>
        <v>-0.14699999999999999</v>
      </c>
      <c r="H8" s="3">
        <f t="shared" si="0"/>
        <v>0</v>
      </c>
      <c r="I8" s="6"/>
      <c r="J8" s="1"/>
      <c r="K8" s="1" t="s">
        <v>4</v>
      </c>
      <c r="L8" s="3">
        <f>L7-L4</f>
        <v>0.95</v>
      </c>
      <c r="M8" s="3">
        <f t="shared" ref="M8:O8" si="1">M7-M4</f>
        <v>0.95</v>
      </c>
      <c r="N8" s="3">
        <f t="shared" si="1"/>
        <v>0.39599999999999991</v>
      </c>
      <c r="O8" s="3">
        <f t="shared" si="1"/>
        <v>0.39599999999999991</v>
      </c>
    </row>
    <row r="9" spans="3:15" x14ac:dyDescent="0.2">
      <c r="C9" s="1"/>
      <c r="D9" s="1" t="s">
        <v>5</v>
      </c>
      <c r="E9" s="3">
        <f>E5-E4</f>
        <v>3.04</v>
      </c>
      <c r="F9" s="3">
        <f t="shared" ref="F9:H9" si="2">F5-F4</f>
        <v>0</v>
      </c>
      <c r="G9" s="3">
        <f t="shared" si="2"/>
        <v>4.6529999999999996</v>
      </c>
      <c r="H9" s="3">
        <f t="shared" si="2"/>
        <v>0</v>
      </c>
      <c r="I9" s="6"/>
      <c r="J9" s="1"/>
      <c r="K9" s="1" t="s">
        <v>5</v>
      </c>
      <c r="L9" s="3">
        <f>L5-L4</f>
        <v>-3.2290000000000001</v>
      </c>
      <c r="M9" s="3">
        <f t="shared" ref="M9:O9" si="3">M5-M4</f>
        <v>0</v>
      </c>
      <c r="N9" s="3">
        <f t="shared" si="3"/>
        <v>-3.7830000000000004</v>
      </c>
      <c r="O9" s="3">
        <f t="shared" si="3"/>
        <v>0</v>
      </c>
    </row>
    <row r="10" spans="3:15" x14ac:dyDescent="0.2">
      <c r="C10" s="1"/>
      <c r="D10" s="1" t="s">
        <v>6</v>
      </c>
      <c r="E10" s="3">
        <f>E6-E4</f>
        <v>0</v>
      </c>
      <c r="F10" s="3">
        <f t="shared" ref="F10:H10" si="4">F6-F4</f>
        <v>2.6</v>
      </c>
      <c r="G10" s="3">
        <f t="shared" si="4"/>
        <v>1.0000000000000009E-3</v>
      </c>
      <c r="H10" s="3">
        <f t="shared" si="4"/>
        <v>3.96</v>
      </c>
      <c r="I10" s="6"/>
      <c r="J10" s="1"/>
      <c r="K10" s="1" t="s">
        <v>6</v>
      </c>
      <c r="L10" s="3">
        <f>L6-L4</f>
        <v>-0.38</v>
      </c>
      <c r="M10" s="3">
        <f t="shared" ref="M10:O10" si="5">M6-M4</f>
        <v>-2.7</v>
      </c>
      <c r="N10" s="3">
        <f t="shared" si="5"/>
        <v>-5.4000000000000048E-2</v>
      </c>
      <c r="O10" s="3">
        <f t="shared" si="5"/>
        <v>-4.1340000000000003</v>
      </c>
    </row>
    <row r="11" spans="3:15" x14ac:dyDescent="0.2">
      <c r="C11" s="1"/>
      <c r="D11" s="1" t="s">
        <v>7</v>
      </c>
      <c r="E11" s="3">
        <v>1.365</v>
      </c>
      <c r="F11" s="3">
        <v>1.365</v>
      </c>
      <c r="G11" s="3">
        <v>1.365</v>
      </c>
      <c r="H11" s="3">
        <v>1.365</v>
      </c>
      <c r="I11" s="6"/>
      <c r="J11" s="1"/>
      <c r="K11" s="1" t="s">
        <v>7</v>
      </c>
      <c r="L11" s="3">
        <v>-0.995</v>
      </c>
      <c r="M11" s="3">
        <v>-0.995</v>
      </c>
      <c r="N11" s="3">
        <v>-0.995</v>
      </c>
      <c r="O11" s="3">
        <v>-0.995</v>
      </c>
    </row>
    <row r="12" spans="3:15" x14ac:dyDescent="0.2">
      <c r="C12" s="1"/>
      <c r="D12" s="1" t="s">
        <v>8</v>
      </c>
      <c r="E12" s="3">
        <v>1.365</v>
      </c>
      <c r="F12" s="3">
        <v>1.365</v>
      </c>
      <c r="G12" s="3">
        <v>1.365</v>
      </c>
      <c r="H12" s="3">
        <v>1.365</v>
      </c>
      <c r="I12" s="6"/>
      <c r="J12" s="1"/>
      <c r="K12" s="1" t="s">
        <v>8</v>
      </c>
      <c r="L12" s="3"/>
      <c r="M12" s="3"/>
      <c r="N12" s="3"/>
      <c r="O12" s="3"/>
    </row>
    <row r="13" spans="3:15" x14ac:dyDescent="0.2">
      <c r="C13" s="1"/>
      <c r="D13" s="1" t="s">
        <v>9</v>
      </c>
      <c r="E13" s="3">
        <f>E9-E11</f>
        <v>1.675</v>
      </c>
      <c r="F13" s="3">
        <f t="shared" ref="F13:H13" si="6">F9-F11</f>
        <v>-1.365</v>
      </c>
      <c r="G13" s="3">
        <f t="shared" si="6"/>
        <v>3.2879999999999994</v>
      </c>
      <c r="H13" s="3">
        <f t="shared" si="6"/>
        <v>-1.365</v>
      </c>
      <c r="I13" s="6"/>
      <c r="J13" s="1"/>
      <c r="K13" s="1" t="s">
        <v>9</v>
      </c>
      <c r="L13" s="3">
        <f>L9-L12</f>
        <v>-3.2290000000000001</v>
      </c>
      <c r="M13" s="3">
        <f t="shared" ref="M13:O13" si="7">M9-M12</f>
        <v>0</v>
      </c>
      <c r="N13" s="3">
        <f t="shared" si="7"/>
        <v>-3.7830000000000004</v>
      </c>
      <c r="O13" s="3">
        <f t="shared" si="7"/>
        <v>0</v>
      </c>
    </row>
    <row r="14" spans="3:15" x14ac:dyDescent="0.2">
      <c r="C14" s="1"/>
      <c r="D14" s="1" t="s">
        <v>49</v>
      </c>
      <c r="E14" s="3" t="str">
        <f>IF(ABS(E13)&gt;E10,"LIN","SAT")</f>
        <v>LIN</v>
      </c>
      <c r="F14" s="3" t="s">
        <v>87</v>
      </c>
      <c r="G14" s="3" t="str">
        <f t="shared" ref="G14" si="8">IF(ABS(G13)&gt;G10,"LIN","SAT")</f>
        <v>LIN</v>
      </c>
      <c r="H14" s="3" t="s">
        <v>87</v>
      </c>
      <c r="I14" s="6"/>
      <c r="J14" s="1"/>
      <c r="K14" s="1" t="s">
        <v>49</v>
      </c>
      <c r="L14" s="3" t="str">
        <f>IF(ABS(L13)&gt;L10,"LIN","SAT")</f>
        <v>LIN</v>
      </c>
      <c r="M14" s="3" t="s">
        <v>87</v>
      </c>
      <c r="N14" s="3" t="str">
        <f t="shared" ref="N14" si="9">IF(ABS(N13)&gt;N10,"LIN","SAT")</f>
        <v>LIN</v>
      </c>
      <c r="O14" s="3" t="s">
        <v>87</v>
      </c>
    </row>
    <row r="16" spans="3:15" x14ac:dyDescent="0.2">
      <c r="C16" s="9" t="s">
        <v>36</v>
      </c>
      <c r="D16" s="1" t="s">
        <v>63</v>
      </c>
      <c r="E16" s="3" t="s">
        <v>16</v>
      </c>
      <c r="F16" s="3" t="s">
        <v>16</v>
      </c>
      <c r="G16" s="3" t="s">
        <v>71</v>
      </c>
      <c r="H16" s="3" t="s">
        <v>71</v>
      </c>
      <c r="I16" s="6"/>
      <c r="J16" s="9" t="s">
        <v>36</v>
      </c>
      <c r="K16" s="1" t="s">
        <v>65</v>
      </c>
      <c r="L16" s="24"/>
      <c r="M16" s="3" t="s">
        <v>16</v>
      </c>
      <c r="N16" s="3" t="s">
        <v>71</v>
      </c>
      <c r="O16" s="3" t="s">
        <v>71</v>
      </c>
    </row>
    <row r="17" spans="3:15" x14ac:dyDescent="0.2">
      <c r="C17" s="1" t="s">
        <v>70</v>
      </c>
      <c r="D17" s="1" t="s">
        <v>68</v>
      </c>
      <c r="E17" s="3" t="s">
        <v>59</v>
      </c>
      <c r="F17" s="3" t="s">
        <v>60</v>
      </c>
      <c r="G17" s="3" t="s">
        <v>61</v>
      </c>
      <c r="H17" s="3" t="s">
        <v>60</v>
      </c>
      <c r="I17" s="6"/>
      <c r="J17" s="1" t="s">
        <v>67</v>
      </c>
      <c r="K17" s="1" t="s">
        <v>44</v>
      </c>
      <c r="L17" s="25"/>
      <c r="M17" s="3" t="s">
        <v>60</v>
      </c>
      <c r="N17" s="3" t="s">
        <v>61</v>
      </c>
      <c r="O17" s="3" t="s">
        <v>60</v>
      </c>
    </row>
    <row r="18" spans="3:15" x14ac:dyDescent="0.2">
      <c r="C18" s="1" t="s">
        <v>75</v>
      </c>
      <c r="D18" s="1" t="s">
        <v>2</v>
      </c>
      <c r="E18" s="3">
        <v>0</v>
      </c>
      <c r="F18" s="3">
        <v>0</v>
      </c>
      <c r="G18" s="3">
        <v>0</v>
      </c>
      <c r="H18" s="3">
        <v>0</v>
      </c>
      <c r="I18" s="6"/>
      <c r="J18" s="1" t="s">
        <v>34</v>
      </c>
      <c r="K18" s="1" t="s">
        <v>2</v>
      </c>
      <c r="L18" s="25"/>
      <c r="M18" s="3">
        <v>-1</v>
      </c>
      <c r="N18" s="3">
        <v>-0.5</v>
      </c>
      <c r="O18" s="3">
        <v>-3.58</v>
      </c>
    </row>
    <row r="19" spans="3:15" x14ac:dyDescent="0.2">
      <c r="C19" s="1" t="s">
        <v>74</v>
      </c>
      <c r="D19" s="1" t="s">
        <v>1</v>
      </c>
      <c r="E19" s="3">
        <v>0.95</v>
      </c>
      <c r="F19" s="3">
        <v>0</v>
      </c>
      <c r="G19" s="3">
        <v>0.95</v>
      </c>
      <c r="H19" s="3">
        <v>0</v>
      </c>
      <c r="I19" s="6"/>
      <c r="J19" s="1" t="s">
        <v>31</v>
      </c>
      <c r="K19" s="1" t="s">
        <v>1</v>
      </c>
      <c r="L19" s="25"/>
      <c r="M19" s="3">
        <v>-4.3099999999999996</v>
      </c>
      <c r="N19" s="3">
        <v>0.95</v>
      </c>
      <c r="O19" s="3">
        <v>-4.3099999999999996</v>
      </c>
    </row>
    <row r="20" spans="3:15" x14ac:dyDescent="0.2">
      <c r="C20" s="1" t="s">
        <v>86</v>
      </c>
      <c r="D20" s="1" t="s">
        <v>25</v>
      </c>
      <c r="E20" s="3">
        <v>0</v>
      </c>
      <c r="F20" s="3">
        <v>2.7</v>
      </c>
      <c r="G20" s="3">
        <v>0</v>
      </c>
      <c r="H20" s="3">
        <v>4.16</v>
      </c>
      <c r="I20" s="6"/>
      <c r="J20" s="1" t="s">
        <v>75</v>
      </c>
      <c r="K20" s="1" t="s">
        <v>25</v>
      </c>
      <c r="L20" s="25"/>
      <c r="M20" s="3">
        <v>0</v>
      </c>
      <c r="N20" s="3">
        <v>0</v>
      </c>
      <c r="O20" s="3">
        <v>0</v>
      </c>
    </row>
    <row r="21" spans="3:15" x14ac:dyDescent="0.2">
      <c r="C21" s="1" t="s">
        <v>75</v>
      </c>
      <c r="D21" s="1" t="s">
        <v>3</v>
      </c>
      <c r="E21" s="3">
        <v>0</v>
      </c>
      <c r="F21" s="3">
        <v>0</v>
      </c>
      <c r="G21" s="3">
        <v>0</v>
      </c>
      <c r="H21" s="3">
        <v>0</v>
      </c>
      <c r="I21" s="6"/>
      <c r="J21" s="1" t="s">
        <v>50</v>
      </c>
      <c r="K21" s="1" t="s">
        <v>3</v>
      </c>
      <c r="L21" s="25"/>
      <c r="M21" s="3">
        <v>-4.3099999999999996</v>
      </c>
      <c r="N21" s="3">
        <v>-4.3099999999999996</v>
      </c>
      <c r="O21" s="3">
        <v>-4.3099999999999996</v>
      </c>
    </row>
    <row r="22" spans="3:15" x14ac:dyDescent="0.2">
      <c r="C22" s="1"/>
      <c r="D22" s="1" t="s">
        <v>4</v>
      </c>
      <c r="E22" s="3">
        <f>E21-E18</f>
        <v>0</v>
      </c>
      <c r="F22" s="3">
        <f t="shared" ref="F22:H22" si="10">F21-F18</f>
        <v>0</v>
      </c>
      <c r="G22" s="3">
        <f t="shared" si="10"/>
        <v>0</v>
      </c>
      <c r="H22" s="3">
        <f t="shared" si="10"/>
        <v>0</v>
      </c>
      <c r="I22" s="6"/>
      <c r="J22" s="1"/>
      <c r="K22" s="1" t="s">
        <v>4</v>
      </c>
      <c r="L22" s="25"/>
      <c r="M22" s="3">
        <f>M21-M18</f>
        <v>-3.3099999999999996</v>
      </c>
      <c r="N22" s="3">
        <f t="shared" ref="N22:O22" si="11">N21-N18</f>
        <v>-3.8099999999999996</v>
      </c>
      <c r="O22" s="3">
        <f t="shared" si="11"/>
        <v>-0.72999999999999954</v>
      </c>
    </row>
    <row r="23" spans="3:15" x14ac:dyDescent="0.2">
      <c r="C23" s="1"/>
      <c r="D23" s="1" t="s">
        <v>5</v>
      </c>
      <c r="E23" s="3">
        <f>E19-E18</f>
        <v>0.95</v>
      </c>
      <c r="F23" s="3">
        <f t="shared" ref="F23:H23" si="12">F19-F18</f>
        <v>0</v>
      </c>
      <c r="G23" s="3">
        <f t="shared" si="12"/>
        <v>0.95</v>
      </c>
      <c r="H23" s="3">
        <f t="shared" si="12"/>
        <v>0</v>
      </c>
      <c r="I23" s="6"/>
      <c r="J23" s="1"/>
      <c r="K23" s="1" t="s">
        <v>5</v>
      </c>
      <c r="L23" s="25"/>
      <c r="M23" s="3">
        <f>M19-M18</f>
        <v>-3.3099999999999996</v>
      </c>
      <c r="N23" s="3">
        <f t="shared" ref="N23:O23" si="13">N19-N18</f>
        <v>1.45</v>
      </c>
      <c r="O23" s="3">
        <f t="shared" si="13"/>
        <v>-0.72999999999999954</v>
      </c>
    </row>
    <row r="24" spans="3:15" x14ac:dyDescent="0.2">
      <c r="C24" s="1"/>
      <c r="D24" s="1" t="s">
        <v>6</v>
      </c>
      <c r="E24" s="3">
        <f>E20-E18</f>
        <v>0</v>
      </c>
      <c r="F24" s="3">
        <f t="shared" ref="F24:H24" si="14">F20-F18</f>
        <v>2.7</v>
      </c>
      <c r="G24" s="3">
        <f t="shared" si="14"/>
        <v>0</v>
      </c>
      <c r="H24" s="3">
        <f t="shared" si="14"/>
        <v>4.16</v>
      </c>
      <c r="I24" s="6"/>
      <c r="J24" s="1"/>
      <c r="K24" s="1" t="s">
        <v>6</v>
      </c>
      <c r="L24" s="25"/>
      <c r="M24" s="3">
        <f>M20-M18</f>
        <v>1</v>
      </c>
      <c r="N24" s="3">
        <f t="shared" ref="N24:O24" si="15">N20-N18</f>
        <v>0.5</v>
      </c>
      <c r="O24" s="3">
        <f t="shared" si="15"/>
        <v>3.58</v>
      </c>
    </row>
    <row r="25" spans="3:15" x14ac:dyDescent="0.2">
      <c r="C25" s="1"/>
      <c r="D25" s="1" t="s">
        <v>7</v>
      </c>
      <c r="E25" s="3">
        <v>0.82499999999999996</v>
      </c>
      <c r="F25" s="3">
        <v>0.82499999999999996</v>
      </c>
      <c r="G25" s="3">
        <v>0.82499999999999996</v>
      </c>
      <c r="H25" s="3">
        <v>0.82499999999999996</v>
      </c>
      <c r="I25" s="6"/>
      <c r="J25" s="1"/>
      <c r="K25" s="1" t="s">
        <v>7</v>
      </c>
      <c r="L25" s="25"/>
      <c r="M25" s="3">
        <v>1.115</v>
      </c>
      <c r="N25" s="3">
        <v>1.115</v>
      </c>
      <c r="O25" s="3">
        <v>1.115</v>
      </c>
    </row>
    <row r="26" spans="3:15" x14ac:dyDescent="0.2">
      <c r="C26" s="1"/>
      <c r="D26" s="1" t="s">
        <v>8</v>
      </c>
      <c r="E26" s="3">
        <v>0.82499999999999996</v>
      </c>
      <c r="F26" s="3">
        <v>0.82499999999999996</v>
      </c>
      <c r="G26" s="3">
        <v>0.82499999999999996</v>
      </c>
      <c r="H26" s="3">
        <v>0.82499999999999996</v>
      </c>
      <c r="I26" s="6"/>
      <c r="J26" s="1"/>
      <c r="K26" s="1" t="s">
        <v>8</v>
      </c>
      <c r="L26" s="25"/>
      <c r="M26" s="3">
        <v>1.4650000000000001</v>
      </c>
      <c r="N26" s="3">
        <v>1.4750000000000001</v>
      </c>
      <c r="O26" s="3">
        <v>1.2649999999999999</v>
      </c>
    </row>
    <row r="27" spans="3:15" x14ac:dyDescent="0.2">
      <c r="C27" s="1"/>
      <c r="D27" s="1" t="s">
        <v>9</v>
      </c>
      <c r="E27" s="3">
        <f>E23-E26</f>
        <v>0.125</v>
      </c>
      <c r="F27" s="3">
        <f t="shared" ref="F27:H27" si="16">F23-F26</f>
        <v>-0.82499999999999996</v>
      </c>
      <c r="G27" s="3">
        <f t="shared" si="16"/>
        <v>0.125</v>
      </c>
      <c r="H27" s="3">
        <f t="shared" si="16"/>
        <v>-0.82499999999999996</v>
      </c>
      <c r="I27" s="6"/>
      <c r="J27" s="1"/>
      <c r="K27" s="1" t="s">
        <v>9</v>
      </c>
      <c r="L27" s="25"/>
      <c r="M27" s="3">
        <f t="shared" ref="M27:O27" si="17">M23-M26</f>
        <v>-4.7749999999999995</v>
      </c>
      <c r="N27" s="3">
        <f t="shared" si="17"/>
        <v>-2.5000000000000133E-2</v>
      </c>
      <c r="O27" s="3">
        <f t="shared" si="17"/>
        <v>-1.9949999999999994</v>
      </c>
    </row>
    <row r="28" spans="3:15" x14ac:dyDescent="0.2">
      <c r="C28" s="1"/>
      <c r="D28" s="1" t="s">
        <v>49</v>
      </c>
      <c r="E28" s="3" t="str">
        <f>IF(ABS(E27)&gt;E24,"LIN","SAT")</f>
        <v>LIN</v>
      </c>
      <c r="F28" s="3" t="s">
        <v>87</v>
      </c>
      <c r="G28" s="3" t="str">
        <f t="shared" ref="G28" si="18">IF(ABS(G27)&gt;G24,"LIN","SAT")</f>
        <v>LIN</v>
      </c>
      <c r="H28" s="3" t="s">
        <v>87</v>
      </c>
      <c r="I28" s="6"/>
      <c r="J28" s="1"/>
      <c r="K28" s="1" t="s">
        <v>49</v>
      </c>
      <c r="L28" s="26"/>
      <c r="M28" s="3" t="s">
        <v>87</v>
      </c>
      <c r="N28" s="3" t="str">
        <f t="shared" ref="N28" si="19">IF(ABS(N27)&gt;N24,"LIN","SAT")</f>
        <v>SAT</v>
      </c>
      <c r="O28" s="3" t="s">
        <v>87</v>
      </c>
    </row>
  </sheetData>
  <mergeCells count="1">
    <mergeCell ref="L16:L2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713E-6B03-4CDD-B1AD-249328EDE96A}">
  <dimension ref="C2:V32"/>
  <sheetViews>
    <sheetView topLeftCell="G7" zoomScale="162" zoomScaleNormal="162" workbookViewId="0">
      <selection activeCell="T31" sqref="T31"/>
    </sheetView>
  </sheetViews>
  <sheetFormatPr baseColWidth="10" defaultColWidth="8.83203125" defaultRowHeight="15" x14ac:dyDescent="0.2"/>
  <cols>
    <col min="3" max="3" width="12.1640625" customWidth="1"/>
    <col min="4" max="4" width="10.6640625" bestFit="1" customWidth="1"/>
    <col min="5" max="8" width="8.83203125" style="2"/>
    <col min="9" max="9" width="10.33203125" style="2" bestFit="1" customWidth="1"/>
    <col min="10" max="11" width="11.1640625" style="2" bestFit="1" customWidth="1"/>
    <col min="12" max="12" width="11.1640625" style="2" customWidth="1"/>
    <col min="13" max="13" width="11.33203125" bestFit="1" customWidth="1"/>
    <col min="14" max="14" width="10.6640625" bestFit="1" customWidth="1"/>
    <col min="15" max="18" width="8.83203125" style="2"/>
    <col min="19" max="19" width="9.1640625" style="2"/>
    <col min="20" max="20" width="10.6640625" style="2" bestFit="1" customWidth="1"/>
    <col min="21" max="22" width="8.83203125" style="2"/>
  </cols>
  <sheetData>
    <row r="2" spans="3:22" x14ac:dyDescent="0.2">
      <c r="C2" s="9" t="s">
        <v>36</v>
      </c>
      <c r="D2" s="1" t="s">
        <v>22</v>
      </c>
      <c r="E2" s="3" t="s">
        <v>16</v>
      </c>
      <c r="F2" s="3" t="s">
        <v>16</v>
      </c>
      <c r="G2" s="3" t="s">
        <v>16</v>
      </c>
      <c r="H2" s="3" t="s">
        <v>17</v>
      </c>
      <c r="I2" s="3" t="s">
        <v>17</v>
      </c>
      <c r="J2" s="3" t="s">
        <v>18</v>
      </c>
      <c r="K2" s="3" t="s">
        <v>20</v>
      </c>
      <c r="L2" s="6"/>
      <c r="M2" s="9" t="s">
        <v>36</v>
      </c>
      <c r="N2" s="11" t="s">
        <v>21</v>
      </c>
      <c r="O2" s="9" t="s">
        <v>16</v>
      </c>
      <c r="P2" s="9" t="s">
        <v>16</v>
      </c>
      <c r="Q2" s="9" t="s">
        <v>16</v>
      </c>
      <c r="R2" s="9" t="s">
        <v>17</v>
      </c>
      <c r="S2" s="9" t="s">
        <v>88</v>
      </c>
      <c r="T2" s="9" t="s">
        <v>17</v>
      </c>
      <c r="U2" s="9" t="s">
        <v>18</v>
      </c>
      <c r="V2" s="9" t="s">
        <v>20</v>
      </c>
    </row>
    <row r="3" spans="3:22" x14ac:dyDescent="0.2">
      <c r="C3" s="1" t="s">
        <v>45</v>
      </c>
      <c r="D3" s="1" t="s">
        <v>43</v>
      </c>
      <c r="E3" s="3" t="s">
        <v>11</v>
      </c>
      <c r="F3" s="3" t="s">
        <v>26</v>
      </c>
      <c r="G3" s="3" t="s">
        <v>27</v>
      </c>
      <c r="H3" s="3" t="s">
        <v>14</v>
      </c>
      <c r="I3" s="3" t="s">
        <v>15</v>
      </c>
      <c r="J3" s="3" t="s">
        <v>28</v>
      </c>
      <c r="K3" s="3" t="s">
        <v>28</v>
      </c>
      <c r="L3" s="6">
        <v>0.05</v>
      </c>
      <c r="M3" s="11" t="s">
        <v>47</v>
      </c>
      <c r="N3" s="11" t="s">
        <v>44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14</v>
      </c>
      <c r="T3" s="9" t="s">
        <v>15</v>
      </c>
      <c r="U3" s="9" t="s">
        <v>19</v>
      </c>
      <c r="V3" s="9" t="s">
        <v>19</v>
      </c>
    </row>
    <row r="4" spans="3:22" x14ac:dyDescent="0.2">
      <c r="C4" s="1" t="s">
        <v>37</v>
      </c>
      <c r="D4" s="1" t="s">
        <v>25</v>
      </c>
      <c r="E4" s="3">
        <v>2.5499999999999998</v>
      </c>
      <c r="F4" s="3">
        <v>1.36</v>
      </c>
      <c r="G4" s="3">
        <v>2.29</v>
      </c>
      <c r="H4" s="3">
        <v>3.65</v>
      </c>
      <c r="I4" s="3">
        <v>3.74</v>
      </c>
      <c r="J4" s="3">
        <v>1.2030000000000001</v>
      </c>
      <c r="K4" s="3">
        <v>1.06</v>
      </c>
      <c r="L4" s="6"/>
      <c r="M4" s="11" t="s">
        <v>33</v>
      </c>
      <c r="N4" s="11" t="s">
        <v>0</v>
      </c>
      <c r="O4" s="9">
        <v>-2.68</v>
      </c>
      <c r="P4" s="9">
        <v>-1.6140000000000001</v>
      </c>
      <c r="Q4" s="9">
        <v>-1.855</v>
      </c>
      <c r="R4" s="9">
        <v>-3.57</v>
      </c>
      <c r="S4" s="9">
        <v>0</v>
      </c>
      <c r="T4" s="9">
        <v>0.74</v>
      </c>
      <c r="U4" s="9">
        <v>-1.819</v>
      </c>
      <c r="V4" s="9">
        <v>-1.55</v>
      </c>
    </row>
    <row r="5" spans="3:22" x14ac:dyDescent="0.2">
      <c r="C5" s="1" t="s">
        <v>41</v>
      </c>
      <c r="D5" s="1" t="s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6"/>
      <c r="M5" s="11" t="s">
        <v>30</v>
      </c>
      <c r="N5" s="11" t="s">
        <v>1</v>
      </c>
      <c r="O5" s="9">
        <v>-0.14000000000000001</v>
      </c>
      <c r="P5" s="9">
        <v>-0.14000000000000001</v>
      </c>
      <c r="Q5" s="9">
        <v>-0.14000000000000001</v>
      </c>
      <c r="R5" s="9">
        <v>-1.7450000000000001</v>
      </c>
      <c r="S5" s="9">
        <v>-4.3099999999999996</v>
      </c>
      <c r="T5" s="9">
        <v>-1.7450000000000001</v>
      </c>
      <c r="U5" s="9">
        <v>-1.7450000000000001</v>
      </c>
      <c r="V5" s="9">
        <v>0</v>
      </c>
    </row>
    <row r="6" spans="3:22" x14ac:dyDescent="0.2">
      <c r="C6" s="1" t="s">
        <v>38</v>
      </c>
      <c r="D6" s="1" t="s">
        <v>2</v>
      </c>
      <c r="E6" s="3">
        <v>2.57</v>
      </c>
      <c r="F6" s="3">
        <v>2.0659999999999998</v>
      </c>
      <c r="G6" s="3">
        <v>2.6070000000000002</v>
      </c>
      <c r="H6" s="3">
        <v>3.95</v>
      </c>
      <c r="I6" s="3">
        <v>4.21</v>
      </c>
      <c r="J6" s="3">
        <v>2.2160000000000002</v>
      </c>
      <c r="K6" s="3">
        <v>2.9670000000000001</v>
      </c>
      <c r="L6" s="6"/>
      <c r="M6" s="11" t="s">
        <v>32</v>
      </c>
      <c r="N6" s="11" t="s">
        <v>2</v>
      </c>
      <c r="O6" s="9">
        <v>-2.6859999999999999</v>
      </c>
      <c r="P6" s="9">
        <v>-1.887</v>
      </c>
      <c r="Q6" s="9">
        <v>-2.222</v>
      </c>
      <c r="R6" s="9">
        <v>-3.6640000000000001</v>
      </c>
      <c r="S6" s="9">
        <v>-3.6640000000000001</v>
      </c>
      <c r="T6" s="9">
        <v>-3.02</v>
      </c>
      <c r="U6" s="9">
        <v>-3.254</v>
      </c>
      <c r="V6" s="9">
        <v>-2.37</v>
      </c>
    </row>
    <row r="7" spans="3:22" x14ac:dyDescent="0.2">
      <c r="C7" s="1" t="s">
        <v>39</v>
      </c>
      <c r="D7" s="1" t="s">
        <v>3</v>
      </c>
      <c r="E7" s="3">
        <v>4.8</v>
      </c>
      <c r="F7" s="3">
        <v>4.8</v>
      </c>
      <c r="G7" s="3">
        <v>4.8</v>
      </c>
      <c r="H7" s="3">
        <v>4.8</v>
      </c>
      <c r="I7" s="3">
        <v>4.8</v>
      </c>
      <c r="J7" s="3">
        <v>4.8</v>
      </c>
      <c r="K7" s="3">
        <v>4.8</v>
      </c>
      <c r="L7" s="6"/>
      <c r="M7" s="11" t="s">
        <v>50</v>
      </c>
      <c r="N7" s="11" t="s">
        <v>3</v>
      </c>
      <c r="O7" s="9">
        <v>-4.3099999999999996</v>
      </c>
      <c r="P7" s="9">
        <v>-4.3099999999999996</v>
      </c>
      <c r="Q7" s="9">
        <v>-4.3099999999999996</v>
      </c>
      <c r="R7" s="9">
        <v>-4.3099999999999996</v>
      </c>
      <c r="S7" s="9">
        <v>-4.3099999999999996</v>
      </c>
      <c r="T7" s="9">
        <v>-4.3099999999999996</v>
      </c>
      <c r="U7" s="9">
        <v>-4.3099999999999996</v>
      </c>
      <c r="V7" s="9">
        <v>-4.3099999999999996</v>
      </c>
    </row>
    <row r="8" spans="3:22" x14ac:dyDescent="0.2">
      <c r="C8" s="1"/>
      <c r="D8" s="1" t="s">
        <v>4</v>
      </c>
      <c r="E8" s="3">
        <f>E7-E4</f>
        <v>2.25</v>
      </c>
      <c r="F8" s="3">
        <f t="shared" ref="F8:K8" si="0">F7-F4</f>
        <v>3.4399999999999995</v>
      </c>
      <c r="G8" s="3">
        <f t="shared" si="0"/>
        <v>2.5099999999999998</v>
      </c>
      <c r="H8" s="3">
        <f t="shared" si="0"/>
        <v>1.1499999999999999</v>
      </c>
      <c r="I8" s="3">
        <f t="shared" si="0"/>
        <v>1.0599999999999996</v>
      </c>
      <c r="J8" s="3">
        <f t="shared" si="0"/>
        <v>3.5969999999999995</v>
      </c>
      <c r="K8" s="3">
        <f t="shared" si="0"/>
        <v>3.7399999999999998</v>
      </c>
      <c r="L8" s="6"/>
      <c r="M8" s="11"/>
      <c r="N8" s="11" t="s">
        <v>4</v>
      </c>
      <c r="O8" s="9">
        <f>O7-O6</f>
        <v>-1.6239999999999997</v>
      </c>
      <c r="P8" s="9">
        <f t="shared" ref="P8:V8" si="1">P7-P6</f>
        <v>-2.4229999999999996</v>
      </c>
      <c r="Q8" s="9">
        <f t="shared" si="1"/>
        <v>-2.0879999999999996</v>
      </c>
      <c r="R8" s="9">
        <f t="shared" si="1"/>
        <v>-0.64599999999999946</v>
      </c>
      <c r="S8" s="9">
        <f t="shared" si="1"/>
        <v>-0.64599999999999946</v>
      </c>
      <c r="T8" s="9">
        <f t="shared" si="1"/>
        <v>-1.2899999999999996</v>
      </c>
      <c r="U8" s="9">
        <f t="shared" si="1"/>
        <v>-1.0559999999999996</v>
      </c>
      <c r="V8" s="9">
        <f t="shared" si="1"/>
        <v>-1.9399999999999995</v>
      </c>
    </row>
    <row r="9" spans="3:22" x14ac:dyDescent="0.2">
      <c r="C9" s="1"/>
      <c r="D9" s="1" t="s">
        <v>5</v>
      </c>
      <c r="E9" s="3">
        <f>E5-E6</f>
        <v>-2.57</v>
      </c>
      <c r="F9" s="3">
        <f t="shared" ref="F9:K9" si="2">F5-F6</f>
        <v>-2.0659999999999998</v>
      </c>
      <c r="G9" s="3">
        <f t="shared" si="2"/>
        <v>-2.6070000000000002</v>
      </c>
      <c r="H9" s="3">
        <f t="shared" si="2"/>
        <v>-3.95</v>
      </c>
      <c r="I9" s="3">
        <f t="shared" si="2"/>
        <v>-4.21</v>
      </c>
      <c r="J9" s="3">
        <f t="shared" si="2"/>
        <v>-2.2160000000000002</v>
      </c>
      <c r="K9" s="3">
        <f t="shared" si="2"/>
        <v>-2.9670000000000001</v>
      </c>
      <c r="L9" s="6"/>
      <c r="M9" s="11"/>
      <c r="N9" s="11" t="s">
        <v>5</v>
      </c>
      <c r="O9" s="9">
        <f>O5-O6</f>
        <v>2.5459999999999998</v>
      </c>
      <c r="P9" s="9">
        <f t="shared" ref="P9:V9" si="3">P5-P6</f>
        <v>1.7469999999999999</v>
      </c>
      <c r="Q9" s="9">
        <f t="shared" si="3"/>
        <v>2.0819999999999999</v>
      </c>
      <c r="R9" s="9">
        <f t="shared" si="3"/>
        <v>1.919</v>
      </c>
      <c r="S9" s="9">
        <f t="shared" si="3"/>
        <v>-0.64599999999999946</v>
      </c>
      <c r="T9" s="9">
        <f t="shared" si="3"/>
        <v>1.2749999999999999</v>
      </c>
      <c r="U9" s="9">
        <f t="shared" si="3"/>
        <v>1.5089999999999999</v>
      </c>
      <c r="V9" s="9">
        <f t="shared" si="3"/>
        <v>2.37</v>
      </c>
    </row>
    <row r="10" spans="3:22" x14ac:dyDescent="0.2">
      <c r="C10" s="1"/>
      <c r="D10" s="1" t="s">
        <v>6</v>
      </c>
      <c r="E10" s="3">
        <f>E4-E6</f>
        <v>-2.0000000000000018E-2</v>
      </c>
      <c r="F10" s="3">
        <f t="shared" ref="F10:K10" si="4">F4-F6</f>
        <v>-0.70599999999999974</v>
      </c>
      <c r="G10" s="3">
        <f t="shared" si="4"/>
        <v>-0.31700000000000017</v>
      </c>
      <c r="H10" s="3">
        <f t="shared" si="4"/>
        <v>-0.30000000000000027</v>
      </c>
      <c r="I10" s="3">
        <f t="shared" si="4"/>
        <v>-0.46999999999999975</v>
      </c>
      <c r="J10" s="3">
        <f t="shared" si="4"/>
        <v>-1.0130000000000001</v>
      </c>
      <c r="K10" s="3">
        <f t="shared" si="4"/>
        <v>-1.907</v>
      </c>
      <c r="L10" s="6"/>
      <c r="M10" s="11"/>
      <c r="N10" s="11" t="s">
        <v>6</v>
      </c>
      <c r="O10" s="9">
        <f>O4-O6</f>
        <v>5.9999999999997833E-3</v>
      </c>
      <c r="P10" s="9">
        <f t="shared" ref="P10:V10" si="5">P4-P6</f>
        <v>0.27299999999999991</v>
      </c>
      <c r="Q10" s="9">
        <f t="shared" si="5"/>
        <v>0.36699999999999999</v>
      </c>
      <c r="R10" s="9">
        <f t="shared" si="5"/>
        <v>9.4000000000000306E-2</v>
      </c>
      <c r="S10" s="9">
        <f t="shared" si="5"/>
        <v>3.6640000000000001</v>
      </c>
      <c r="T10" s="9">
        <f t="shared" si="5"/>
        <v>3.76</v>
      </c>
      <c r="U10" s="9">
        <f t="shared" si="5"/>
        <v>1.4350000000000001</v>
      </c>
      <c r="V10" s="9">
        <f t="shared" si="5"/>
        <v>0.82000000000000006</v>
      </c>
    </row>
    <row r="11" spans="3:22" x14ac:dyDescent="0.2">
      <c r="C11" s="1"/>
      <c r="D11" s="1" t="s">
        <v>7</v>
      </c>
      <c r="E11" s="3">
        <v>-0.97</v>
      </c>
      <c r="F11" s="3">
        <v>-0.97</v>
      </c>
      <c r="G11" s="3">
        <v>-0.97</v>
      </c>
      <c r="H11" s="3">
        <v>-0.97</v>
      </c>
      <c r="I11" s="3">
        <v>-0.97</v>
      </c>
      <c r="J11" s="3">
        <v>-0.97</v>
      </c>
      <c r="K11" s="3">
        <v>-0.97</v>
      </c>
      <c r="L11" s="6"/>
      <c r="M11" s="11"/>
      <c r="N11" s="11" t="s">
        <v>7</v>
      </c>
      <c r="O11" s="9">
        <v>1.1399999999999999</v>
      </c>
      <c r="P11" s="9">
        <v>1.1399999999999999</v>
      </c>
      <c r="Q11" s="9">
        <v>1.1399999999999999</v>
      </c>
      <c r="R11" s="9">
        <v>1.1399999999999999</v>
      </c>
      <c r="S11" s="9">
        <v>1.1399999999999999</v>
      </c>
      <c r="T11" s="9">
        <v>1.1399999999999999</v>
      </c>
      <c r="U11" s="9">
        <v>1.1399999999999999</v>
      </c>
      <c r="V11" s="9">
        <v>1.1399999999999999</v>
      </c>
    </row>
    <row r="12" spans="3:22" x14ac:dyDescent="0.2">
      <c r="C12" s="1"/>
      <c r="D12" s="1" t="s">
        <v>8</v>
      </c>
      <c r="E12" s="3">
        <v>-1.27</v>
      </c>
      <c r="F12" s="3">
        <v>-1.46</v>
      </c>
      <c r="G12" s="3">
        <v>-1.27</v>
      </c>
      <c r="H12" s="3">
        <v>-1.17</v>
      </c>
      <c r="I12" s="3">
        <v>-1.17</v>
      </c>
      <c r="J12" s="3">
        <v>-1.46</v>
      </c>
      <c r="K12" s="3">
        <v>-1.46</v>
      </c>
      <c r="L12" s="6"/>
      <c r="M12" s="11"/>
      <c r="N12" s="11" t="s">
        <v>8</v>
      </c>
      <c r="O12" s="9">
        <v>1.365</v>
      </c>
      <c r="P12" s="9">
        <v>1.425</v>
      </c>
      <c r="Q12" s="9">
        <v>1.405</v>
      </c>
      <c r="R12" s="9">
        <v>1.2350000000000001</v>
      </c>
      <c r="S12" s="9">
        <v>1.2350000000000001</v>
      </c>
      <c r="T12" s="9">
        <v>1.25</v>
      </c>
      <c r="U12" s="9">
        <v>1.2949999999999999</v>
      </c>
      <c r="V12" s="9">
        <v>1.425</v>
      </c>
    </row>
    <row r="13" spans="3:22" x14ac:dyDescent="0.2">
      <c r="C13" s="1"/>
      <c r="D13" s="1" t="s">
        <v>9</v>
      </c>
      <c r="E13" s="3">
        <f>E9-E11</f>
        <v>-1.5999999999999999</v>
      </c>
      <c r="F13" s="3">
        <f t="shared" ref="F13:K13" si="6">F9-F11</f>
        <v>-1.0959999999999999</v>
      </c>
      <c r="G13" s="3">
        <f t="shared" si="6"/>
        <v>-1.6370000000000002</v>
      </c>
      <c r="H13" s="3">
        <f t="shared" si="6"/>
        <v>-2.9800000000000004</v>
      </c>
      <c r="I13" s="3">
        <f t="shared" si="6"/>
        <v>-3.24</v>
      </c>
      <c r="J13" s="3">
        <f t="shared" si="6"/>
        <v>-1.2460000000000002</v>
      </c>
      <c r="K13" s="3">
        <f t="shared" si="6"/>
        <v>-1.9970000000000001</v>
      </c>
      <c r="L13" s="6"/>
      <c r="M13" s="11"/>
      <c r="N13" s="11" t="s">
        <v>9</v>
      </c>
      <c r="O13" s="9">
        <f>O9-O12</f>
        <v>1.1809999999999998</v>
      </c>
      <c r="P13" s="9">
        <f t="shared" ref="P13:V13" si="7">P9-P12</f>
        <v>0.32199999999999984</v>
      </c>
      <c r="Q13" s="9">
        <f t="shared" si="7"/>
        <v>0.67699999999999982</v>
      </c>
      <c r="R13" s="9">
        <f t="shared" si="7"/>
        <v>0.68399999999999994</v>
      </c>
      <c r="S13" s="9">
        <f t="shared" si="7"/>
        <v>-1.8809999999999996</v>
      </c>
      <c r="T13" s="9">
        <f t="shared" si="7"/>
        <v>2.4999999999999911E-2</v>
      </c>
      <c r="U13" s="9">
        <f t="shared" si="7"/>
        <v>0.21399999999999997</v>
      </c>
      <c r="V13" s="9">
        <f t="shared" si="7"/>
        <v>0.94500000000000006</v>
      </c>
    </row>
    <row r="14" spans="3:22" x14ac:dyDescent="0.2">
      <c r="C14" s="1"/>
      <c r="D14" s="1" t="s">
        <v>49</v>
      </c>
      <c r="E14" s="3" t="str">
        <f>IF(ABS(E13)&gt;E10,"LIN","SAT")</f>
        <v>LIN</v>
      </c>
      <c r="F14" s="3" t="str">
        <f t="shared" ref="F14:K14" si="8">IF(ABS(F13)&gt;F10,"LIN","SAT")</f>
        <v>LIN</v>
      </c>
      <c r="G14" s="3" t="str">
        <f t="shared" si="8"/>
        <v>LIN</v>
      </c>
      <c r="H14" s="3" t="str">
        <f t="shared" si="8"/>
        <v>LIN</v>
      </c>
      <c r="I14" s="3" t="str">
        <f t="shared" si="8"/>
        <v>LIN</v>
      </c>
      <c r="J14" s="3" t="str">
        <f t="shared" si="8"/>
        <v>LIN</v>
      </c>
      <c r="K14" s="3" t="str">
        <f t="shared" si="8"/>
        <v>LIN</v>
      </c>
      <c r="L14" s="6"/>
      <c r="M14" s="11"/>
      <c r="N14" s="11" t="s">
        <v>49</v>
      </c>
      <c r="O14" s="9" t="str">
        <f>IF(ABS(O13)&gt;O10,"LIN","SAT")</f>
        <v>LIN</v>
      </c>
      <c r="P14" s="9" t="str">
        <f t="shared" ref="P14" si="9">IF(ABS(P13)&gt;P10,"LIN","SAT")</f>
        <v>LIN</v>
      </c>
      <c r="Q14" s="9" t="str">
        <f t="shared" ref="Q14" si="10">IF(ABS(Q13)&gt;Q10,"LIN","SAT")</f>
        <v>LIN</v>
      </c>
      <c r="R14" s="9" t="str">
        <f t="shared" ref="R14" si="11">IF(ABS(R13)&gt;R10,"LIN","SAT")</f>
        <v>LIN</v>
      </c>
      <c r="S14" s="9" t="s">
        <v>87</v>
      </c>
      <c r="T14" s="9" t="str">
        <f t="shared" ref="T14" si="12">IF(ABS(T13)&gt;T10,"LIN","SAT")</f>
        <v>SAT</v>
      </c>
      <c r="U14" s="9" t="str">
        <f t="shared" ref="U14" si="13">IF(ABS(U13)&gt;U10,"LIN","SAT")</f>
        <v>SAT</v>
      </c>
      <c r="V14" s="9" t="str">
        <f t="shared" ref="V14" si="14">IF(ABS(V13)&gt;V10,"LIN","SAT")</f>
        <v>LIN</v>
      </c>
    </row>
    <row r="15" spans="3:22" x14ac:dyDescent="0.2">
      <c r="C15" s="1"/>
      <c r="D15" s="1" t="s">
        <v>10</v>
      </c>
      <c r="E15" s="4">
        <v>6.0000000000000002E-6</v>
      </c>
      <c r="F15" s="4">
        <v>2.8E-5</v>
      </c>
      <c r="G15" s="4">
        <v>4.7599999999999998E-5</v>
      </c>
      <c r="H15" s="4">
        <v>2.4700000000000001E-5</v>
      </c>
      <c r="I15" s="4">
        <v>3.57E-5</v>
      </c>
      <c r="J15" s="4">
        <v>4.1980000000000001E-5</v>
      </c>
      <c r="K15" s="4">
        <v>1.0119999999999999E-4</v>
      </c>
      <c r="L15" s="7"/>
      <c r="M15" s="11"/>
      <c r="N15" s="11" t="s">
        <v>10</v>
      </c>
      <c r="O15" s="12">
        <v>6.0000000000000002E-6</v>
      </c>
      <c r="P15" s="12">
        <v>2.69E-5</v>
      </c>
      <c r="Q15" s="12">
        <v>5.0099999999999998E-5</v>
      </c>
      <c r="R15" s="12">
        <v>1.6439999999999998E-5</v>
      </c>
      <c r="S15" s="12"/>
      <c r="T15" s="12">
        <v>2.87E-5</v>
      </c>
      <c r="U15" s="12">
        <v>4.1990000000000003E-5</v>
      </c>
      <c r="V15" s="12">
        <v>1.0900000000000001E-4</v>
      </c>
    </row>
    <row r="16" spans="3:22" x14ac:dyDescent="0.2">
      <c r="C16" s="1"/>
      <c r="D16" s="1" t="s">
        <v>29</v>
      </c>
      <c r="E16" s="5">
        <f t="shared" ref="E16:K16" si="15">ROUND((E10/E15)/1000,1)</f>
        <v>-3.3</v>
      </c>
      <c r="F16" s="5">
        <f t="shared" si="15"/>
        <v>-25.2</v>
      </c>
      <c r="G16" s="5">
        <f t="shared" si="15"/>
        <v>-6.7</v>
      </c>
      <c r="H16" s="5">
        <f t="shared" si="15"/>
        <v>-12.1</v>
      </c>
      <c r="I16" s="5">
        <f t="shared" si="15"/>
        <v>-13.2</v>
      </c>
      <c r="J16" s="5">
        <f t="shared" si="15"/>
        <v>-24.1</v>
      </c>
      <c r="K16" s="5">
        <f t="shared" si="15"/>
        <v>-18.8</v>
      </c>
      <c r="L16" s="8"/>
      <c r="M16" s="11"/>
      <c r="N16" s="11" t="s">
        <v>29</v>
      </c>
      <c r="O16" s="13">
        <f t="shared" ref="O16:V16" si="16">ROUND((O10/O15)/1000,1)</f>
        <v>1</v>
      </c>
      <c r="P16" s="13">
        <f t="shared" si="16"/>
        <v>10.1</v>
      </c>
      <c r="Q16" s="13">
        <f t="shared" si="16"/>
        <v>7.3</v>
      </c>
      <c r="R16" s="13">
        <f t="shared" si="16"/>
        <v>5.7</v>
      </c>
      <c r="S16" s="13"/>
      <c r="T16" s="13">
        <f t="shared" si="16"/>
        <v>131</v>
      </c>
      <c r="U16" s="13">
        <f t="shared" si="16"/>
        <v>34.200000000000003</v>
      </c>
      <c r="V16" s="13">
        <f t="shared" si="16"/>
        <v>7.5</v>
      </c>
    </row>
    <row r="18" spans="3:22" x14ac:dyDescent="0.2">
      <c r="C18" s="9" t="s">
        <v>36</v>
      </c>
      <c r="D18" s="1" t="s">
        <v>24</v>
      </c>
      <c r="E18" s="3" t="s">
        <v>16</v>
      </c>
      <c r="F18" s="3" t="s">
        <v>16</v>
      </c>
      <c r="G18" s="3" t="s">
        <v>16</v>
      </c>
      <c r="H18" s="3" t="s">
        <v>17</v>
      </c>
      <c r="I18" s="3" t="s">
        <v>17</v>
      </c>
      <c r="J18" s="3" t="s">
        <v>18</v>
      </c>
      <c r="K18" s="3" t="s">
        <v>20</v>
      </c>
      <c r="L18" s="6"/>
      <c r="M18" s="9" t="s">
        <v>36</v>
      </c>
      <c r="N18" s="1" t="s">
        <v>23</v>
      </c>
      <c r="O18" s="3" t="s">
        <v>16</v>
      </c>
      <c r="P18" s="3" t="s">
        <v>16</v>
      </c>
      <c r="Q18" s="3" t="s">
        <v>16</v>
      </c>
      <c r="R18" s="3" t="s">
        <v>17</v>
      </c>
      <c r="S18" s="3" t="s">
        <v>17</v>
      </c>
      <c r="T18" s="3" t="s">
        <v>17</v>
      </c>
      <c r="U18" s="3" t="s">
        <v>18</v>
      </c>
      <c r="V18" s="3" t="s">
        <v>20</v>
      </c>
    </row>
    <row r="19" spans="3:22" x14ac:dyDescent="0.2">
      <c r="C19" s="1" t="s">
        <v>46</v>
      </c>
      <c r="D19" s="1" t="s">
        <v>43</v>
      </c>
      <c r="E19" s="3" t="s">
        <v>11</v>
      </c>
      <c r="F19" s="3" t="s">
        <v>12</v>
      </c>
      <c r="G19" s="3" t="s">
        <v>13</v>
      </c>
      <c r="H19" s="3" t="s">
        <v>14</v>
      </c>
      <c r="I19" s="3" t="s">
        <v>15</v>
      </c>
      <c r="J19" s="3" t="s">
        <v>19</v>
      </c>
      <c r="K19" s="3" t="s">
        <v>19</v>
      </c>
      <c r="L19" s="6"/>
      <c r="M19" s="1" t="s">
        <v>48</v>
      </c>
      <c r="N19" s="1" t="s">
        <v>44</v>
      </c>
      <c r="O19" s="3" t="s">
        <v>11</v>
      </c>
      <c r="P19" s="3" t="s">
        <v>12</v>
      </c>
      <c r="Q19" s="3" t="s">
        <v>13</v>
      </c>
      <c r="R19" s="3" t="s">
        <v>14</v>
      </c>
      <c r="S19" s="3" t="s">
        <v>14</v>
      </c>
      <c r="T19" s="3" t="s">
        <v>15</v>
      </c>
      <c r="U19" s="3" t="s">
        <v>19</v>
      </c>
      <c r="V19" s="3" t="s">
        <v>19</v>
      </c>
    </row>
    <row r="20" spans="3:22" x14ac:dyDescent="0.2">
      <c r="C20" s="1" t="s">
        <v>38</v>
      </c>
      <c r="D20" s="1" t="s">
        <v>0</v>
      </c>
      <c r="E20" s="3">
        <f t="shared" ref="E20:K20" si="17">E6</f>
        <v>2.57</v>
      </c>
      <c r="F20" s="3">
        <f t="shared" si="17"/>
        <v>2.0659999999999998</v>
      </c>
      <c r="G20" s="3">
        <f t="shared" si="17"/>
        <v>2.6070000000000002</v>
      </c>
      <c r="H20" s="3">
        <f t="shared" si="17"/>
        <v>3.95</v>
      </c>
      <c r="I20" s="3">
        <f t="shared" si="17"/>
        <v>4.21</v>
      </c>
      <c r="J20" s="3">
        <f t="shared" si="17"/>
        <v>2.2160000000000002</v>
      </c>
      <c r="K20" s="3">
        <f t="shared" si="17"/>
        <v>2.9670000000000001</v>
      </c>
      <c r="L20" s="6"/>
      <c r="M20" s="1" t="s">
        <v>34</v>
      </c>
      <c r="N20" s="1" t="s">
        <v>0</v>
      </c>
      <c r="O20" s="3">
        <f t="shared" ref="O20:V20" si="18">O6</f>
        <v>-2.6859999999999999</v>
      </c>
      <c r="P20" s="3">
        <f t="shared" si="18"/>
        <v>-1.887</v>
      </c>
      <c r="Q20" s="3">
        <f t="shared" si="18"/>
        <v>-2.222</v>
      </c>
      <c r="R20" s="3">
        <f t="shared" si="18"/>
        <v>-3.6640000000000001</v>
      </c>
      <c r="S20" s="3">
        <f t="shared" ref="S20" si="19">S6</f>
        <v>-3.6640000000000001</v>
      </c>
      <c r="T20" s="3">
        <f t="shared" si="18"/>
        <v>-3.02</v>
      </c>
      <c r="U20" s="3">
        <f t="shared" si="18"/>
        <v>-3.254</v>
      </c>
      <c r="V20" s="3">
        <f t="shared" si="18"/>
        <v>-2.37</v>
      </c>
    </row>
    <row r="21" spans="3:22" x14ac:dyDescent="0.2">
      <c r="C21" s="1" t="s">
        <v>40</v>
      </c>
      <c r="D21" s="1" t="s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6"/>
      <c r="M21" s="1" t="s">
        <v>31</v>
      </c>
      <c r="N21" s="1" t="s">
        <v>1</v>
      </c>
      <c r="O21" s="3">
        <v>0</v>
      </c>
      <c r="P21" s="3">
        <v>0</v>
      </c>
      <c r="Q21" s="3">
        <v>0</v>
      </c>
      <c r="R21" s="3">
        <v>0</v>
      </c>
      <c r="S21" s="3">
        <v>-4.3099999999999996</v>
      </c>
      <c r="T21" s="3">
        <v>0</v>
      </c>
      <c r="U21" s="3">
        <v>0</v>
      </c>
      <c r="V21" s="3">
        <v>0</v>
      </c>
    </row>
    <row r="22" spans="3:22" x14ac:dyDescent="0.2">
      <c r="C22" s="1" t="s">
        <v>42</v>
      </c>
      <c r="D22" s="1" t="s">
        <v>2</v>
      </c>
      <c r="E22" s="3">
        <v>2.59</v>
      </c>
      <c r="F22" s="3">
        <v>2.2879999999999998</v>
      </c>
      <c r="G22" s="3">
        <v>3.04</v>
      </c>
      <c r="H22" s="3">
        <v>4.05</v>
      </c>
      <c r="I22" s="3">
        <v>4.34</v>
      </c>
      <c r="J22" s="3">
        <v>2.5110000000000001</v>
      </c>
      <c r="K22" s="3">
        <v>3.4689999999999999</v>
      </c>
      <c r="L22" s="6"/>
      <c r="M22" s="1" t="s">
        <v>35</v>
      </c>
      <c r="N22" s="1" t="s">
        <v>2</v>
      </c>
      <c r="O22" s="3">
        <v>-2.6930000000000001</v>
      </c>
      <c r="P22" s="3">
        <v>-2.0790000000000002</v>
      </c>
      <c r="Q22" s="3">
        <v>-2.4900000000000002</v>
      </c>
      <c r="R22" s="3">
        <v>-3.7130000000000001</v>
      </c>
      <c r="S22" s="3">
        <v>-3.7130000000000001</v>
      </c>
      <c r="T22" s="3">
        <v>-3.12</v>
      </c>
      <c r="U22" s="3">
        <v>-3.3940000000000001</v>
      </c>
      <c r="V22" s="3">
        <v>-2.8959999999999999</v>
      </c>
    </row>
    <row r="23" spans="3:22" x14ac:dyDescent="0.2">
      <c r="C23" s="1" t="s">
        <v>39</v>
      </c>
      <c r="D23" s="1" t="s">
        <v>3</v>
      </c>
      <c r="E23" s="3">
        <v>4.8</v>
      </c>
      <c r="F23" s="3">
        <v>4.8</v>
      </c>
      <c r="G23" s="3">
        <v>4.8</v>
      </c>
      <c r="H23" s="3">
        <v>4.8</v>
      </c>
      <c r="I23" s="3">
        <v>4.8</v>
      </c>
      <c r="J23" s="3">
        <v>4.8</v>
      </c>
      <c r="K23" s="3">
        <v>4.8</v>
      </c>
      <c r="L23" s="6"/>
      <c r="M23" s="1" t="s">
        <v>50</v>
      </c>
      <c r="N23" s="1" t="s">
        <v>3</v>
      </c>
      <c r="O23" s="3">
        <v>-4.3099999999999996</v>
      </c>
      <c r="P23" s="3">
        <v>-4.3099999999999996</v>
      </c>
      <c r="Q23" s="3">
        <v>-4.3099999999999996</v>
      </c>
      <c r="R23" s="3">
        <v>-4.3099999999999996</v>
      </c>
      <c r="S23" s="3">
        <v>-4.3099999999999996</v>
      </c>
      <c r="T23" s="3">
        <v>-4.3099999999999996</v>
      </c>
      <c r="U23" s="3">
        <v>-4.3099999999999996</v>
      </c>
      <c r="V23" s="3">
        <v>-4.3099999999999996</v>
      </c>
    </row>
    <row r="24" spans="3:22" x14ac:dyDescent="0.2">
      <c r="C24" s="1"/>
      <c r="D24" s="1" t="s">
        <v>4</v>
      </c>
      <c r="E24" s="3">
        <f>E23-E20</f>
        <v>2.23</v>
      </c>
      <c r="F24" s="3">
        <f t="shared" ref="F24" si="20">F23-F20</f>
        <v>2.734</v>
      </c>
      <c r="G24" s="3">
        <f t="shared" ref="G24" si="21">G23-G20</f>
        <v>2.1929999999999996</v>
      </c>
      <c r="H24" s="3">
        <f t="shared" ref="H24" si="22">H23-H20</f>
        <v>0.84999999999999964</v>
      </c>
      <c r="I24" s="3">
        <f t="shared" ref="I24" si="23">I23-I20</f>
        <v>0.58999999999999986</v>
      </c>
      <c r="J24" s="3">
        <f t="shared" ref="J24" si="24">J23-J20</f>
        <v>2.5839999999999996</v>
      </c>
      <c r="K24" s="3">
        <f t="shared" ref="K24" si="25">K23-K20</f>
        <v>1.8329999999999997</v>
      </c>
      <c r="L24" s="6"/>
      <c r="M24" s="1"/>
      <c r="N24" s="1" t="s">
        <v>4</v>
      </c>
      <c r="O24" s="3">
        <f>O23-O22</f>
        <v>-1.6169999999999995</v>
      </c>
      <c r="P24" s="3">
        <f t="shared" ref="P24" si="26">P23-P22</f>
        <v>-2.2309999999999994</v>
      </c>
      <c r="Q24" s="3">
        <f t="shared" ref="Q24" si="27">Q23-Q22</f>
        <v>-1.8199999999999994</v>
      </c>
      <c r="R24" s="3">
        <f t="shared" ref="R24:S24" si="28">R23-R22</f>
        <v>-0.59699999999999953</v>
      </c>
      <c r="S24" s="10">
        <f t="shared" si="28"/>
        <v>-0.59699999999999953</v>
      </c>
      <c r="T24" s="3">
        <f t="shared" ref="T24" si="29">T23-T22</f>
        <v>-1.1899999999999995</v>
      </c>
      <c r="U24" s="3">
        <f t="shared" ref="U24" si="30">U23-U22</f>
        <v>-0.91599999999999948</v>
      </c>
      <c r="V24" s="3">
        <f t="shared" ref="V24" si="31">V23-V22</f>
        <v>-1.4139999999999997</v>
      </c>
    </row>
    <row r="25" spans="3:22" x14ac:dyDescent="0.2">
      <c r="C25" s="1"/>
      <c r="D25" s="1" t="s">
        <v>5</v>
      </c>
      <c r="E25" s="3">
        <f>E21-E22</f>
        <v>-2.59</v>
      </c>
      <c r="F25" s="3">
        <f t="shared" ref="F25:K25" si="32">F21-F22</f>
        <v>-2.2879999999999998</v>
      </c>
      <c r="G25" s="3">
        <f t="shared" si="32"/>
        <v>-3.04</v>
      </c>
      <c r="H25" s="3">
        <f t="shared" si="32"/>
        <v>-4.05</v>
      </c>
      <c r="I25" s="3">
        <f t="shared" si="32"/>
        <v>-4.34</v>
      </c>
      <c r="J25" s="3">
        <f t="shared" si="32"/>
        <v>-2.5110000000000001</v>
      </c>
      <c r="K25" s="3">
        <f t="shared" si="32"/>
        <v>-3.4689999999999999</v>
      </c>
      <c r="L25" s="6"/>
      <c r="M25" s="1"/>
      <c r="N25" s="1" t="s">
        <v>5</v>
      </c>
      <c r="O25" s="3">
        <f>O21-O22</f>
        <v>2.6930000000000001</v>
      </c>
      <c r="P25" s="3">
        <f t="shared" ref="P25:V25" si="33">P21-P22</f>
        <v>2.0790000000000002</v>
      </c>
      <c r="Q25" s="3">
        <f t="shared" si="33"/>
        <v>2.4900000000000002</v>
      </c>
      <c r="R25" s="3">
        <f t="shared" si="33"/>
        <v>3.7130000000000001</v>
      </c>
      <c r="S25" s="10">
        <f t="shared" ref="S25" si="34">S21-S22</f>
        <v>-0.59699999999999953</v>
      </c>
      <c r="T25" s="3">
        <f t="shared" si="33"/>
        <v>3.12</v>
      </c>
      <c r="U25" s="3">
        <f t="shared" si="33"/>
        <v>3.3940000000000001</v>
      </c>
      <c r="V25" s="3">
        <f t="shared" si="33"/>
        <v>2.8959999999999999</v>
      </c>
    </row>
    <row r="26" spans="3:22" x14ac:dyDescent="0.2">
      <c r="C26" s="1"/>
      <c r="D26" s="1" t="s">
        <v>6</v>
      </c>
      <c r="E26" s="3">
        <f>E20-E22</f>
        <v>-2.0000000000000018E-2</v>
      </c>
      <c r="F26" s="3">
        <f t="shared" ref="F26:K26" si="35">F20-F22</f>
        <v>-0.22199999999999998</v>
      </c>
      <c r="G26" s="3">
        <f t="shared" si="35"/>
        <v>-0.43299999999999983</v>
      </c>
      <c r="H26" s="3">
        <f t="shared" si="35"/>
        <v>-9.9999999999999645E-2</v>
      </c>
      <c r="I26" s="3">
        <f t="shared" si="35"/>
        <v>-0.12999999999999989</v>
      </c>
      <c r="J26" s="3">
        <f t="shared" si="35"/>
        <v>-0.29499999999999993</v>
      </c>
      <c r="K26" s="3">
        <f t="shared" si="35"/>
        <v>-0.50199999999999978</v>
      </c>
      <c r="L26" s="6"/>
      <c r="M26" s="1"/>
      <c r="N26" s="1" t="s">
        <v>6</v>
      </c>
      <c r="O26" s="3">
        <f>O20-O22</f>
        <v>7.0000000000001172E-3</v>
      </c>
      <c r="P26" s="3">
        <f t="shared" ref="P26:V26" si="36">P20-P22</f>
        <v>0.19200000000000017</v>
      </c>
      <c r="Q26" s="3">
        <f t="shared" si="36"/>
        <v>0.26800000000000024</v>
      </c>
      <c r="R26" s="3">
        <f t="shared" si="36"/>
        <v>4.8999999999999932E-2</v>
      </c>
      <c r="S26" s="3">
        <f t="shared" ref="S26" si="37">S20-S22</f>
        <v>4.8999999999999932E-2</v>
      </c>
      <c r="T26" s="3">
        <f t="shared" si="36"/>
        <v>0.10000000000000009</v>
      </c>
      <c r="U26" s="3">
        <f t="shared" si="36"/>
        <v>0.14000000000000012</v>
      </c>
      <c r="V26" s="3">
        <f t="shared" si="36"/>
        <v>0.5259999999999998</v>
      </c>
    </row>
    <row r="27" spans="3:22" x14ac:dyDescent="0.2">
      <c r="C27" s="1"/>
      <c r="D27" s="1" t="s">
        <v>7</v>
      </c>
      <c r="E27" s="3">
        <v>-0.97</v>
      </c>
      <c r="F27" s="3">
        <v>-0.97</v>
      </c>
      <c r="G27" s="3">
        <v>-0.97</v>
      </c>
      <c r="H27" s="3">
        <v>-0.97</v>
      </c>
      <c r="I27" s="3">
        <v>-0.97</v>
      </c>
      <c r="J27" s="3">
        <v>-0.97</v>
      </c>
      <c r="K27" s="3">
        <v>-0.97</v>
      </c>
      <c r="L27" s="6"/>
      <c r="M27" s="1"/>
      <c r="N27" s="1" t="s">
        <v>7</v>
      </c>
      <c r="O27" s="3">
        <v>1.135</v>
      </c>
      <c r="P27" s="3">
        <v>1.135</v>
      </c>
      <c r="Q27" s="3">
        <v>1.135</v>
      </c>
      <c r="R27" s="3">
        <v>1.135</v>
      </c>
      <c r="S27" s="3">
        <v>1.135</v>
      </c>
      <c r="T27" s="3">
        <v>1.135</v>
      </c>
      <c r="U27" s="3">
        <v>1.135</v>
      </c>
      <c r="V27" s="3">
        <v>1.135</v>
      </c>
    </row>
    <row r="28" spans="3:22" x14ac:dyDescent="0.2">
      <c r="C28" s="1"/>
      <c r="D28" s="1" t="s">
        <v>8</v>
      </c>
      <c r="E28" s="3">
        <v>-1.23</v>
      </c>
      <c r="F28" s="3">
        <v>-1.37</v>
      </c>
      <c r="G28" s="3">
        <v>-1.23</v>
      </c>
      <c r="H28" s="3">
        <v>-1.1100000000000001</v>
      </c>
      <c r="I28" s="3">
        <v>-1.07</v>
      </c>
      <c r="J28" s="3">
        <v>-1.37</v>
      </c>
      <c r="K28" s="3">
        <v>-1.37</v>
      </c>
      <c r="L28" s="6"/>
      <c r="M28" s="1"/>
      <c r="N28" s="1" t="s">
        <v>8</v>
      </c>
      <c r="O28" s="3">
        <v>1.4450000000000001</v>
      </c>
      <c r="P28" s="3">
        <v>1.5049999999999999</v>
      </c>
      <c r="Q28" s="3">
        <v>1.4650000000000001</v>
      </c>
      <c r="R28" s="3">
        <v>1.2849999999999999</v>
      </c>
      <c r="S28" s="3">
        <v>1.2849999999999999</v>
      </c>
      <c r="T28" s="3">
        <v>1.395</v>
      </c>
      <c r="U28" s="3">
        <v>1.355</v>
      </c>
      <c r="V28" s="3">
        <v>1.415</v>
      </c>
    </row>
    <row r="29" spans="3:22" x14ac:dyDescent="0.2">
      <c r="C29" s="1"/>
      <c r="D29" s="1" t="s">
        <v>9</v>
      </c>
      <c r="E29" s="3">
        <f>E25-E28</f>
        <v>-1.3599999999999999</v>
      </c>
      <c r="F29" s="3">
        <f t="shared" ref="F29:K29" si="38">F25-F28</f>
        <v>-0.91799999999999971</v>
      </c>
      <c r="G29" s="3">
        <f t="shared" si="38"/>
        <v>-1.81</v>
      </c>
      <c r="H29" s="3">
        <f t="shared" si="38"/>
        <v>-2.9399999999999995</v>
      </c>
      <c r="I29" s="3">
        <f t="shared" si="38"/>
        <v>-3.2699999999999996</v>
      </c>
      <c r="J29" s="3">
        <f t="shared" si="38"/>
        <v>-1.141</v>
      </c>
      <c r="K29" s="3">
        <f t="shared" si="38"/>
        <v>-2.0989999999999998</v>
      </c>
      <c r="L29" s="6"/>
      <c r="M29" s="1"/>
      <c r="N29" s="1" t="s">
        <v>9</v>
      </c>
      <c r="O29" s="3">
        <f>O25-O28</f>
        <v>1.248</v>
      </c>
      <c r="P29" s="3">
        <f t="shared" ref="P29:V29" si="39">P25-P28</f>
        <v>0.57400000000000029</v>
      </c>
      <c r="Q29" s="3">
        <f t="shared" si="39"/>
        <v>1.0250000000000001</v>
      </c>
      <c r="R29" s="3">
        <f t="shared" si="39"/>
        <v>2.4279999999999999</v>
      </c>
      <c r="S29" s="3">
        <f t="shared" ref="S29" si="40">S25-S28</f>
        <v>-1.8819999999999995</v>
      </c>
      <c r="T29" s="3">
        <f t="shared" si="39"/>
        <v>1.7250000000000001</v>
      </c>
      <c r="U29" s="3">
        <f t="shared" si="39"/>
        <v>2.0390000000000001</v>
      </c>
      <c r="V29" s="3">
        <f t="shared" si="39"/>
        <v>1.4809999999999999</v>
      </c>
    </row>
    <row r="30" spans="3:22" x14ac:dyDescent="0.2">
      <c r="C30" s="1"/>
      <c r="D30" s="1" t="s">
        <v>49</v>
      </c>
      <c r="E30" s="3" t="str">
        <f>IF(ABS(E29)&gt;E26,"LIN","SAT")</f>
        <v>LIN</v>
      </c>
      <c r="F30" s="3" t="str">
        <f t="shared" ref="F30" si="41">IF(ABS(F29)&gt;F26,"LIN","SAT")</f>
        <v>LIN</v>
      </c>
      <c r="G30" s="3" t="str">
        <f t="shared" ref="G30" si="42">IF(ABS(G29)&gt;G26,"LIN","SAT")</f>
        <v>LIN</v>
      </c>
      <c r="H30" s="3" t="str">
        <f t="shared" ref="H30" si="43">IF(ABS(H29)&gt;H26,"LIN","SAT")</f>
        <v>LIN</v>
      </c>
      <c r="I30" s="3" t="str">
        <f t="shared" ref="I30" si="44">IF(ABS(I29)&gt;I26,"LIN","SAT")</f>
        <v>LIN</v>
      </c>
      <c r="J30" s="3" t="str">
        <f t="shared" ref="J30" si="45">IF(ABS(J29)&gt;J26,"LIN","SAT")</f>
        <v>LIN</v>
      </c>
      <c r="K30" s="3" t="str">
        <f t="shared" ref="K30" si="46">IF(ABS(K29)&gt;K26,"LIN","SAT")</f>
        <v>LIN</v>
      </c>
      <c r="L30" s="6"/>
      <c r="M30" s="1"/>
      <c r="N30" s="1" t="s">
        <v>49</v>
      </c>
      <c r="O30" s="3" t="str">
        <f>IF(ABS(O29)&gt;O26,"LIN","SAT")</f>
        <v>LIN</v>
      </c>
      <c r="P30" s="3" t="str">
        <f t="shared" ref="P30" si="47">IF(ABS(P29)&gt;P26,"LIN","SAT")</f>
        <v>LIN</v>
      </c>
      <c r="Q30" s="3" t="str">
        <f t="shared" ref="Q30" si="48">IF(ABS(Q29)&gt;Q26,"LIN","SAT")</f>
        <v>LIN</v>
      </c>
      <c r="R30" s="3" t="str">
        <f t="shared" ref="R30" si="49">IF(ABS(R29)&gt;R26,"LIN","SAT")</f>
        <v>LIN</v>
      </c>
      <c r="S30" s="3" t="s">
        <v>87</v>
      </c>
      <c r="T30" s="3" t="str">
        <f t="shared" ref="T30" si="50">IF(ABS(T29)&gt;T26,"LIN","SAT")</f>
        <v>LIN</v>
      </c>
      <c r="U30" s="3" t="str">
        <f t="shared" ref="U30" si="51">IF(ABS(U29)&gt;U26,"LIN","SAT")</f>
        <v>LIN</v>
      </c>
      <c r="V30" s="3" t="str">
        <f t="shared" ref="V30" si="52">IF(ABS(V29)&gt;V26,"LIN","SAT")</f>
        <v>LIN</v>
      </c>
    </row>
    <row r="31" spans="3:22" x14ac:dyDescent="0.2">
      <c r="C31" s="1"/>
      <c r="D31" s="1" t="s">
        <v>10</v>
      </c>
      <c r="E31" s="4">
        <v>6.0000000000000002E-6</v>
      </c>
      <c r="F31" s="4">
        <v>2.8E-5</v>
      </c>
      <c r="G31" s="4">
        <v>4.7599999999999998E-5</v>
      </c>
      <c r="H31" s="4">
        <v>2.4700000000000001E-5</v>
      </c>
      <c r="I31" s="4">
        <v>3.57E-5</v>
      </c>
      <c r="J31" s="4">
        <v>4.1980000000000001E-5</v>
      </c>
      <c r="K31" s="4">
        <v>1.0119999999999999E-4</v>
      </c>
      <c r="L31" s="7"/>
      <c r="M31" s="1"/>
      <c r="N31" s="1" t="s">
        <v>10</v>
      </c>
      <c r="O31" s="4">
        <v>6.0000000000000002E-6</v>
      </c>
      <c r="P31" s="4">
        <v>2.69E-5</v>
      </c>
      <c r="Q31" s="4">
        <v>5.0099999999999998E-5</v>
      </c>
      <c r="R31" s="4">
        <v>1.6439999999999998E-5</v>
      </c>
      <c r="S31" s="4"/>
      <c r="T31" s="4">
        <v>2.87E-5</v>
      </c>
      <c r="U31" s="4">
        <v>4.1990000000000003E-5</v>
      </c>
      <c r="V31" s="4">
        <v>1.0900000000000001E-4</v>
      </c>
    </row>
    <row r="32" spans="3:22" x14ac:dyDescent="0.2">
      <c r="C32" s="1"/>
      <c r="D32" s="1" t="s">
        <v>29</v>
      </c>
      <c r="E32" s="5">
        <f>ROUND((E26/E31)/1000,1)</f>
        <v>-3.3</v>
      </c>
      <c r="F32" s="5">
        <f t="shared" ref="F32:K32" si="53">ROUND((F26/F31)/1000,1)</f>
        <v>-7.9</v>
      </c>
      <c r="G32" s="5">
        <f t="shared" si="53"/>
        <v>-9.1</v>
      </c>
      <c r="H32" s="5">
        <f t="shared" si="53"/>
        <v>-4</v>
      </c>
      <c r="I32" s="5">
        <f t="shared" si="53"/>
        <v>-3.6</v>
      </c>
      <c r="J32" s="5">
        <f t="shared" si="53"/>
        <v>-7</v>
      </c>
      <c r="K32" s="5">
        <f t="shared" si="53"/>
        <v>-5</v>
      </c>
      <c r="L32" s="8"/>
      <c r="M32" s="1"/>
      <c r="N32" s="1" t="s">
        <v>29</v>
      </c>
      <c r="O32" s="5">
        <f>ROUND((O26/O31)/1000,1)</f>
        <v>1.2</v>
      </c>
      <c r="P32" s="5">
        <f t="shared" ref="P32" si="54">ROUND((P26/P31)/1000,1)</f>
        <v>7.1</v>
      </c>
      <c r="Q32" s="5">
        <f t="shared" ref="Q32" si="55">ROUND((Q26/Q31)/1000,1)</f>
        <v>5.3</v>
      </c>
      <c r="R32" s="5">
        <f t="shared" ref="R32" si="56">ROUND((R26/R31)/1000,1)</f>
        <v>3</v>
      </c>
      <c r="S32" s="5"/>
      <c r="T32" s="5">
        <f t="shared" ref="T32" si="57">ROUND((T26/T31)/1000,1)</f>
        <v>3.5</v>
      </c>
      <c r="U32" s="5">
        <f t="shared" ref="U32" si="58">ROUND((U26/U31)/1000,1)</f>
        <v>3.3</v>
      </c>
      <c r="V32" s="5">
        <f t="shared" ref="V32" si="59">ROUND((V26/V31)/1000,1)</f>
        <v>4.8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5F7C-3AA9-4560-B71C-1184A7EB9740}">
  <dimension ref="A1"/>
  <sheetViews>
    <sheetView workbookViewId="0">
      <selection activeCell="E9" sqref="E9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D4F6-3B72-4F3B-87E9-432DE1333E3A}">
  <dimension ref="A1:I26"/>
  <sheetViews>
    <sheetView workbookViewId="0">
      <selection activeCell="H43" sqref="H43"/>
    </sheetView>
  </sheetViews>
  <sheetFormatPr baseColWidth="10" defaultColWidth="8.83203125" defaultRowHeight="15" x14ac:dyDescent="0.2"/>
  <cols>
    <col min="1" max="9" width="12.5" style="2" customWidth="1"/>
  </cols>
  <sheetData>
    <row r="1" spans="1:9" x14ac:dyDescent="0.2">
      <c r="A1" s="2" t="s">
        <v>79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  <c r="H1" s="2" t="s">
        <v>57</v>
      </c>
      <c r="I1" s="2" t="s">
        <v>58</v>
      </c>
    </row>
    <row r="2" spans="1:9" x14ac:dyDescent="0.2">
      <c r="A2" s="2">
        <v>0</v>
      </c>
      <c r="B2" s="2">
        <v>1.115</v>
      </c>
      <c r="C2" s="2">
        <v>1.135</v>
      </c>
      <c r="D2" s="2">
        <v>1.115</v>
      </c>
      <c r="E2" s="2">
        <v>1.365</v>
      </c>
      <c r="F2" s="2">
        <v>0.82499999999999996</v>
      </c>
      <c r="G2" s="2">
        <v>-0.995</v>
      </c>
      <c r="H2" s="2">
        <v>-0.95499999999999996</v>
      </c>
      <c r="I2" s="2">
        <v>-0.97499999999999998</v>
      </c>
    </row>
    <row r="3" spans="1:9" x14ac:dyDescent="0.2">
      <c r="A3" s="2">
        <v>0.2</v>
      </c>
      <c r="B3" s="2">
        <v>1.165</v>
      </c>
      <c r="C3" s="2">
        <v>1.1950000000000001</v>
      </c>
      <c r="D3" s="2">
        <v>1.165</v>
      </c>
      <c r="E3" s="2">
        <v>1.4850000000000001</v>
      </c>
      <c r="F3" s="2">
        <v>0.875</v>
      </c>
      <c r="G3" s="2">
        <v>-1.0449999999999999</v>
      </c>
      <c r="H3" s="2">
        <v>-0.995</v>
      </c>
      <c r="I3" s="2">
        <v>-1.0149999999999999</v>
      </c>
    </row>
    <row r="4" spans="1:9" x14ac:dyDescent="0.2">
      <c r="A4" s="2">
        <v>0.4</v>
      </c>
      <c r="B4" s="2">
        <v>1.2050000000000001</v>
      </c>
      <c r="C4" s="2">
        <v>1.2450000000000001</v>
      </c>
      <c r="D4" s="2">
        <v>1.2050000000000001</v>
      </c>
      <c r="E4" s="2">
        <v>1.5449999999999999</v>
      </c>
      <c r="F4" s="2">
        <v>0.92500000000000004</v>
      </c>
      <c r="G4" s="2">
        <v>-1.085</v>
      </c>
      <c r="H4" s="2">
        <v>-1.0349999999999999</v>
      </c>
      <c r="I4" s="2">
        <v>-1.0449999999999999</v>
      </c>
    </row>
    <row r="5" spans="1:9" x14ac:dyDescent="0.2">
      <c r="A5" s="2">
        <v>0.6</v>
      </c>
      <c r="B5" s="2">
        <v>1.2350000000000001</v>
      </c>
      <c r="C5" s="2">
        <v>1.2849999999999999</v>
      </c>
      <c r="D5" s="2">
        <v>1.2350000000000001</v>
      </c>
      <c r="E5" s="2">
        <v>1.605</v>
      </c>
      <c r="F5" s="2">
        <v>0.96499999999999997</v>
      </c>
      <c r="G5" s="2">
        <v>-1.125</v>
      </c>
      <c r="H5" s="2">
        <v>-1.075</v>
      </c>
      <c r="I5" s="2">
        <v>-1.085</v>
      </c>
    </row>
    <row r="6" spans="1:9" x14ac:dyDescent="0.2">
      <c r="A6" s="2">
        <v>0.8</v>
      </c>
      <c r="B6" s="2">
        <v>1.2649999999999999</v>
      </c>
      <c r="C6" s="2">
        <v>1.325</v>
      </c>
      <c r="D6" s="2">
        <v>1.2649999999999999</v>
      </c>
      <c r="E6" s="2">
        <v>1.655</v>
      </c>
      <c r="F6" s="2">
        <v>1.0149999999999999</v>
      </c>
      <c r="G6" s="2">
        <v>-1.165</v>
      </c>
      <c r="H6" s="2">
        <v>-1.105</v>
      </c>
      <c r="I6" s="2">
        <v>-1.115</v>
      </c>
    </row>
    <row r="7" spans="1:9" x14ac:dyDescent="0.2">
      <c r="A7" s="2">
        <v>1</v>
      </c>
      <c r="B7" s="2">
        <v>1.2949999999999999</v>
      </c>
      <c r="C7" s="2">
        <v>1.355</v>
      </c>
      <c r="D7" s="2">
        <v>1.2949999999999999</v>
      </c>
      <c r="E7" s="2">
        <v>1.7150000000000001</v>
      </c>
      <c r="F7" s="2">
        <v>1.0549999999999999</v>
      </c>
      <c r="G7" s="2">
        <v>-1.1950000000000001</v>
      </c>
      <c r="H7" s="2">
        <v>-1.135</v>
      </c>
      <c r="I7" s="2">
        <v>-1.145</v>
      </c>
    </row>
    <row r="8" spans="1:9" x14ac:dyDescent="0.2">
      <c r="A8" s="2">
        <v>1.2</v>
      </c>
      <c r="B8" s="2">
        <v>1.325</v>
      </c>
      <c r="C8" s="2">
        <v>1.395</v>
      </c>
      <c r="D8" s="2">
        <v>1.325</v>
      </c>
      <c r="E8" s="2">
        <v>1.7649999999999999</v>
      </c>
      <c r="F8" s="2">
        <v>1.095</v>
      </c>
      <c r="G8" s="2">
        <v>-1.2350000000000001</v>
      </c>
      <c r="H8" s="2">
        <v>-1.165</v>
      </c>
      <c r="I8" s="2">
        <v>-1.175</v>
      </c>
    </row>
    <row r="9" spans="1:9" x14ac:dyDescent="0.2">
      <c r="A9" s="2">
        <v>1.4</v>
      </c>
      <c r="B9" s="2">
        <v>1.345</v>
      </c>
      <c r="C9" s="2">
        <v>1.415</v>
      </c>
      <c r="D9" s="2">
        <v>1.345</v>
      </c>
      <c r="E9" s="2">
        <v>1.8049999999999999</v>
      </c>
      <c r="F9" s="2">
        <v>1.125</v>
      </c>
      <c r="G9" s="2">
        <v>-1.2649999999999999</v>
      </c>
      <c r="H9" s="2">
        <v>-1.1850000000000001</v>
      </c>
      <c r="I9" s="2">
        <v>-1.2050000000000001</v>
      </c>
    </row>
    <row r="10" spans="1:9" x14ac:dyDescent="0.2">
      <c r="A10" s="2">
        <v>1.6</v>
      </c>
      <c r="B10" s="2">
        <v>1.365</v>
      </c>
      <c r="C10" s="2">
        <v>1.4450000000000001</v>
      </c>
      <c r="D10" s="2">
        <v>1.365</v>
      </c>
      <c r="E10" s="2">
        <v>1.855</v>
      </c>
      <c r="F10" s="2">
        <v>1.165</v>
      </c>
      <c r="G10" s="2">
        <v>-1.2949999999999999</v>
      </c>
      <c r="H10" s="2">
        <v>-1.2150000000000001</v>
      </c>
      <c r="I10" s="2">
        <v>-1.2250000000000001</v>
      </c>
    </row>
    <row r="11" spans="1:9" x14ac:dyDescent="0.2">
      <c r="A11" s="2">
        <v>1.8</v>
      </c>
      <c r="B11" s="2">
        <v>1.385</v>
      </c>
      <c r="C11" s="2">
        <v>1.4650000000000001</v>
      </c>
      <c r="D11" s="2">
        <v>1.385</v>
      </c>
      <c r="E11" s="2">
        <v>1.895</v>
      </c>
      <c r="F11" s="2">
        <v>1.1950000000000001</v>
      </c>
      <c r="G11" s="2">
        <v>-1.325</v>
      </c>
      <c r="H11" s="2">
        <v>-1.2450000000000001</v>
      </c>
      <c r="I11" s="2">
        <v>-1.2549999999999999</v>
      </c>
    </row>
    <row r="12" spans="1:9" x14ac:dyDescent="0.2">
      <c r="A12" s="2">
        <v>2</v>
      </c>
      <c r="B12" s="2">
        <v>1.405</v>
      </c>
      <c r="C12" s="2">
        <v>1.4850000000000001</v>
      </c>
      <c r="D12" s="2">
        <v>1.405</v>
      </c>
      <c r="E12" s="2">
        <v>1.9350000000000001</v>
      </c>
      <c r="F12" s="2">
        <v>1.2250000000000001</v>
      </c>
      <c r="G12" s="2">
        <v>-1.355</v>
      </c>
      <c r="H12" s="2">
        <v>-1.2649999999999999</v>
      </c>
      <c r="I12" s="2">
        <v>-1.2749999999999999</v>
      </c>
    </row>
    <row r="13" spans="1:9" x14ac:dyDescent="0.2">
      <c r="A13" s="2">
        <v>2.2000000000000002</v>
      </c>
      <c r="B13" s="2">
        <v>1.415</v>
      </c>
      <c r="C13" s="2">
        <v>1.5049999999999999</v>
      </c>
      <c r="D13" s="2">
        <v>1.415</v>
      </c>
      <c r="E13" s="2">
        <v>1.9750000000000001</v>
      </c>
      <c r="F13" s="2">
        <v>1.2649999999999999</v>
      </c>
      <c r="G13" s="2">
        <v>-1.385</v>
      </c>
      <c r="H13" s="2">
        <v>-1.2949999999999999</v>
      </c>
      <c r="I13" s="2">
        <v>-1.3049999999999999</v>
      </c>
    </row>
    <row r="14" spans="1:9" x14ac:dyDescent="0.2">
      <c r="A14" s="2">
        <v>2.4</v>
      </c>
      <c r="B14" s="2">
        <v>1.425</v>
      </c>
      <c r="C14" s="2">
        <v>1.5249999999999999</v>
      </c>
      <c r="D14" s="2">
        <v>1.425</v>
      </c>
      <c r="E14" s="2">
        <v>2.0150000000000001</v>
      </c>
      <c r="F14" s="2">
        <v>1.2949999999999999</v>
      </c>
      <c r="G14" s="2">
        <v>-1.405</v>
      </c>
      <c r="H14" s="2">
        <v>-1.3149999999999999</v>
      </c>
      <c r="I14" s="2">
        <v>-1.325</v>
      </c>
    </row>
    <row r="15" spans="1:9" x14ac:dyDescent="0.2">
      <c r="A15" s="2">
        <v>2.6</v>
      </c>
      <c r="B15" s="2">
        <v>1.4350000000000001</v>
      </c>
      <c r="C15" s="2">
        <v>1.5349999999999999</v>
      </c>
      <c r="D15" s="2">
        <v>1.4350000000000001</v>
      </c>
      <c r="E15" s="2">
        <v>2.0550000000000002</v>
      </c>
      <c r="F15" s="2">
        <v>1.3149999999999999</v>
      </c>
      <c r="G15" s="2">
        <v>-1.4350000000000001</v>
      </c>
      <c r="H15" s="2">
        <v>-1.335</v>
      </c>
      <c r="I15" s="2">
        <v>-1.355</v>
      </c>
    </row>
    <row r="16" spans="1:9" x14ac:dyDescent="0.2">
      <c r="A16" s="2">
        <v>2.8</v>
      </c>
      <c r="B16" s="2">
        <v>1.4450000000000001</v>
      </c>
      <c r="C16" s="2">
        <v>1.5549999999999999</v>
      </c>
      <c r="D16" s="2">
        <v>1.4450000000000001</v>
      </c>
      <c r="E16" s="2">
        <v>2.0950000000000002</v>
      </c>
      <c r="F16" s="2">
        <v>1.345</v>
      </c>
      <c r="G16" s="2">
        <v>-1.4650000000000001</v>
      </c>
      <c r="H16" s="2">
        <v>-1.355</v>
      </c>
      <c r="I16" s="2">
        <v>-1.375</v>
      </c>
    </row>
    <row r="17" spans="1:9" x14ac:dyDescent="0.2">
      <c r="A17" s="2">
        <v>3</v>
      </c>
      <c r="B17" s="2">
        <v>1.4550000000000001</v>
      </c>
      <c r="C17" s="2">
        <v>1.5649999999999999</v>
      </c>
      <c r="D17" s="2">
        <v>1.4550000000000001</v>
      </c>
      <c r="E17" s="2">
        <v>2.125</v>
      </c>
      <c r="F17" s="2">
        <v>1.375</v>
      </c>
      <c r="G17" s="2">
        <v>-1.4850000000000001</v>
      </c>
      <c r="H17" s="2">
        <v>-1.385</v>
      </c>
      <c r="I17" s="2">
        <v>-1.395</v>
      </c>
    </row>
    <row r="18" spans="1:9" x14ac:dyDescent="0.2">
      <c r="A18" s="2">
        <v>3.2</v>
      </c>
      <c r="B18" s="2">
        <v>1.4650000000000001</v>
      </c>
      <c r="C18" s="2">
        <v>1.575</v>
      </c>
      <c r="D18" s="2">
        <v>1.4650000000000001</v>
      </c>
      <c r="E18" s="2">
        <v>2.1549999999999998</v>
      </c>
      <c r="F18" s="2">
        <v>1.395</v>
      </c>
      <c r="G18" s="2">
        <v>-1.5149999999999999</v>
      </c>
      <c r="H18" s="2">
        <v>-1.405</v>
      </c>
      <c r="I18" s="2">
        <v>-1.415</v>
      </c>
    </row>
    <row r="19" spans="1:9" x14ac:dyDescent="0.2">
      <c r="A19" s="2">
        <v>3.4</v>
      </c>
      <c r="B19" s="2">
        <v>1.4650000000000001</v>
      </c>
      <c r="C19" s="2">
        <v>1.575</v>
      </c>
      <c r="D19" s="2">
        <v>1.4650000000000001</v>
      </c>
      <c r="E19" s="2">
        <v>2.1949999999999998</v>
      </c>
      <c r="F19" s="2">
        <v>1.415</v>
      </c>
      <c r="G19" s="2">
        <v>-1.5349999999999999</v>
      </c>
      <c r="H19" s="2">
        <v>-1.425</v>
      </c>
      <c r="I19" s="2">
        <v>-1.4350000000000001</v>
      </c>
    </row>
    <row r="20" spans="1:9" x14ac:dyDescent="0.2">
      <c r="A20" s="2">
        <v>3.6</v>
      </c>
      <c r="B20" s="2">
        <v>1.4650000000000001</v>
      </c>
      <c r="C20" s="2">
        <v>1.585</v>
      </c>
      <c r="D20" s="2">
        <v>1.4650000000000001</v>
      </c>
      <c r="E20" s="2">
        <v>2.2250000000000001</v>
      </c>
      <c r="F20" s="2">
        <v>1.4450000000000001</v>
      </c>
      <c r="G20" s="2">
        <v>-1.5549999999999999</v>
      </c>
      <c r="H20" s="2">
        <v>-1.4450000000000001</v>
      </c>
      <c r="I20" s="2">
        <v>-1.4550000000000001</v>
      </c>
    </row>
    <row r="21" spans="1:9" x14ac:dyDescent="0.2">
      <c r="A21" s="2">
        <v>3.8</v>
      </c>
      <c r="B21" s="2">
        <v>1.4750000000000001</v>
      </c>
      <c r="C21" s="2">
        <v>1.595</v>
      </c>
      <c r="D21" s="2">
        <v>1.4750000000000001</v>
      </c>
      <c r="E21" s="2">
        <v>2.2549999999999999</v>
      </c>
      <c r="F21" s="2">
        <v>1.4650000000000001</v>
      </c>
      <c r="G21" s="2">
        <v>-1.585</v>
      </c>
      <c r="H21" s="2">
        <v>-1.4650000000000001</v>
      </c>
      <c r="I21" s="2">
        <v>-1.4750000000000001</v>
      </c>
    </row>
    <row r="22" spans="1:9" x14ac:dyDescent="0.2">
      <c r="A22" s="2">
        <v>4</v>
      </c>
      <c r="B22" s="2">
        <v>1.4750000000000001</v>
      </c>
      <c r="C22" s="2">
        <v>1.595</v>
      </c>
      <c r="D22" s="2">
        <v>1.4750000000000001</v>
      </c>
      <c r="E22" s="2">
        <v>2.2749999999999999</v>
      </c>
      <c r="F22" s="2">
        <v>1.4850000000000001</v>
      </c>
      <c r="G22" s="2">
        <v>-1.605</v>
      </c>
      <c r="H22" s="2">
        <v>-1.4850000000000001</v>
      </c>
      <c r="I22" s="2">
        <v>-1.4950000000000001</v>
      </c>
    </row>
    <row r="23" spans="1:9" x14ac:dyDescent="0.2">
      <c r="A23" s="2" t="s">
        <v>80</v>
      </c>
    </row>
    <row r="24" spans="1:9" x14ac:dyDescent="0.2">
      <c r="A24" s="2" t="s">
        <v>81</v>
      </c>
    </row>
    <row r="25" spans="1:9" x14ac:dyDescent="0.2">
      <c r="A25" s="2" t="s">
        <v>82</v>
      </c>
    </row>
    <row r="26" spans="1:9" x14ac:dyDescent="0.2">
      <c r="A26" s="2" t="s">
        <v>83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1CA6-DD4A-4C67-82A7-730E4844228F}">
  <dimension ref="A1"/>
  <sheetViews>
    <sheetView topLeftCell="A6" zoomScale="130" zoomScaleNormal="130" workbookViewId="0">
      <selection activeCell="R28" sqref="R28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E A A B Q S w M E F A A C A A g A 3 R Z V T 3 z C 0 t y o A A A A + Q A A A B I A H A B D b 2 5 m a W c v U G F j a 2 F n Z S 5 4 b W w g o h g A K K A U A A A A A A A A A A A A A A A A A A A A A A A A A A A A h Y 9 B D o I w F E S v Q r q n L S V W Q z 5 l 4 V Y S E 6 J x 2 2 C F R i i G F s v d X H g k r y C J o u 5 c z u R N 8 u Z x u 0 M 2 t k 1 w V b 3 V n U l R h C k K l C m 7 o z Z V i g Z 3 C l c o E 7 C V 5 V l W K p h g Y 5 P R 6 h T V z l 0 S Q r z 3 2 M e 4 6 y v C K I 3 I I d 8 U Z a 1 a G W p j n T S l Q p / V 8 f 8 K C d i / Z A T D n O N F v O Q 4 4 o w B m X v I t f k y b F L G F M h P C e u h c U O v h D L h r g A y R y D v G + I J U E s D B B Q A A g A I A N 0 W V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F l V P E E k w k R I B A A B a A g A A E w A c A E Z v c m 1 1 b G F z L 1 N l Y 3 R p b 2 4 x L m 0 g o h g A K K A U A A A A A A A A A A A A A A A A A A A A A A A A A A A A d Z B B a 4 M w G I b v g v 8 h Z B c L Q b B s l 5 U e h m N s p x X 0 N k e J 9 l s V Y j L y f R G L 9 L 8 v Q 0 c P i 4 E Q 8 n z h e V + C 0 F B n N C v m M 9 v F U R x h K y 2 c m A V 0 i v A 4 E I L y c 2 R 7 p o D i i P l V G G c b 8 C T H I X 0 2 j e t B U / L S K U h z o 8 l f M O F v j 5 V D 6 z d Y r F r T w 3 1 V o + 1 0 N 8 i q f D / k 1 b + I l E b i G 5 F l g n O h n V I i 2 z 5 s N 2 I O v e M H a 3 p D v t w r y J O 3 c t + g l L V P X S Y L T + Z + g n 0 s / E m p o p F K W t y T d f B 5 U + a t 1 G d v L C / f c N O V V m r 8 M r b P j X K 9 / h 1 i E s g X 0 8 T H g Q t G / g X T r q / B X g W b + E B q x C A / r / J T 2 H M J 8 3 O Q j 8 M x W 6 m z p l + p E + R / i G C k 6 3 U T R 5 0 O f u T u B 1 B L A Q I t A B Q A A g A I A N 0 W V U 9 8 w t L c q A A A A P k A A A A S A A A A A A A A A A A A A A A A A A A A A A B D b 2 5 m a W c v U G F j a 2 F n Z S 5 4 b W x Q S w E C L Q A U A A I A C A D d F l V P D 8 r p q 6 Q A A A D p A A A A E w A A A A A A A A A A A A A A A A D 0 A A A A W 0 N v b n R l b n R f V H l w Z X N d L n h t b F B L A Q I t A B Q A A g A I A N 0 W V U 8 Q S T C R E g E A A F o C A A A T A A A A A A A A A A A A A A A A A O U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O A A A A A A A A U Q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J l c 3 V s d H N f d n R z Z W x l Y 3 R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J l c 3 V s d H N f d n R z Z W x l Y 3 R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w L T I x V D A 5 O j U 0 O j U 5 L j U 3 O T U 0 M T F a I i A v P j x F b n R y e S B U e X B l P S J G a W x s Q 2 9 s d W 1 u V H l w Z X M i I F Z h b H V l P S J z Q l F V R k J R V U Z C U V V G Q l F Z P S I g L z 4 8 R W 5 0 c n k g V H l w Z T 0 i R m l s b E N v b H V t b k 5 h b W V z I i B W Y W x 1 Z T 0 i c 1 s m c X V v d D t 4 d i Z x d W 9 0 O y w m c X V v d D t 2 d G x 4 c y Z x d W 9 0 O y w m c X V v d D t 2 d G d 4 c y Z x d W 9 0 O y w m c X V v d D t 2 d G d 4 Z C Z x d W 9 0 O y w m c X V v d D t 2 d G x 5 Z C Z x d W 9 0 O y w m c X V v d D t 2 d G d 5 Z C Z x d W 9 0 O y w m c X V v d D t 4 d l 8 x J n F 1 b 3 Q 7 L C Z x d W 9 0 O 3 Z 0 b H h k J n F 1 b 3 Q 7 L C Z x d W 9 0 O 3 Z 0 b H l z J n F 1 b 3 Q 7 L C Z x d W 9 0 O 3 Z 0 Z 3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c 1 9 2 d H N l b G V j d H M v Q 2 h h b m d l Z C B U e X B l L n t 4 d i w w f S Z x d W 9 0 O y w m c X V v d D t T Z W N 0 a W 9 u M S 9 y Z X N 1 b H R z X 3 Z 0 c 2 V s Z W N 0 c y 9 D a G F u Z 2 V k I F R 5 c G U u e 3 Z 0 b H h z L D F 9 J n F 1 b 3 Q 7 L C Z x d W 9 0 O 1 N l Y 3 R p b 2 4 x L 3 J l c 3 V s d H N f d n R z Z W x l Y 3 R z L 0 N o Y W 5 n Z W Q g V H l w Z S 5 7 d n R n e H M s M n 0 m c X V v d D s s J n F 1 b 3 Q 7 U 2 V j d G l v b j E v c m V z d W x 0 c 1 9 2 d H N l b G V j d H M v Q 2 h h b m d l Z C B U e X B l L n t 2 d G d 4 Z C w z f S Z x d W 9 0 O y w m c X V v d D t T Z W N 0 a W 9 u M S 9 y Z X N 1 b H R z X 3 Z 0 c 2 V s Z W N 0 c y 9 D a G F u Z 2 V k I F R 5 c G U u e 3 Z 0 b H l k L D R 9 J n F 1 b 3 Q 7 L C Z x d W 9 0 O 1 N l Y 3 R p b 2 4 x L 3 J l c 3 V s d H N f d n R z Z W x l Y 3 R z L 0 N o Y W 5 n Z W Q g V H l w Z S 5 7 d n R n e W Q s N X 0 m c X V v d D s s J n F 1 b 3 Q 7 U 2 V j d G l v b j E v c m V z d W x 0 c 1 9 2 d H N l b G V j d H M v Q 2 h h b m d l Z C B U e X B l L n t 4 d l 8 x L D Z 9 J n F 1 b 3 Q 7 L C Z x d W 9 0 O 1 N l Y 3 R p b 2 4 x L 3 J l c 3 V s d H N f d n R z Z W x l Y 3 R z L 0 N o Y W 5 n Z W Q g V H l w Z S 5 7 d n R s e G Q s N 3 0 m c X V v d D s s J n F 1 b 3 Q 7 U 2 V j d G l v b j E v c m V z d W x 0 c 1 9 2 d H N l b G V j d H M v Q 2 h h b m d l Z C B U e X B l L n t 2 d G x 5 c y w 4 f S Z x d W 9 0 O y w m c X V v d D t T Z W N 0 a W 9 u M S 9 y Z X N 1 b H R z X 3 Z 0 c 2 V s Z W N 0 c y 9 D a G F u Z 2 V k I F R 5 c G U u e 3 Z 0 Z 3 l z L D l 9 J n F 1 b 3 Q 7 L C Z x d W 9 0 O 1 N l Y 3 R p b 2 4 x L 3 J l c 3 V s d H N f d n R z Z W x l Y 3 R z L 0 N o Y W 5 n Z W Q g V H l w Z S 5 7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c m V z d W x 0 c 1 9 2 d H N l b G V j d H M v Q 2 h h b m d l Z C B U e X B l L n t 4 d i w w f S Z x d W 9 0 O y w m c X V v d D t T Z W N 0 a W 9 u M S 9 y Z X N 1 b H R z X 3 Z 0 c 2 V s Z W N 0 c y 9 D a G F u Z 2 V k I F R 5 c G U u e 3 Z 0 b H h z L D F 9 J n F 1 b 3 Q 7 L C Z x d W 9 0 O 1 N l Y 3 R p b 2 4 x L 3 J l c 3 V s d H N f d n R z Z W x l Y 3 R z L 0 N o Y W 5 n Z W Q g V H l w Z S 5 7 d n R n e H M s M n 0 m c X V v d D s s J n F 1 b 3 Q 7 U 2 V j d G l v b j E v c m V z d W x 0 c 1 9 2 d H N l b G V j d H M v Q 2 h h b m d l Z C B U e X B l L n t 2 d G d 4 Z C w z f S Z x d W 9 0 O y w m c X V v d D t T Z W N 0 a W 9 u M S 9 y Z X N 1 b H R z X 3 Z 0 c 2 V s Z W N 0 c y 9 D a G F u Z 2 V k I F R 5 c G U u e 3 Z 0 b H l k L D R 9 J n F 1 b 3 Q 7 L C Z x d W 9 0 O 1 N l Y 3 R p b 2 4 x L 3 J l c 3 V s d H N f d n R z Z W x l Y 3 R z L 0 N o Y W 5 n Z W Q g V H l w Z S 5 7 d n R n e W Q s N X 0 m c X V v d D s s J n F 1 b 3 Q 7 U 2 V j d G l v b j E v c m V z d W x 0 c 1 9 2 d H N l b G V j d H M v Q 2 h h b m d l Z C B U e X B l L n t 4 d l 8 x L D Z 9 J n F 1 b 3 Q 7 L C Z x d W 9 0 O 1 N l Y 3 R p b 2 4 x L 3 J l c 3 V s d H N f d n R z Z W x l Y 3 R z L 0 N o Y W 5 n Z W Q g V H l w Z S 5 7 d n R s e G Q s N 3 0 m c X V v d D s s J n F 1 b 3 Q 7 U 2 V j d G l v b j E v c m V z d W x 0 c 1 9 2 d H N l b G V j d H M v Q 2 h h b m d l Z C B U e X B l L n t 2 d G x 5 c y w 4 f S Z x d W 9 0 O y w m c X V v d D t T Z W N 0 a W 9 u M S 9 y Z X N 1 b H R z X 3 Z 0 c 2 V s Z W N 0 c y 9 D a G F u Z 2 V k I F R 5 c G U u e 3 Z 0 Z 3 l z L D l 9 J n F 1 b 3 Q 7 L C Z x d W 9 0 O 1 N l Y 3 R p b 2 4 x L 3 J l c 3 V s d H N f d n R z Z W x l Y 3 R z L 0 N o Y W 5 n Z W Q g V H l w Z S 5 7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z d W x 0 c 1 9 2 d H N l b G V j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1 9 2 d H N l b G V j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1 9 2 d H N l b G V j d H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o F V Z / j z 5 U G Z R b 3 8 m Y c l 9 w A A A A A C A A A A A A A D Z g A A w A A A A B A A A A B r q / b 1 H / q e X N y L l X 4 d w 8 a c A A A A A A S A A A C g A A A A E A A A A K x G Y Q K f X E M C 5 N L H j 5 C C 4 0 t Q A A A A f L P O Y n F A v Y P L B O F b Z O u l G 3 z b 5 F 9 d e x e 3 k m 2 Y r i F o N R a Q T U V a 9 A A A D l l Z Q a s P M 9 e n V K q G C g m G G O z C J U 5 r 5 g c q 1 M 6 d K k 8 s 5 v Q 3 q G Z 0 N b Z W i l Y U A A A A K Y + 5 u 4 E p q d 1 6 x q U f d w S Q A H F I B + E = < / D a t a M a s h u p > 
</file>

<file path=customXml/itemProps1.xml><?xml version="1.0" encoding="utf-8"?>
<ds:datastoreItem xmlns:ds="http://schemas.openxmlformats.org/officeDocument/2006/customXml" ds:itemID="{7EAA4317-ABDE-49F9-8BAF-0AE14DCF5F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devicecomp</vt:lpstr>
      <vt:lpstr>deselect bias table</vt:lpstr>
      <vt:lpstr>select bias table</vt:lpstr>
      <vt:lpstr>Sheet1</vt:lpstr>
      <vt:lpstr>vt selects</vt:lpstr>
      <vt:lpstr>drawing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Srinivasan, Balaji</dc:creator>
  <cp:keywords>CTPClassification=CTP_NT</cp:keywords>
  <cp:lastModifiedBy>Microsoft Office User</cp:lastModifiedBy>
  <dcterms:created xsi:type="dcterms:W3CDTF">2019-10-17T12:11:56Z</dcterms:created>
  <dcterms:modified xsi:type="dcterms:W3CDTF">2019-11-04T21:28:30Z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3e89ca36-b4f9-4fe3-82ca-6ba15452a58e</vt:lpwstr>
  </property>
  <property fmtid="{D5CDD505-2E9C-101B-9397-08002B2CF9AE}" pid="3" name="CTP_TimeStamp">
    <vt:lpwstr>2019-10-31 16:51:33Z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