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el-my.sharepoint.com/personal/mary_newgard_intel_com/Documents/Documents/2022 Temp/cpm/"/>
    </mc:Choice>
  </mc:AlternateContent>
  <xr:revisionPtr revIDLastSave="0" documentId="8_{7E742D4A-20AA-4A9B-9AB5-BF4B7FA72A5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891" xr2:uid="{00000000-000D-0000-FFFF-FFFF00000000}"/>
  </bookViews>
  <sheets>
    <sheet name="User Input" sheetId="14" r:id="rId1"/>
    <sheet name="Value Table" sheetId="15" r:id="rId2"/>
    <sheet name="Drop Down Tables" sheetId="12" r:id="rId3"/>
    <sheet name="Letter" sheetId="9" state="hidden" r:id="rId4"/>
  </sheets>
  <definedNames>
    <definedName name="CWWDropdwn">'Drop Down Tables'!$E$4:$E$6</definedName>
    <definedName name="CWWPremium">'Drop Down Tables'!$E$4:$F$6</definedName>
    <definedName name="RET">'Drop Down Tables'!$E$14:$E$15</definedName>
    <definedName name="Shift_Differential">'Drop Down Tables'!$B$4:$C$11</definedName>
    <definedName name="ShiftDropdwn">'Drop Down Tables'!$B$4:$B$11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C9" i="15"/>
  <c r="C7" i="15"/>
  <c r="C10" i="15" l="1"/>
  <c r="C11" i="15"/>
  <c r="C12" i="15"/>
  <c r="D7" i="14" s="1"/>
  <c r="C4" i="15"/>
  <c r="D5" i="9"/>
  <c r="D9" i="9" s="1"/>
  <c r="C7" i="9"/>
  <c r="E5" i="9"/>
  <c r="E4" i="9"/>
  <c r="E9" i="9" s="1"/>
  <c r="D5" i="15" l="1"/>
  <c r="C5" i="15" s="1"/>
  <c r="C6" i="15"/>
  <c r="C13" i="15"/>
  <c r="C14" i="15" s="1"/>
  <c r="F4" i="14" s="1"/>
  <c r="C15" i="15" l="1"/>
  <c r="C16" i="15" s="1"/>
  <c r="G3" i="14" s="1"/>
  <c r="F3" i="14" l="1"/>
</calcChain>
</file>

<file path=xl/sharedStrings.xml><?xml version="1.0" encoding="utf-8"?>
<sst xmlns="http://schemas.openxmlformats.org/spreadsheetml/2006/main" count="61" uniqueCount="49">
  <si>
    <t>Version:  Oct 28, 2022</t>
  </si>
  <si>
    <r>
      <t xml:space="preserve">Base Pay </t>
    </r>
    <r>
      <rPr>
        <vertAlign val="superscript"/>
        <sz val="10"/>
        <color theme="6" tint="-0.499984740745262"/>
        <rFont val="Intel Clear"/>
        <family val="2"/>
      </rPr>
      <t>(1)</t>
    </r>
  </si>
  <si>
    <r>
      <t xml:space="preserve">Estimated Separation Payment
</t>
    </r>
    <r>
      <rPr>
        <b/>
        <sz val="10"/>
        <color theme="6" tint="-0.499984740745262"/>
        <rFont val="Intel Clear"/>
        <family val="2"/>
      </rPr>
      <t xml:space="preserve">4 weeks of pay + 1.5 weeks of pay for each full year of service
(max 47 weeks) + 9 weeks of pay in lieu of time in the redeployment pool </t>
    </r>
    <r>
      <rPr>
        <b/>
        <vertAlign val="superscript"/>
        <sz val="10"/>
        <color theme="6" tint="-0.499984740745262"/>
        <rFont val="Intel Clear"/>
        <family val="2"/>
      </rPr>
      <t>(3)</t>
    </r>
  </si>
  <si>
    <r>
      <t xml:space="preserve">weekly rate </t>
    </r>
    <r>
      <rPr>
        <vertAlign val="superscript"/>
        <sz val="9"/>
        <color theme="1" tint="0.499984740745262"/>
        <rFont val="Intel Clear"/>
        <family val="2"/>
      </rPr>
      <t>(4)</t>
    </r>
  </si>
  <si>
    <r>
      <t>Commission Target %</t>
    </r>
    <r>
      <rPr>
        <vertAlign val="superscript"/>
        <sz val="12"/>
        <color theme="6" tint="-0.499984740745262"/>
        <rFont val="Intel Clear"/>
        <family val="2"/>
      </rPr>
      <t xml:space="preserve"> </t>
    </r>
    <r>
      <rPr>
        <vertAlign val="superscript"/>
        <sz val="10"/>
        <color theme="6" tint="-0.499984740745262"/>
        <rFont val="Intel Clear"/>
        <family val="2"/>
      </rPr>
      <t>(1)</t>
    </r>
  </si>
  <si>
    <r>
      <t>Shift Differential</t>
    </r>
    <r>
      <rPr>
        <b/>
        <sz val="10"/>
        <color theme="6" tint="-0.499984740745262"/>
        <rFont val="Intel Clear"/>
        <family val="2"/>
      </rPr>
      <t xml:space="preserve"> </t>
    </r>
    <r>
      <rPr>
        <vertAlign val="superscript"/>
        <sz val="10"/>
        <color theme="6" tint="-0.499984740745262"/>
        <rFont val="Intel Clear"/>
        <family val="2"/>
      </rPr>
      <t>(1)</t>
    </r>
  </si>
  <si>
    <t>(1) Regular Days - 0%</t>
  </si>
  <si>
    <t>(3) This payment is subject to applicable taxes and withholdings and requires a signed (and not revoked, if applicable) Separation and Release Agreement</t>
  </si>
  <si>
    <r>
      <t xml:space="preserve">Continuous Service Date </t>
    </r>
    <r>
      <rPr>
        <b/>
        <sz val="11"/>
        <color theme="6" tint="-0.499984740745262"/>
        <rFont val="Intel Clear"/>
        <family val="2"/>
      </rPr>
      <t xml:space="preserve">(mm/dd/yyyy) </t>
    </r>
    <r>
      <rPr>
        <vertAlign val="superscript"/>
        <sz val="10"/>
        <color theme="6" tint="-0.499984740745262"/>
        <rFont val="Intel Clear"/>
        <family val="2"/>
      </rPr>
      <t>(2)</t>
    </r>
  </si>
  <si>
    <t>(4) One week of pay is equal to base pay plus any applicable shift differentials plus 50% Commission target (if applicable) divided by 52</t>
  </si>
  <si>
    <r>
      <t xml:space="preserve">Estimated Last Day Worked </t>
    </r>
    <r>
      <rPr>
        <b/>
        <sz val="11"/>
        <color theme="6" tint="-0.499984740745262"/>
        <rFont val="Intel Clear"/>
        <family val="2"/>
      </rPr>
      <t>(mm/dd/yyyy)</t>
    </r>
  </si>
  <si>
    <r>
      <t xml:space="preserve">(1)  To find your </t>
    </r>
    <r>
      <rPr>
        <u/>
        <sz val="9"/>
        <color theme="1"/>
        <rFont val="Intel Clear"/>
        <family val="2"/>
      </rPr>
      <t xml:space="preserve">Base Pay, Shift differential or Commission Target, </t>
    </r>
    <r>
      <rPr>
        <sz val="9"/>
        <color theme="1"/>
        <rFont val="Intel Clear"/>
        <family val="2"/>
      </rPr>
      <t>go to Workday &gt; Personal Information &gt; About Me &gt; Compensation</t>
    </r>
  </si>
  <si>
    <r>
      <t xml:space="preserve">(2)  To find your </t>
    </r>
    <r>
      <rPr>
        <u/>
        <sz val="9"/>
        <color theme="1"/>
        <rFont val="Intel Clear"/>
        <family val="2"/>
      </rPr>
      <t>Continuous Service Date</t>
    </r>
    <r>
      <rPr>
        <sz val="9"/>
        <color theme="1"/>
        <rFont val="Intel Clear"/>
        <family val="2"/>
      </rPr>
      <t>, go to Workday &gt; Personal Information &gt; About Me &gt; Job</t>
    </r>
  </si>
  <si>
    <t>Annual Salary</t>
  </si>
  <si>
    <t>50% Commission Target</t>
  </si>
  <si>
    <t>Shift Differential amount</t>
  </si>
  <si>
    <t>Shift Differential</t>
  </si>
  <si>
    <t>Continuous Service Date</t>
  </si>
  <si>
    <t>Term Effective Date</t>
  </si>
  <si>
    <t>Datedif "D"</t>
  </si>
  <si>
    <t>Datedif "M"</t>
  </si>
  <si>
    <t>Datedif "Y"</t>
  </si>
  <si>
    <t>LOS calc raw</t>
  </si>
  <si>
    <t>LOS calc with max 56 weeks</t>
  </si>
  <si>
    <t>Annual Salary plus shift, 50% commission</t>
  </si>
  <si>
    <t>Weekly Salary for variable severance</t>
  </si>
  <si>
    <t>(2) Regular Evening - 10%</t>
  </si>
  <si>
    <t>(3) Regular Night - 15%</t>
  </si>
  <si>
    <t>(4) Comp Night Front - 16%</t>
  </si>
  <si>
    <t>(5) Comp Days Front - 0%</t>
  </si>
  <si>
    <t>(6) Comp Night Back - 16%</t>
  </si>
  <si>
    <t>(7) Comp Days Back - 0%</t>
  </si>
  <si>
    <t>(8) Comp Evening - 10%</t>
  </si>
  <si>
    <t>Benefits</t>
  </si>
  <si>
    <t>Redeployment Package</t>
  </si>
  <si>
    <t>Your Payout</t>
  </si>
  <si>
    <t>Job Search</t>
  </si>
  <si>
    <t>Immediate Separation Option</t>
  </si>
  <si>
    <t>Salary Payout</t>
  </si>
  <si>
    <t>N/A</t>
  </si>
  <si>
    <t>2 months</t>
  </si>
  <si>
    <t>Variable Separation Pay based on your length of service</t>
  </si>
  <si>
    <t>See Variable Pay Schedule</t>
  </si>
  <si>
    <t>Redeployment job search time</t>
  </si>
  <si>
    <t>Subsidized COBRA premiums</t>
  </si>
  <si>
    <t>Non Cash Benefit</t>
  </si>
  <si>
    <t>Career Transition Services</t>
  </si>
  <si>
    <t>6 months (web)</t>
  </si>
  <si>
    <t>Until Landing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</si>
</sst>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sz val="16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sz val="11"/>
      <color theme="5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6" tint="-0.499984740745262"/>
      <name val="Intel Clear"/>
      <family val="2"/>
    </font>
    <font>
      <b/>
      <sz val="11"/>
      <color theme="6" tint="-0.499984740745262"/>
      <name val="Intel Clear"/>
      <family val="2"/>
    </font>
    <font>
      <sz val="11"/>
      <color theme="6" tint="-0.499984740745262"/>
      <name val="Intel Clear"/>
      <family val="2"/>
    </font>
    <font>
      <b/>
      <sz val="12"/>
      <color theme="6" tint="-0.499984740745262"/>
      <name val="Intel Clear"/>
      <family val="2"/>
    </font>
    <font>
      <vertAlign val="superscript"/>
      <sz val="10"/>
      <color theme="6" tint="-0.499984740745262"/>
      <name val="Intel Clear"/>
      <family val="2"/>
    </font>
    <font>
      <sz val="12"/>
      <color theme="6" tint="-0.499984740745262"/>
      <name val="Intel Clear"/>
      <family val="2"/>
    </font>
    <font>
      <vertAlign val="superscript"/>
      <sz val="12"/>
      <color theme="6" tint="-0.499984740745262"/>
      <name val="Intel Clear"/>
      <family val="2"/>
    </font>
    <font>
      <sz val="8"/>
      <color theme="0" tint="-0.34998626667073579"/>
      <name val="Intel Clear"/>
      <family val="2"/>
    </font>
    <font>
      <sz val="11"/>
      <color theme="1"/>
      <name val="Intel Clear"/>
      <family val="2"/>
    </font>
    <font>
      <sz val="11"/>
      <color theme="4"/>
      <name val="Intel Clear"/>
      <family val="2"/>
    </font>
    <font>
      <sz val="9"/>
      <color theme="1" tint="0.499984740745262"/>
      <name val="Intel Clear"/>
      <family val="2"/>
    </font>
    <font>
      <sz val="9"/>
      <color theme="1"/>
      <name val="Intel Clear"/>
      <family val="2"/>
    </font>
    <font>
      <sz val="10"/>
      <color theme="1"/>
      <name val="Intel Clear"/>
      <family val="2"/>
    </font>
    <font>
      <sz val="8"/>
      <color theme="1"/>
      <name val="Intel Clear"/>
      <family val="2"/>
    </font>
    <font>
      <u/>
      <sz val="9"/>
      <color theme="1"/>
      <name val="Intel Clear"/>
      <family val="2"/>
    </font>
    <font>
      <i/>
      <sz val="8"/>
      <color theme="1"/>
      <name val="Intel Clear"/>
      <family val="2"/>
    </font>
    <font>
      <sz val="11"/>
      <color theme="0" tint="-0.34998626667073579"/>
      <name val="Calibri"/>
      <family val="2"/>
      <scheme val="minor"/>
    </font>
    <font>
      <sz val="10"/>
      <color theme="6" tint="-0.499984740745262"/>
      <name val="Intel Clear"/>
      <family val="2"/>
    </font>
    <font>
      <b/>
      <sz val="10"/>
      <color theme="6" tint="-0.499984740745262"/>
      <name val="Intel Clear"/>
      <family val="2"/>
    </font>
    <font>
      <b/>
      <vertAlign val="superscript"/>
      <sz val="10"/>
      <color theme="6" tint="-0.499984740745262"/>
      <name val="Intel Clear"/>
      <family val="2"/>
    </font>
    <font>
      <vertAlign val="superscript"/>
      <sz val="9"/>
      <color theme="1" tint="0.499984740745262"/>
      <name val="Intel Clear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mediumGray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11" fillId="0" borderId="6">
      <alignment horizontal="center"/>
    </xf>
    <xf numFmtId="3" fontId="10" fillId="0" borderId="0" applyFont="0" applyFill="0" applyBorder="0" applyAlignment="0" applyProtection="0"/>
    <xf numFmtId="0" fontId="10" fillId="5" borderId="0" applyNumberFormat="0" applyFont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right"/>
    </xf>
    <xf numFmtId="0" fontId="13" fillId="4" borderId="1" xfId="0" applyFont="1" applyFill="1" applyBorder="1"/>
    <xf numFmtId="164" fontId="13" fillId="4" borderId="1" xfId="0" applyNumberFormat="1" applyFont="1" applyFill="1" applyBorder="1" applyAlignment="1">
      <alignment horizontal="right"/>
    </xf>
    <xf numFmtId="0" fontId="13" fillId="6" borderId="1" xfId="0" applyFont="1" applyFill="1" applyBorder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2" fontId="0" fillId="0" borderId="0" xfId="0" applyNumberFormat="1"/>
    <xf numFmtId="164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4" fontId="13" fillId="6" borderId="1" xfId="0" applyNumberFormat="1" applyFont="1" applyFill="1" applyBorder="1" applyAlignment="1">
      <alignment horizontal="right"/>
    </xf>
    <xf numFmtId="164" fontId="16" fillId="0" borderId="0" xfId="0" applyNumberFormat="1" applyFont="1" applyAlignment="1">
      <alignment horizontal="left" vertical="center"/>
    </xf>
    <xf numFmtId="0" fontId="13" fillId="7" borderId="1" xfId="0" applyFont="1" applyFill="1" applyBorder="1"/>
    <xf numFmtId="0" fontId="13" fillId="7" borderId="1" xfId="0" applyFont="1" applyFill="1" applyBorder="1" applyAlignment="1">
      <alignment horizontal="right"/>
    </xf>
    <xf numFmtId="9" fontId="13" fillId="6" borderId="1" xfId="2" applyFont="1" applyFill="1" applyBorder="1" applyAlignment="1">
      <alignment horizontal="right"/>
    </xf>
    <xf numFmtId="166" fontId="13" fillId="6" borderId="1" xfId="1" applyNumberFormat="1" applyFont="1" applyFill="1" applyBorder="1" applyAlignment="1">
      <alignment horizontal="right"/>
    </xf>
    <xf numFmtId="166" fontId="13" fillId="4" borderId="1" xfId="1" applyNumberFormat="1" applyFont="1" applyFill="1" applyBorder="1" applyAlignment="1">
      <alignment horizontal="right"/>
    </xf>
    <xf numFmtId="1" fontId="13" fillId="6" borderId="1" xfId="0" applyNumberFormat="1" applyFont="1" applyFill="1" applyBorder="1" applyAlignment="1">
      <alignment horizontal="right"/>
    </xf>
    <xf numFmtId="44" fontId="14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left" vertical="center"/>
    </xf>
    <xf numFmtId="14" fontId="13" fillId="6" borderId="1" xfId="2" applyNumberFormat="1" applyFont="1" applyFill="1" applyBorder="1" applyAlignment="1">
      <alignment horizontal="right"/>
    </xf>
    <xf numFmtId="0" fontId="19" fillId="8" borderId="7" xfId="0" applyFont="1" applyFill="1" applyBorder="1" applyAlignment="1">
      <alignment horizontal="left" vertical="center"/>
    </xf>
    <xf numFmtId="164" fontId="21" fillId="7" borderId="8" xfId="1" applyNumberFormat="1" applyFont="1" applyFill="1" applyBorder="1" applyAlignment="1" applyProtection="1">
      <alignment horizontal="center" vertical="center"/>
      <protection locked="0"/>
    </xf>
    <xf numFmtId="0" fontId="19" fillId="8" borderId="7" xfId="0" applyFont="1" applyFill="1" applyBorder="1" applyAlignment="1">
      <alignment horizontal="left" vertical="center" wrapText="1"/>
    </xf>
    <xf numFmtId="10" fontId="21" fillId="7" borderId="8" xfId="2" applyNumberFormat="1" applyFont="1" applyFill="1" applyBorder="1" applyAlignment="1" applyProtection="1">
      <alignment horizontal="center" vertical="center"/>
      <protection locked="0"/>
    </xf>
    <xf numFmtId="0" fontId="18" fillId="7" borderId="7" xfId="0" applyFont="1" applyFill="1" applyBorder="1" applyAlignment="1" applyProtection="1">
      <alignment horizontal="center" vertical="center" wrapText="1"/>
      <protection locked="0"/>
    </xf>
    <xf numFmtId="14" fontId="21" fillId="7" borderId="7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1" applyNumberFormat="1" applyFont="1" applyFill="1" applyAlignment="1" applyProtection="1">
      <alignment vertical="center"/>
    </xf>
    <xf numFmtId="164" fontId="18" fillId="8" borderId="9" xfId="0" applyNumberFormat="1" applyFont="1" applyFill="1" applyBorder="1" applyAlignment="1">
      <alignment horizontal="center" vertical="center"/>
    </xf>
    <xf numFmtId="165" fontId="26" fillId="0" borderId="0" xfId="1" applyNumberFormat="1" applyFont="1" applyFill="1" applyAlignment="1" applyProtection="1">
      <alignment horizontal="center" vertical="center"/>
    </xf>
    <xf numFmtId="2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2" fontId="24" fillId="0" borderId="0" xfId="15" applyNumberFormat="1" applyFont="1" applyFill="1" applyAlignment="1" applyProtection="1">
      <alignment horizontal="left" vertical="center"/>
    </xf>
    <xf numFmtId="2" fontId="24" fillId="0" borderId="0" xfId="0" applyNumberFormat="1" applyFont="1"/>
    <xf numFmtId="0" fontId="29" fillId="0" borderId="0" xfId="0" applyFont="1" applyAlignment="1">
      <alignment horizontal="left" vertical="center" wrapText="1"/>
    </xf>
    <xf numFmtId="14" fontId="24" fillId="0" borderId="0" xfId="0" applyNumberFormat="1" applyFont="1"/>
    <xf numFmtId="0" fontId="27" fillId="0" borderId="0" xfId="0" applyFont="1"/>
    <xf numFmtId="0" fontId="29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31" fillId="0" borderId="0" xfId="0" applyFont="1"/>
    <xf numFmtId="0" fontId="29" fillId="0" borderId="0" xfId="0" applyFont="1" applyAlignment="1">
      <alignment wrapText="1"/>
    </xf>
    <xf numFmtId="44" fontId="32" fillId="0" borderId="0" xfId="1" applyFont="1" applyAlignment="1">
      <alignment horizontal="left"/>
    </xf>
    <xf numFmtId="164" fontId="33" fillId="8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9" fillId="8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6">
    <cellStyle name="=C:\WINDOWS\SYSTEM32\COMMAND.COM" xfId="6" xr:uid="{00000000-0005-0000-0000-000000000000}"/>
    <cellStyle name="Comma" xfId="15" builtinId="3"/>
    <cellStyle name="Comma 2" xfId="7" xr:uid="{00000000-0005-0000-0000-000001000000}"/>
    <cellStyle name="Currency" xfId="1" builtinId="4"/>
    <cellStyle name="Currency 2" xfId="4" xr:uid="{00000000-0005-0000-0000-000003000000}"/>
    <cellStyle name="MS Sans Serif" xfId="8" xr:uid="{00000000-0005-0000-0000-000004000000}"/>
    <cellStyle name="Normal" xfId="0" builtinId="0"/>
    <cellStyle name="Normal 2" xfId="3" xr:uid="{00000000-0005-0000-0000-000006000000}"/>
    <cellStyle name="Percent" xfId="2" builtinId="5"/>
    <cellStyle name="Percent 2" xfId="5" xr:uid="{00000000-0005-0000-0000-000008000000}"/>
    <cellStyle name="PSChar" xfId="9" xr:uid="{00000000-0005-0000-0000-000009000000}"/>
    <cellStyle name="PSDate" xfId="10" xr:uid="{00000000-0005-0000-0000-00000A000000}"/>
    <cellStyle name="PSDec" xfId="11" xr:uid="{00000000-0005-0000-0000-00000B000000}"/>
    <cellStyle name="PSHeading" xfId="12" xr:uid="{00000000-0005-0000-0000-00000C000000}"/>
    <cellStyle name="PSInt" xfId="13" xr:uid="{00000000-0005-0000-0000-00000D000000}"/>
    <cellStyle name="PSSpacer" xfId="14" xr:uid="{00000000-0005-0000-0000-00000E000000}"/>
  </cellStyles>
  <dxfs count="0"/>
  <tableStyles count="0" defaultTableStyle="TableStyleMedium9" defaultPivotStyle="PivotStyleLight16"/>
  <colors>
    <mruColors>
      <color rgb="FF1644D8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615950</xdr:colOff>
      <xdr:row>11</xdr:row>
      <xdr:rowOff>167003</xdr:rowOff>
    </xdr:from>
    <xdr:to>
      <xdr:col>5</xdr:col>
      <xdr:colOff>295276</xdr:colOff>
      <xdr:row>20</xdr:row>
      <xdr:rowOff>219074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25550" y="4338953"/>
          <a:ext cx="8937626" cy="2118996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200" b="1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IMPORTANT:</a:t>
          </a:r>
          <a:r>
            <a:rPr lang="en-US" sz="1200" b="1" baseline="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  PLEASE READ</a:t>
          </a:r>
          <a:endParaRPr lang="en-US" sz="1200"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  <a:p>
          <a:endParaRPr lang="en-US" sz="1200">
            <a:solidFill>
              <a:schemeClr val="lt1"/>
            </a:solidFill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The figures above are estimates only. Actual results may vary. In the event of a discrepancy, your individual</a:t>
          </a: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payroll calculation at termination will prevail.</a:t>
          </a:r>
        </a:p>
        <a:p>
          <a:endParaRPr lang="en-US" sz="1200"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Overtime hours, accrued unused personal absence, vacation and/or floating holiday(s) are not included in</a:t>
          </a: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the calculations above.</a:t>
          </a:r>
        </a:p>
        <a:p>
          <a:endParaRPr lang="en-US" sz="1200">
            <a:solidFill>
              <a:schemeClr val="lt1"/>
            </a:solidFill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The Separation Payment requires a signed Separation and Release Agreement.</a:t>
          </a:r>
          <a:endParaRPr lang="en-US" sz="1200"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23"/>
  <sheetViews>
    <sheetView showGridLines="0" showRowColHeaders="0" tabSelected="1" topLeftCell="B1" workbookViewId="0">
      <selection activeCell="C7" sqref="C7"/>
    </sheetView>
  </sheetViews>
  <sheetFormatPr defaultColWidth="9.140625" defaultRowHeight="15" x14ac:dyDescent="0.25"/>
  <cols>
    <col min="2" max="2" width="28.140625" customWidth="1"/>
    <col min="3" max="3" width="28.42578125" customWidth="1"/>
    <col min="4" max="4" width="14" customWidth="1"/>
    <col min="5" max="5" width="67.7109375" customWidth="1"/>
    <col min="6" max="6" width="18" customWidth="1"/>
    <col min="7" max="7" width="12.85546875" customWidth="1"/>
    <col min="8" max="8" width="11.7109375" customWidth="1"/>
    <col min="9" max="9" width="12.85546875" customWidth="1"/>
  </cols>
  <sheetData>
    <row r="1" spans="2:10" ht="19.5" customHeight="1" x14ac:dyDescent="0.45">
      <c r="B1" s="40" t="s">
        <v>0</v>
      </c>
      <c r="C1" s="41"/>
      <c r="D1" s="41"/>
      <c r="E1" s="41"/>
      <c r="F1" s="41"/>
      <c r="G1" s="42"/>
      <c r="H1" s="41"/>
    </row>
    <row r="2" spans="2:10" s="15" customFormat="1" ht="17.25" customHeight="1" x14ac:dyDescent="0.35">
      <c r="B2" s="43"/>
      <c r="C2" s="43"/>
      <c r="D2" s="42"/>
      <c r="E2" s="41"/>
      <c r="F2" s="41"/>
      <c r="G2" s="44"/>
      <c r="H2" s="42"/>
      <c r="I2"/>
    </row>
    <row r="3" spans="2:10" s="15" customFormat="1" ht="38.25" customHeight="1" x14ac:dyDescent="0.25">
      <c r="B3" s="34" t="s">
        <v>1</v>
      </c>
      <c r="C3" s="35">
        <v>75000</v>
      </c>
      <c r="D3" s="42"/>
      <c r="E3" s="61" t="s">
        <v>2</v>
      </c>
      <c r="F3" s="45">
        <f>'Value Table'!C14*'Value Table'!C16</f>
        <v>68509.61538461539</v>
      </c>
      <c r="G3" s="46">
        <f>'Value Table'!C16</f>
        <v>1442.3076923076924</v>
      </c>
      <c r="H3" s="60" t="s">
        <v>3</v>
      </c>
      <c r="I3"/>
    </row>
    <row r="4" spans="2:10" s="15" customFormat="1" ht="35.25" customHeight="1" x14ac:dyDescent="0.25">
      <c r="B4" s="36" t="s">
        <v>4</v>
      </c>
      <c r="C4" s="37">
        <v>0</v>
      </c>
      <c r="D4" s="24"/>
      <c r="E4" s="61"/>
      <c r="F4" s="59" t="str">
        <f>'Value Table'!C14&amp;" weeks"</f>
        <v>47.5 weeks</v>
      </c>
      <c r="G4" s="42"/>
      <c r="H4" s="42"/>
    </row>
    <row r="5" spans="2:10" s="16" customFormat="1" ht="46.5" customHeight="1" x14ac:dyDescent="0.45">
      <c r="B5" s="34" t="s">
        <v>5</v>
      </c>
      <c r="C5" s="38" t="s">
        <v>6</v>
      </c>
      <c r="D5" s="47"/>
      <c r="E5" s="57" t="s">
        <v>7</v>
      </c>
      <c r="F5" s="48"/>
      <c r="G5" s="48"/>
      <c r="H5" s="48"/>
    </row>
    <row r="6" spans="2:10" ht="52.5" customHeight="1" x14ac:dyDescent="0.35">
      <c r="B6" s="36" t="s">
        <v>8</v>
      </c>
      <c r="C6" s="39">
        <v>36526</v>
      </c>
      <c r="D6" s="49"/>
      <c r="E6" s="51" t="s">
        <v>9</v>
      </c>
      <c r="F6" s="41"/>
      <c r="G6" s="50"/>
      <c r="H6" s="51"/>
    </row>
    <row r="7" spans="2:10" ht="42.75" customHeight="1" x14ac:dyDescent="0.35">
      <c r="B7" s="36" t="s">
        <v>10</v>
      </c>
      <c r="C7" s="39">
        <v>44926</v>
      </c>
      <c r="D7" s="32" t="str">
        <f>"Full Years = "&amp;'Value Table'!C12</f>
        <v>Full Years = 23</v>
      </c>
      <c r="E7" s="41"/>
      <c r="F7" s="41"/>
      <c r="G7" s="41"/>
      <c r="H7" s="51"/>
    </row>
    <row r="8" spans="2:10" ht="19.149999999999999" customHeight="1" x14ac:dyDescent="0.35">
      <c r="B8" s="41"/>
      <c r="C8" s="52"/>
      <c r="D8" s="41"/>
      <c r="E8" s="41"/>
      <c r="F8" s="41"/>
      <c r="G8" s="41"/>
      <c r="H8" s="51"/>
    </row>
    <row r="9" spans="2:10" ht="15" customHeight="1" x14ac:dyDescent="0.4">
      <c r="B9" s="53" t="s">
        <v>11</v>
      </c>
      <c r="C9" s="41"/>
      <c r="D9" s="41"/>
      <c r="E9" s="41"/>
      <c r="F9" s="41"/>
      <c r="G9" s="41"/>
      <c r="H9" s="41"/>
    </row>
    <row r="10" spans="2:10" ht="15.75" customHeight="1" x14ac:dyDescent="0.4">
      <c r="B10" s="53" t="s">
        <v>12</v>
      </c>
      <c r="C10" s="41"/>
      <c r="D10" s="41"/>
      <c r="E10" s="41"/>
      <c r="F10" s="51"/>
      <c r="G10" s="51"/>
      <c r="H10" s="41"/>
      <c r="J10" s="17"/>
    </row>
    <row r="11" spans="2:10" ht="18.75" customHeight="1" x14ac:dyDescent="0.35">
      <c r="B11" s="41"/>
      <c r="C11" s="41"/>
      <c r="D11" s="41"/>
      <c r="E11" s="54"/>
      <c r="F11" s="55"/>
      <c r="G11" s="55"/>
      <c r="H11" s="41"/>
    </row>
    <row r="12" spans="2:10" ht="18.75" x14ac:dyDescent="0.4">
      <c r="B12" s="56"/>
      <c r="C12" s="41"/>
      <c r="D12" s="41"/>
      <c r="E12" s="41"/>
      <c r="F12" s="41"/>
      <c r="G12" s="41"/>
      <c r="H12" s="41"/>
    </row>
    <row r="13" spans="2:10" ht="18" x14ac:dyDescent="0.35">
      <c r="B13" s="41"/>
      <c r="C13" s="41"/>
      <c r="D13" s="41"/>
      <c r="E13" s="41"/>
      <c r="F13" s="41"/>
      <c r="G13" s="41"/>
      <c r="H13" s="41"/>
    </row>
    <row r="14" spans="2:10" ht="18" x14ac:dyDescent="0.35">
      <c r="B14" s="41"/>
      <c r="C14" s="41"/>
      <c r="D14" s="41"/>
      <c r="E14" s="41"/>
      <c r="F14" s="41"/>
      <c r="G14" s="41"/>
      <c r="H14" s="41"/>
    </row>
    <row r="15" spans="2:10" ht="18" x14ac:dyDescent="0.35">
      <c r="B15" s="41"/>
      <c r="C15" s="41"/>
      <c r="D15" s="41"/>
      <c r="E15" s="41"/>
      <c r="F15" s="41"/>
      <c r="G15" s="41"/>
      <c r="H15" s="41"/>
    </row>
    <row r="16" spans="2:10" ht="18" x14ac:dyDescent="0.35">
      <c r="B16" s="41"/>
      <c r="C16" s="41"/>
      <c r="D16" s="41"/>
      <c r="E16" s="41"/>
      <c r="F16" s="41"/>
      <c r="G16" s="41"/>
      <c r="H16" s="41"/>
    </row>
    <row r="17" spans="2:8" ht="18" x14ac:dyDescent="0.35">
      <c r="B17" s="41"/>
      <c r="C17" s="41"/>
      <c r="D17" s="41"/>
      <c r="E17" s="41"/>
      <c r="F17" s="41"/>
      <c r="G17" s="41"/>
      <c r="H17" s="41"/>
    </row>
    <row r="18" spans="2:8" ht="18" x14ac:dyDescent="0.35">
      <c r="B18" s="41"/>
      <c r="C18" s="41"/>
      <c r="D18" s="41"/>
      <c r="E18" s="41"/>
      <c r="F18" s="41"/>
      <c r="G18" s="41"/>
      <c r="H18" s="41"/>
    </row>
    <row r="19" spans="2:8" ht="18" x14ac:dyDescent="0.35">
      <c r="B19" s="41"/>
      <c r="C19" s="41"/>
      <c r="D19" s="41"/>
      <c r="E19" s="41"/>
      <c r="F19" s="41"/>
      <c r="G19" s="41"/>
      <c r="H19" s="41"/>
    </row>
    <row r="20" spans="2:8" ht="18" x14ac:dyDescent="0.35">
      <c r="B20" s="41"/>
      <c r="C20" s="41"/>
      <c r="D20" s="41"/>
      <c r="E20" s="41"/>
      <c r="F20" s="41"/>
      <c r="G20" s="41"/>
      <c r="H20" s="41"/>
    </row>
    <row r="21" spans="2:8" ht="18" x14ac:dyDescent="0.35">
      <c r="B21" s="41"/>
      <c r="C21" s="41"/>
      <c r="D21" s="41"/>
      <c r="E21" s="41"/>
      <c r="F21" s="41"/>
      <c r="G21" s="41"/>
      <c r="H21" s="41"/>
    </row>
    <row r="22" spans="2:8" ht="18" x14ac:dyDescent="0.35">
      <c r="B22" s="41"/>
      <c r="C22" s="41"/>
      <c r="D22" s="41"/>
      <c r="E22" s="41"/>
      <c r="F22" s="41"/>
      <c r="G22" s="41"/>
      <c r="H22" s="41"/>
    </row>
    <row r="23" spans="2:8" ht="18" x14ac:dyDescent="0.35">
      <c r="B23" s="41"/>
      <c r="C23" s="41"/>
      <c r="D23" s="41"/>
      <c r="E23" s="41"/>
      <c r="F23" s="41"/>
      <c r="G23" s="41"/>
      <c r="H23" s="41"/>
    </row>
  </sheetData>
  <sheetProtection sheet="1" objects="1" scenarios="1" selectLockedCells="1"/>
  <mergeCells count="1">
    <mergeCell ref="E3:E4"/>
  </mergeCells>
  <dataValidations count="4">
    <dataValidation type="list" allowBlank="1" showInputMessage="1" showErrorMessage="1" sqref="C5" xr:uid="{00000000-0002-0000-0000-000000000000}">
      <formula1>ShiftDropdwn</formula1>
    </dataValidation>
    <dataValidation type="whole" allowBlank="1" showInputMessage="1" showErrorMessage="1" error="Must be a numeric input from 0 to 1,000,000" sqref="C3" xr:uid="{00000000-0002-0000-0000-000002000000}">
      <formula1>0</formula1>
      <formula2>1000000</formula2>
    </dataValidation>
    <dataValidation type="date" operator="greaterThan" allowBlank="1" showInputMessage="1" showErrorMessage="1" sqref="C6" xr:uid="{00000000-0002-0000-0000-000004000000}">
      <formula1>1</formula1>
    </dataValidation>
    <dataValidation type="date" operator="greaterThan" allowBlank="1" showInputMessage="1" showErrorMessage="1" error="Please enter date that is greater then your continuous service date" sqref="C7" xr:uid="{00000000-0002-0000-0000-000005000000}">
      <formula1>C6</formula1>
    </dataValidation>
  </dataValidation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B4:W16"/>
  <sheetViews>
    <sheetView showGridLines="0" workbookViewId="0">
      <selection activeCell="C12" sqref="C12"/>
    </sheetView>
  </sheetViews>
  <sheetFormatPr defaultRowHeight="15" x14ac:dyDescent="0.25"/>
  <cols>
    <col min="2" max="2" width="38.140625" bestFit="1" customWidth="1"/>
    <col min="3" max="3" width="33.5703125" style="11" bestFit="1" customWidth="1"/>
    <col min="4" max="4" width="12.5703125" style="20" customWidth="1"/>
    <col min="5" max="5" width="12.28515625" style="20" customWidth="1"/>
    <col min="6" max="6" width="20.85546875" style="19" customWidth="1"/>
    <col min="7" max="7" width="12.5703125" style="20" bestFit="1" customWidth="1"/>
    <col min="8" max="23" width="9.140625" style="19"/>
  </cols>
  <sheetData>
    <row r="4" spans="2:7" x14ac:dyDescent="0.25">
      <c r="B4" s="14" t="s">
        <v>13</v>
      </c>
      <c r="C4" s="28">
        <f>'User Input'!C3</f>
        <v>75000</v>
      </c>
      <c r="D4" s="18"/>
      <c r="G4" s="31"/>
    </row>
    <row r="5" spans="2:7" x14ac:dyDescent="0.25">
      <c r="B5" s="14" t="s">
        <v>14</v>
      </c>
      <c r="C5" s="28">
        <f>D5*0.5</f>
        <v>0</v>
      </c>
      <c r="D5" s="58">
        <f>'User Input'!C4*'Value Table'!C4</f>
        <v>0</v>
      </c>
    </row>
    <row r="6" spans="2:7" x14ac:dyDescent="0.25">
      <c r="B6" s="14" t="s">
        <v>15</v>
      </c>
      <c r="C6" s="28">
        <f>C7*C4</f>
        <v>0</v>
      </c>
      <c r="D6" s="22"/>
    </row>
    <row r="7" spans="2:7" x14ac:dyDescent="0.25">
      <c r="B7" s="14" t="s">
        <v>16</v>
      </c>
      <c r="C7" s="27">
        <f>VLOOKUP('User Input'!C5,Shift_Differential,2,FALSE)</f>
        <v>0</v>
      </c>
    </row>
    <row r="8" spans="2:7" x14ac:dyDescent="0.25">
      <c r="B8" s="14" t="s">
        <v>17</v>
      </c>
      <c r="C8" s="33">
        <f>'User Input'!C6</f>
        <v>36526</v>
      </c>
    </row>
    <row r="9" spans="2:7" x14ac:dyDescent="0.25">
      <c r="B9" s="14" t="s">
        <v>18</v>
      </c>
      <c r="C9" s="23">
        <f>'User Input'!C7+1</f>
        <v>44927</v>
      </c>
    </row>
    <row r="10" spans="2:7" x14ac:dyDescent="0.25">
      <c r="B10" s="14" t="s">
        <v>19</v>
      </c>
      <c r="C10" s="30">
        <f>DATEDIF(C8,C9,"D")</f>
        <v>8401</v>
      </c>
    </row>
    <row r="11" spans="2:7" x14ac:dyDescent="0.25">
      <c r="B11" s="14" t="s">
        <v>20</v>
      </c>
      <c r="C11" s="30">
        <f>DATEDIF(C8,C9,"M")</f>
        <v>276</v>
      </c>
    </row>
    <row r="12" spans="2:7" x14ac:dyDescent="0.25">
      <c r="B12" s="14" t="s">
        <v>21</v>
      </c>
      <c r="C12" s="30">
        <f>DATEDIF(C8,C9,"Y")</f>
        <v>23</v>
      </c>
    </row>
    <row r="13" spans="2:7" x14ac:dyDescent="0.25">
      <c r="B13" s="25" t="s">
        <v>22</v>
      </c>
      <c r="C13" s="26">
        <f>C12*1.5+9+4</f>
        <v>47.5</v>
      </c>
    </row>
    <row r="14" spans="2:7" x14ac:dyDescent="0.25">
      <c r="B14" s="25" t="s">
        <v>23</v>
      </c>
      <c r="C14" s="26">
        <f>IF(C13&gt;56,56,C13)</f>
        <v>47.5</v>
      </c>
    </row>
    <row r="15" spans="2:7" x14ac:dyDescent="0.25">
      <c r="B15" s="12" t="s">
        <v>24</v>
      </c>
      <c r="C15" s="29">
        <f>C4+C5+C6</f>
        <v>75000</v>
      </c>
      <c r="D15" s="22"/>
    </row>
    <row r="16" spans="2:7" x14ac:dyDescent="0.25">
      <c r="B16" s="12" t="s">
        <v>25</v>
      </c>
      <c r="C16" s="13">
        <f>C15/52</f>
        <v>1442.3076923076924</v>
      </c>
      <c r="D16" s="21"/>
    </row>
  </sheetData>
  <sheetProtection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B3:C11"/>
  <sheetViews>
    <sheetView showGridLines="0" workbookViewId="0">
      <selection activeCell="B21" sqref="B21"/>
    </sheetView>
  </sheetViews>
  <sheetFormatPr defaultRowHeight="15" x14ac:dyDescent="0.25"/>
  <cols>
    <col min="1" max="1" width="5.5703125" customWidth="1"/>
    <col min="2" max="2" width="24.85546875" customWidth="1"/>
    <col min="4" max="4" width="3" customWidth="1"/>
    <col min="5" max="5" width="11.28515625" bestFit="1" customWidth="1"/>
    <col min="6" max="6" width="6" bestFit="1" customWidth="1"/>
  </cols>
  <sheetData>
    <row r="3" spans="2:3" ht="15.75" x14ac:dyDescent="0.25">
      <c r="B3" s="62" t="s">
        <v>16</v>
      </c>
      <c r="C3" s="63"/>
    </row>
    <row r="4" spans="2:3" x14ac:dyDescent="0.25">
      <c r="B4" s="10" t="s">
        <v>6</v>
      </c>
      <c r="C4" s="10">
        <v>0</v>
      </c>
    </row>
    <row r="5" spans="2:3" x14ac:dyDescent="0.25">
      <c r="B5" s="10" t="s">
        <v>26</v>
      </c>
      <c r="C5" s="10">
        <v>0.1</v>
      </c>
    </row>
    <row r="6" spans="2:3" x14ac:dyDescent="0.25">
      <c r="B6" s="10" t="s">
        <v>27</v>
      </c>
      <c r="C6" s="10">
        <v>0.15</v>
      </c>
    </row>
    <row r="7" spans="2:3" x14ac:dyDescent="0.25">
      <c r="B7" s="10" t="s">
        <v>28</v>
      </c>
      <c r="C7" s="10">
        <v>0.16</v>
      </c>
    </row>
    <row r="8" spans="2:3" x14ac:dyDescent="0.25">
      <c r="B8" s="10" t="s">
        <v>29</v>
      </c>
      <c r="C8" s="10">
        <v>0</v>
      </c>
    </row>
    <row r="9" spans="2:3" x14ac:dyDescent="0.25">
      <c r="B9" s="10" t="s">
        <v>30</v>
      </c>
      <c r="C9" s="10">
        <v>0.16</v>
      </c>
    </row>
    <row r="10" spans="2:3" x14ac:dyDescent="0.25">
      <c r="B10" s="10" t="s">
        <v>31</v>
      </c>
      <c r="C10" s="10">
        <v>0</v>
      </c>
    </row>
    <row r="11" spans="2:3" x14ac:dyDescent="0.25">
      <c r="B11" s="10" t="s">
        <v>32</v>
      </c>
      <c r="C11" s="10">
        <v>0.1</v>
      </c>
    </row>
  </sheetData>
  <sheetProtection sheet="1" objects="1" scenarios="1" selectLockedCells="1" selectUnlockedCells="1"/>
  <mergeCells count="1">
    <mergeCell ref="B3:C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2:E9"/>
  <sheetViews>
    <sheetView showGridLines="0" workbookViewId="0">
      <selection activeCell="G23" sqref="G23"/>
    </sheetView>
  </sheetViews>
  <sheetFormatPr defaultRowHeight="15" x14ac:dyDescent="0.25"/>
  <cols>
    <col min="1" max="1" width="29.85546875" customWidth="1"/>
    <col min="2" max="2" width="15.85546875" customWidth="1"/>
    <col min="3" max="3" width="16.85546875" customWidth="1"/>
    <col min="4" max="4" width="15" customWidth="1"/>
    <col min="5" max="5" width="17.140625" customWidth="1"/>
  </cols>
  <sheetData>
    <row r="2" spans="1:5" ht="18.75" x14ac:dyDescent="0.25">
      <c r="A2" s="64" t="s">
        <v>33</v>
      </c>
      <c r="B2" s="66" t="s">
        <v>34</v>
      </c>
      <c r="C2" s="67"/>
      <c r="D2" s="66" t="s">
        <v>35</v>
      </c>
      <c r="E2" s="66"/>
    </row>
    <row r="3" spans="1:5" ht="45" x14ac:dyDescent="0.25">
      <c r="A3" s="65"/>
      <c r="B3" s="1" t="s">
        <v>36</v>
      </c>
      <c r="C3" s="2" t="s">
        <v>37</v>
      </c>
      <c r="D3" s="1" t="s">
        <v>36</v>
      </c>
      <c r="E3" s="3" t="s">
        <v>37</v>
      </c>
    </row>
    <row r="4" spans="1:5" ht="19.5" customHeight="1" x14ac:dyDescent="0.25">
      <c r="A4" s="4" t="s">
        <v>38</v>
      </c>
      <c r="B4" s="5" t="s">
        <v>39</v>
      </c>
      <c r="C4" s="6" t="s">
        <v>40</v>
      </c>
      <c r="D4" s="5" t="s">
        <v>39</v>
      </c>
      <c r="E4" s="7" t="e">
        <f>#REF!</f>
        <v>#REF!</v>
      </c>
    </row>
    <row r="5" spans="1:5" ht="36.75" customHeight="1" x14ac:dyDescent="0.25">
      <c r="A5" s="4" t="s">
        <v>41</v>
      </c>
      <c r="B5" s="68" t="s">
        <v>42</v>
      </c>
      <c r="C5" s="69"/>
      <c r="D5" s="7" t="e">
        <f>#REF!</f>
        <v>#REF!</v>
      </c>
      <c r="E5" s="7" t="e">
        <f>#REF!</f>
        <v>#REF!</v>
      </c>
    </row>
    <row r="6" spans="1:5" ht="18" customHeight="1" x14ac:dyDescent="0.25">
      <c r="A6" s="4" t="s">
        <v>43</v>
      </c>
      <c r="B6" s="5" t="s">
        <v>40</v>
      </c>
      <c r="C6" s="5" t="s">
        <v>39</v>
      </c>
      <c r="D6" s="5" t="s">
        <v>39</v>
      </c>
      <c r="E6" s="5" t="s">
        <v>39</v>
      </c>
    </row>
    <row r="7" spans="1:5" ht="19.5" customHeight="1" x14ac:dyDescent="0.25">
      <c r="A7" s="4" t="s">
        <v>44</v>
      </c>
      <c r="B7" s="5" t="s">
        <v>39</v>
      </c>
      <c r="C7" s="9" t="e">
        <f>#REF!</f>
        <v>#REF!</v>
      </c>
      <c r="D7" s="5" t="s">
        <v>39</v>
      </c>
      <c r="E7" s="5" t="s">
        <v>45</v>
      </c>
    </row>
    <row r="8" spans="1:5" ht="22.5" customHeight="1" x14ac:dyDescent="0.25">
      <c r="A8" s="4" t="s">
        <v>46</v>
      </c>
      <c r="B8" s="5" t="s">
        <v>47</v>
      </c>
      <c r="C8" s="5" t="s">
        <v>48</v>
      </c>
      <c r="D8" s="68" t="s">
        <v>45</v>
      </c>
      <c r="E8" s="69"/>
    </row>
    <row r="9" spans="1:5" ht="18.75" x14ac:dyDescent="0.25">
      <c r="D9" s="8" t="e">
        <f>SUM(D4:D7)</f>
        <v>#REF!</v>
      </c>
      <c r="E9" s="8" t="e">
        <f>SUM(E4:E7)</f>
        <v>#REF!</v>
      </c>
    </row>
  </sheetData>
  <sheetProtection password="C754" sheet="1" objects="1" scenarios="1"/>
  <mergeCells count="5">
    <mergeCell ref="A2:A3"/>
    <mergeCell ref="B2:C2"/>
    <mergeCell ref="D2:E2"/>
    <mergeCell ref="B5:C5"/>
    <mergeCell ref="D8:E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1E98F02C7E547B63211EC12C08444" ma:contentTypeVersion="4" ma:contentTypeDescription="Create a new document." ma:contentTypeScope="" ma:versionID="eac3a488df9626454ba49cc370cbe52f">
  <xsd:schema xmlns:xsd="http://www.w3.org/2001/XMLSchema" xmlns:xs="http://www.w3.org/2001/XMLSchema" xmlns:p="http://schemas.microsoft.com/office/2006/metadata/properties" xmlns:ns2="03a5eb05-c44d-4bc1-afbd-cd652824db4d" xmlns:ns3="052f7ecc-54d8-4da7-9f86-07665055128c" targetNamespace="http://schemas.microsoft.com/office/2006/metadata/properties" ma:root="true" ma:fieldsID="8cd0a00dbc05c0ed4e5acc6f43f6d43e" ns2:_="" ns3:_="">
    <xsd:import namespace="03a5eb05-c44d-4bc1-afbd-cd652824db4d"/>
    <xsd:import namespace="052f7ecc-54d8-4da7-9f86-0766505512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5eb05-c44d-4bc1-afbd-cd652824db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f7ecc-54d8-4da7-9f86-0766505512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AF892F-1394-4F1B-BF8E-E77BB52338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101DC-B951-4B74-AC23-017D7FC22A86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31BE81-3ED5-4441-B2C2-166DE35D4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a5eb05-c44d-4bc1-afbd-cd652824db4d"/>
    <ds:schemaRef ds:uri="052f7ecc-54d8-4da7-9f86-076650551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User Input</vt:lpstr>
      <vt:lpstr>Value Table</vt:lpstr>
      <vt:lpstr>Drop Down Tables</vt:lpstr>
      <vt:lpstr>Letter</vt:lpstr>
      <vt:lpstr>CWWDropdwn</vt:lpstr>
      <vt:lpstr>CWWPremium</vt:lpstr>
      <vt:lpstr>RET</vt:lpstr>
      <vt:lpstr>Shift_Differential</vt:lpstr>
      <vt:lpstr>ShiftDropdwn</vt:lpstr>
    </vt:vector>
  </TitlesOfParts>
  <Manager/>
  <Company>Intel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Hoyle, Steven W</dc:creator>
  <cp:keywords>CTPClassification=CTP_NT</cp:keywords>
  <dc:description/>
  <cp:lastModifiedBy>Newgard, Mary</cp:lastModifiedBy>
  <cp:revision/>
  <dcterms:created xsi:type="dcterms:W3CDTF">2011-05-26T20:40:33Z</dcterms:created>
  <dcterms:modified xsi:type="dcterms:W3CDTF">2022-12-12T18:54:10Z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0x010100FA01E98F02C7E547B63211EC12C08444</vt:lpwstr>
  </property>
  <property fmtid="{D5CDD505-2E9C-101B-9397-08002B2CF9AE}" pid="3" name="Order">
    <vt:r8>3100</vt:r8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TitusGUID">
    <vt:lpwstr>9e6aeee5-6dc1-4bf6-aaba-a0dbc80eef00</vt:lpwstr>
  </property>
  <property fmtid="{D5CDD505-2E9C-101B-9397-08002B2CF9AE}" pid="7" name="CTP_TimeStamp">
    <vt:lpwstr>2020-08-20 17:13:30Z</vt:lpwstr>
  </property>
  <property fmtid="{D5CDD505-2E9C-101B-9397-08002B2CF9AE}" pid="8" name="CTP_BU">
    <vt:lpwstr>NA</vt:lpwstr>
  </property>
  <property fmtid="{D5CDD505-2E9C-101B-9397-08002B2CF9AE}" pid="9" name="CTP_IDSID">
    <vt:lpwstr>NA</vt:lpwstr>
  </property>
  <property fmtid="{D5CDD505-2E9C-101B-9397-08002B2CF9AE}" pid="10" name="CTP_WWID">
    <vt:lpwstr>NA</vt:lpwstr>
  </property>
  <property fmtid="{D5CDD505-2E9C-101B-9397-08002B2CF9AE}" pid="11" name="CTPClassification">
    <vt:lpwstr>CTP_NT</vt:lpwstr>
  </property>
</Properties>
</file>