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harry_a_baldwin_intel_com/Documents/GBD/2022 ISP/2024 Early Retirement Offering/"/>
    </mc:Choice>
  </mc:AlternateContent>
  <xr:revisionPtr revIDLastSave="238" documentId="8_{CC39CB3D-3FF7-4387-9BCC-8FF64C697445}" xr6:coauthVersionLast="47" xr6:coauthVersionMax="47" xr10:uidLastSave="{C3915EFB-B2F4-4AE1-984E-D8EECEE028B4}"/>
  <bookViews>
    <workbookView showHorizontalScroll="0" showVerticalScroll="0" showSheetTabs="0" xWindow="-108" yWindow="-108" windowWidth="23256" windowHeight="12456" xr2:uid="{B678A5C2-E1AD-4F82-A5A3-D6EB148D0E8D}"/>
  </bookViews>
  <sheets>
    <sheet name="ER Sep Calculator" sheetId="1" r:id="rId1"/>
    <sheet name="Value Table" sheetId="2" state="hidden" r:id="rId2"/>
    <sheet name="Drop Down Table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4" i="2"/>
  <c r="D12" i="2" l="1"/>
  <c r="D8" i="1" s="1"/>
  <c r="D11" i="2"/>
  <c r="D10" i="2"/>
  <c r="D6" i="2"/>
  <c r="E5" i="2"/>
  <c r="D5" i="2" s="1"/>
  <c r="D15" i="2" l="1"/>
  <c r="D16" i="2" s="1"/>
  <c r="D18" i="1" s="1"/>
  <c r="C12" i="1" l="1"/>
  <c r="C15" i="1" s="1"/>
  <c r="C20" i="1"/>
  <c r="C18" i="1" l="1"/>
  <c r="C21" i="1" s="1"/>
</calcChain>
</file>

<file path=xl/sharedStrings.xml><?xml version="1.0" encoding="utf-8"?>
<sst xmlns="http://schemas.openxmlformats.org/spreadsheetml/2006/main" count="53" uniqueCount="50">
  <si>
    <t>(1) Regular Days - 0%</t>
  </si>
  <si>
    <t>(2) Regular Evening - 10%</t>
  </si>
  <si>
    <t>(3) Regular Night - 15%</t>
  </si>
  <si>
    <t>(4) Comp Night Front - 16%</t>
  </si>
  <si>
    <t>(5) Comp Days Front - 0%</t>
  </si>
  <si>
    <t>(6) Comp Night Back - 16%</t>
  </si>
  <si>
    <t>(7) Comp Days Back - 0%</t>
  </si>
  <si>
    <t>(8) Comp Evening - 10%</t>
  </si>
  <si>
    <t>Weeks of Separation</t>
  </si>
  <si>
    <r>
      <rPr>
        <b/>
        <sz val="12"/>
        <color theme="1"/>
        <rFont val="Aptos Narrow"/>
        <family val="2"/>
        <scheme val="minor"/>
      </rPr>
      <t xml:space="preserve">Estimated Last Day Worked </t>
    </r>
    <r>
      <rPr>
        <sz val="12"/>
        <color theme="1"/>
        <rFont val="Aptos Narrow"/>
        <family val="2"/>
        <scheme val="minor"/>
      </rPr>
      <t xml:space="preserve">
(mm/dd/yyyy)</t>
    </r>
  </si>
  <si>
    <t>Input your info below:</t>
  </si>
  <si>
    <t>Yes</t>
  </si>
  <si>
    <t>No</t>
  </si>
  <si>
    <t>Your Modeled Results:</t>
  </si>
  <si>
    <t>9 weeks of pay in lieu of time in the redeployment pool</t>
  </si>
  <si>
    <t>Total</t>
  </si>
  <si>
    <r>
      <t>Total Separation Payment + Bonus</t>
    </r>
    <r>
      <rPr>
        <b/>
        <vertAlign val="superscript"/>
        <sz val="8"/>
        <color theme="1"/>
        <rFont val="Aptos Narrow"/>
        <family val="2"/>
        <scheme val="minor"/>
      </rPr>
      <t>(4)</t>
    </r>
  </si>
  <si>
    <r>
      <rPr>
        <b/>
        <sz val="12"/>
        <color theme="1"/>
        <rFont val="Aptos Narrow"/>
        <family val="2"/>
        <scheme val="minor"/>
      </rPr>
      <t>Base Pay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</si>
  <si>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>Commission Target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</si>
  <si>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>Shift Differential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</si>
  <si>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 xml:space="preserve">Continuous Service Date </t>
    </r>
    <r>
      <rPr>
        <sz val="12"/>
        <color theme="1"/>
        <rFont val="Aptos Narrow"/>
        <family val="2"/>
        <scheme val="minor"/>
      </rPr>
      <t xml:space="preserve">
(mm/dd/yyyy)</t>
    </r>
    <r>
      <rPr>
        <vertAlign val="superscript"/>
        <sz val="12"/>
        <color theme="1"/>
        <rFont val="Aptos Narrow"/>
        <family val="2"/>
        <scheme val="minor"/>
      </rPr>
      <t>(2)</t>
    </r>
  </si>
  <si>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 Excludes sabbatical, unused vacation, personal absence days cash-out if applicable.</t>
    </r>
  </si>
  <si>
    <t>&lt;= Full years</t>
  </si>
  <si>
    <r>
      <t>&lt;= Weekly rate based on your inputs</t>
    </r>
    <r>
      <rPr>
        <vertAlign val="superscript"/>
        <sz val="11"/>
        <color theme="1"/>
        <rFont val="Aptos Narrow"/>
        <family val="2"/>
        <scheme val="minor"/>
      </rPr>
      <t>(3)</t>
    </r>
  </si>
  <si>
    <r>
      <t>Weeks</t>
    </r>
    <r>
      <rPr>
        <vertAlign val="superscript"/>
        <sz val="12"/>
        <color theme="1"/>
        <rFont val="Aptos Narrow"/>
        <family val="2"/>
        <scheme val="minor"/>
      </rPr>
      <t>(3)</t>
    </r>
  </si>
  <si>
    <r>
      <rPr>
        <b/>
        <sz val="12"/>
        <color theme="1"/>
        <rFont val="Aptos Narrow"/>
        <family val="2"/>
        <scheme val="minor"/>
      </rPr>
      <t>Are you eligble for the Capstone Bonus?</t>
    </r>
    <r>
      <rPr>
        <sz val="12"/>
        <color theme="1"/>
        <rFont val="Aptos Narrow"/>
        <family val="2"/>
        <scheme val="minor"/>
      </rPr>
      <t xml:space="preserve">
(eligibility:  NE - GR6 and grade equivalent)</t>
    </r>
  </si>
  <si>
    <t>Capstone Bonus ($10,000 payment)</t>
  </si>
  <si>
    <t>Healthcare Bonus ($20,000 payment)</t>
  </si>
  <si>
    <t>Estimated Separation Payment (payment based on length of service)</t>
  </si>
  <si>
    <t xml:space="preserve">4 weeks of pay + 1.5 weeks of pay for each full year of service with Intel 
(max = 47 weeks) </t>
  </si>
  <si>
    <t>8 weeks of additional separation pay from Enhanced Retirement</t>
  </si>
  <si>
    <t>Annual Salary</t>
  </si>
  <si>
    <t>50% Commission Target</t>
  </si>
  <si>
    <t>Shift Differential amount</t>
  </si>
  <si>
    <t>Shift Differential</t>
  </si>
  <si>
    <t>Continuous Service Date</t>
  </si>
  <si>
    <t>Term Effective Date</t>
  </si>
  <si>
    <t>Datedif "D"</t>
  </si>
  <si>
    <t>Datedif "M"</t>
  </si>
  <si>
    <t>Datedif "Y"</t>
  </si>
  <si>
    <t>LOS calc raw</t>
  </si>
  <si>
    <t>LOS calc with max 56 weeks</t>
  </si>
  <si>
    <t>Annual Salary plus shift, 50% commission</t>
  </si>
  <si>
    <t>Weekly Salary for variable severance</t>
  </si>
  <si>
    <t>Capstone Eligible</t>
  </si>
  <si>
    <r>
      <rPr>
        <vertAlign val="superscript"/>
        <sz val="10"/>
        <color theme="1"/>
        <rFont val="Aptos Narrow"/>
        <family val="2"/>
      </rPr>
      <t>(3)</t>
    </r>
    <r>
      <rPr>
        <sz val="10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</rPr>
      <t xml:space="preserve"> One week of pay is equal to base pay plus any applicable shift differentials plus 50% Commission Target (if applicable) divided by 52</t>
    </r>
  </si>
  <si>
    <r>
      <rPr>
        <vertAlign val="superscript"/>
        <sz val="11"/>
        <color theme="1"/>
        <rFont val="Aptos Narrow"/>
        <family val="2"/>
        <scheme val="minor"/>
      </rPr>
      <t xml:space="preserve">(4) </t>
    </r>
    <r>
      <rPr>
        <sz val="11"/>
        <color theme="1"/>
        <rFont val="Aptos Narrow"/>
        <family val="2"/>
        <scheme val="minor"/>
      </rPr>
      <t xml:space="preserve"> Separation pay and bonuses are subject to applicable taxes and withholdings and requires a signed (and not revoked, if applicable) Separation and Release Agreement</t>
    </r>
  </si>
  <si>
    <r>
      <rPr>
        <vertAlign val="superscript"/>
        <sz val="11"/>
        <color theme="1"/>
        <rFont val="Aptos Narrow"/>
        <family val="2"/>
        <scheme val="minor"/>
      </rPr>
      <t xml:space="preserve">(1)  </t>
    </r>
    <r>
      <rPr>
        <sz val="11"/>
        <color theme="1"/>
        <rFont val="Aptos Narrow"/>
        <family val="2"/>
        <scheme val="minor"/>
      </rPr>
      <t>To find your Base Pay, Commission Target or Shift Differentials, go to Workday &gt; Personal Information &gt; About Me &gt; Compensation</t>
    </r>
  </si>
  <si>
    <r>
      <rPr>
        <vertAlign val="superscript"/>
        <sz val="11"/>
        <color theme="1"/>
        <rFont val="Aptos Narrow"/>
        <family val="2"/>
      </rPr>
      <t>(2)</t>
    </r>
    <r>
      <rPr>
        <sz val="11"/>
        <color theme="1"/>
        <rFont val="Aptos Narrow"/>
        <family val="2"/>
      </rPr>
      <t xml:space="preserve">  To find your Continuous Service Date, go to Workday &gt; Personal Information &gt; About Me &gt; Job</t>
    </r>
  </si>
  <si>
    <t>Version: Aug 12,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</si>
</sst>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"/>
    <numFmt numFmtId="166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vertAlign val="superscript"/>
      <sz val="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vertAlign val="superscript"/>
      <sz val="10"/>
      <color theme="1"/>
      <name val="Aptos Narrow"/>
      <family val="2"/>
    </font>
    <font>
      <sz val="10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2" borderId="6" xfId="0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quotePrefix="1" applyFont="1"/>
    <xf numFmtId="0" fontId="7" fillId="0" borderId="1" xfId="0" applyFont="1" applyBorder="1"/>
    <xf numFmtId="0" fontId="6" fillId="0" borderId="0" xfId="0" applyFont="1"/>
    <xf numFmtId="0" fontId="7" fillId="0" borderId="2" xfId="0" applyFont="1" applyBorder="1"/>
    <xf numFmtId="44" fontId="0" fillId="0" borderId="0" xfId="0" applyNumberFormat="1"/>
    <xf numFmtId="0" fontId="3" fillId="0" borderId="0" xfId="0" applyFont="1"/>
    <xf numFmtId="0" fontId="3" fillId="0" borderId="0" xfId="0" quotePrefix="1" applyFont="1"/>
    <xf numFmtId="1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65" fontId="0" fillId="0" borderId="0" xfId="0" applyNumberFormat="1"/>
    <xf numFmtId="0" fontId="9" fillId="0" borderId="0" xfId="0" applyFont="1" applyAlignment="1">
      <alignment horizontal="right"/>
    </xf>
    <xf numFmtId="164" fontId="6" fillId="0" borderId="0" xfId="1" applyNumberFormat="1" applyFont="1" applyAlignment="1" applyProtection="1">
      <alignment horizontal="right"/>
    </xf>
    <xf numFmtId="164" fontId="7" fillId="0" borderId="1" xfId="1" applyNumberFormat="1" applyFont="1" applyBorder="1" applyAlignment="1" applyProtection="1">
      <alignment horizontal="right"/>
    </xf>
    <xf numFmtId="165" fontId="6" fillId="0" borderId="0" xfId="2" applyNumberFormat="1" applyFont="1" applyBorder="1" applyProtection="1"/>
    <xf numFmtId="165" fontId="7" fillId="0" borderId="2" xfId="0" applyNumberFormat="1" applyFont="1" applyBorder="1"/>
    <xf numFmtId="0" fontId="11" fillId="0" borderId="0" xfId="0" applyFont="1"/>
    <xf numFmtId="5" fontId="6" fillId="3" borderId="4" xfId="2" applyNumberFormat="1" applyFont="1" applyFill="1" applyBorder="1" applyAlignment="1" applyProtection="1">
      <alignment horizontal="right"/>
      <protection locked="0"/>
    </xf>
    <xf numFmtId="10" fontId="6" fillId="3" borderId="4" xfId="0" applyNumberFormat="1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right"/>
      <protection locked="0"/>
    </xf>
    <xf numFmtId="14" fontId="6" fillId="3" borderId="4" xfId="0" applyNumberFormat="1" applyFont="1" applyFill="1" applyBorder="1" applyAlignment="1" applyProtection="1">
      <alignment horizontal="right"/>
      <protection locked="0"/>
    </xf>
    <xf numFmtId="14" fontId="6" fillId="3" borderId="5" xfId="0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13" fillId="4" borderId="9" xfId="0" applyFont="1" applyFill="1" applyBorder="1"/>
    <xf numFmtId="0" fontId="13" fillId="5" borderId="9" xfId="0" applyFont="1" applyFill="1" applyBorder="1"/>
    <xf numFmtId="0" fontId="13" fillId="6" borderId="9" xfId="0" applyFont="1" applyFill="1" applyBorder="1"/>
    <xf numFmtId="0" fontId="0" fillId="0" borderId="9" xfId="0" applyBorder="1"/>
    <xf numFmtId="0" fontId="12" fillId="0" borderId="9" xfId="0" applyFont="1" applyBorder="1"/>
    <xf numFmtId="0" fontId="12" fillId="0" borderId="9" xfId="0" quotePrefix="1" applyFont="1" applyBorder="1"/>
    <xf numFmtId="9" fontId="12" fillId="0" borderId="9" xfId="3" applyFont="1" applyBorder="1" applyProtection="1"/>
    <xf numFmtId="0" fontId="2" fillId="0" borderId="9" xfId="0" applyFont="1" applyBorder="1"/>
    <xf numFmtId="166" fontId="0" fillId="0" borderId="0" xfId="0" applyNumberFormat="1"/>
    <xf numFmtId="5" fontId="0" fillId="0" borderId="9" xfId="0" applyNumberFormat="1" applyBorder="1"/>
    <xf numFmtId="9" fontId="0" fillId="0" borderId="9" xfId="3" applyFont="1" applyBorder="1"/>
    <xf numFmtId="14" fontId="0" fillId="0" borderId="9" xfId="0" applyNumberFormat="1" applyBorder="1"/>
    <xf numFmtId="7" fontId="0" fillId="0" borderId="9" xfId="0" applyNumberFormat="1" applyBorder="1"/>
    <xf numFmtId="5" fontId="14" fillId="0" borderId="0" xfId="0" applyNumberFormat="1" applyFont="1"/>
    <xf numFmtId="0" fontId="7" fillId="3" borderId="3" xfId="0" applyFont="1" applyFill="1" applyBorder="1" applyAlignment="1">
      <alignment horizontal="right"/>
    </xf>
    <xf numFmtId="0" fontId="0" fillId="0" borderId="0" xfId="0" quotePrefix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1003871</xdr:colOff>
      <xdr:row>2</xdr:row>
      <xdr:rowOff>20401</xdr:rowOff>
    </xdr:from>
    <xdr:to>
      <xdr:col>13</xdr:col>
      <xdr:colOff>31621</xdr:colOff>
      <xdr:row>9</xdr:row>
      <xdr:rowOff>100989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DD65652-8C61-5A0E-191A-A30163D6AC59}"/>
            </a:ext>
          </a:extLst>
        </xdr:cNvPr>
        <xdr:cNvSpPr txBox="1"/>
      </xdr:nvSpPr>
      <xdr:spPr>
        <a:xfrm>
          <a:off x="8890112" y="314184"/>
          <a:ext cx="6528401" cy="2164612"/>
        </a:xfrm>
        <a:prstGeom prst="rect">
          <a:avLst/>
        </a:prstGeom>
        <a:solidFill>
          <a:srgbClr val="FFFF99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IMPORTANT:  PLEASE</a:t>
          </a:r>
          <a:r>
            <a:rPr lang="en-US" sz="1400" b="1" baseline="0"/>
            <a:t> READ</a:t>
          </a:r>
        </a:p>
        <a:p>
          <a:endParaRPr lang="en-US" sz="1400" baseline="0"/>
        </a:p>
        <a:p>
          <a:r>
            <a:rPr lang="en-US" sz="1400" baseline="0"/>
            <a:t>The figures provided in this calculator are estimates only. Actual results may vary.  </a:t>
          </a:r>
        </a:p>
        <a:p>
          <a:endParaRPr lang="en-US" sz="1400" baseline="0"/>
        </a:p>
        <a:p>
          <a:r>
            <a:rPr lang="en-US" sz="1400" baseline="0"/>
            <a:t>In the event of a discrepancy, your individual payroll calculation at termination will prevail.</a:t>
          </a:r>
        </a:p>
        <a:p>
          <a:endParaRPr lang="en-US" sz="1400" baseline="0"/>
        </a:p>
        <a:p>
          <a:r>
            <a:rPr lang="en-US" sz="1400" baseline="0"/>
            <a:t>Overtime hours, accrued personal absence, sabbatical, vacation, and/or floating holiday(s) are not included in the calculations.  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EAFF-FC04-4084-9B20-2841885A62D2}">
  <dimension ref="A1:P163"/>
  <sheetViews>
    <sheetView showGridLines="0" tabSelected="1" zoomScale="83" workbookViewId="0"/>
  </sheetViews>
  <sheetFormatPr defaultRowHeight="14.4" x14ac:dyDescent="0.3"/>
  <cols>
    <col min="1" max="1" width="8.88671875" style="1" customWidth="1"/>
    <col min="2" max="2" width="66.33203125" style="1" customWidth="1"/>
    <col min="3" max="3" width="27.33203125" style="1" customWidth="1"/>
    <col min="4" max="4" width="12.44140625" style="1" customWidth="1"/>
    <col min="5" max="8" width="14.77734375" style="1" customWidth="1"/>
    <col min="9" max="9" width="13.88671875" style="1" bestFit="1" customWidth="1"/>
    <col min="10" max="10" width="10" style="1" bestFit="1" customWidth="1"/>
    <col min="11" max="16384" width="8.88671875" style="1"/>
  </cols>
  <sheetData>
    <row r="1" spans="1:16" x14ac:dyDescent="0.3">
      <c r="A1" t="s">
        <v>49</v>
      </c>
      <c r="B1"/>
      <c r="C1" s="15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8.4" customHeight="1" thickBot="1" x14ac:dyDescent="0.35">
      <c r="A2"/>
      <c r="B2"/>
      <c r="C2"/>
      <c r="D2"/>
      <c r="E2"/>
      <c r="F2"/>
      <c r="G2"/>
      <c r="H2" s="12"/>
      <c r="I2"/>
      <c r="J2"/>
      <c r="K2"/>
      <c r="L2"/>
      <c r="M2"/>
      <c r="N2"/>
      <c r="O2"/>
      <c r="P2"/>
    </row>
    <row r="3" spans="1:16" ht="15.6" x14ac:dyDescent="0.3">
      <c r="A3"/>
      <c r="B3" s="2"/>
      <c r="C3" s="46" t="s">
        <v>10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7.399999999999999" x14ac:dyDescent="0.3">
      <c r="A4"/>
      <c r="B4" s="3" t="s">
        <v>17</v>
      </c>
      <c r="C4" s="26">
        <v>75000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17.399999999999999" x14ac:dyDescent="0.3">
      <c r="A5"/>
      <c r="B5" s="3" t="s">
        <v>18</v>
      </c>
      <c r="C5" s="27">
        <v>0</v>
      </c>
      <c r="D5"/>
      <c r="E5"/>
      <c r="F5"/>
      <c r="G5"/>
      <c r="H5"/>
      <c r="I5"/>
      <c r="J5"/>
      <c r="K5"/>
      <c r="L5"/>
      <c r="M5"/>
      <c r="N5"/>
      <c r="O5"/>
      <c r="P5"/>
    </row>
    <row r="6" spans="1:16" ht="17.399999999999999" x14ac:dyDescent="0.3">
      <c r="A6"/>
      <c r="B6" s="3" t="s">
        <v>19</v>
      </c>
      <c r="C6" s="28" t="s">
        <v>0</v>
      </c>
      <c r="D6"/>
      <c r="E6"/>
      <c r="F6"/>
      <c r="G6"/>
      <c r="H6"/>
      <c r="I6"/>
      <c r="J6"/>
      <c r="K6"/>
      <c r="L6"/>
      <c r="M6"/>
      <c r="N6"/>
      <c r="O6"/>
      <c r="P6"/>
    </row>
    <row r="7" spans="1:16" ht="33" x14ac:dyDescent="0.3">
      <c r="A7"/>
      <c r="B7" s="4" t="s">
        <v>20</v>
      </c>
      <c r="C7" s="29">
        <v>36526</v>
      </c>
      <c r="D7"/>
      <c r="E7"/>
      <c r="F7"/>
      <c r="G7"/>
      <c r="H7"/>
      <c r="I7"/>
      <c r="J7"/>
      <c r="K7"/>
      <c r="L7"/>
      <c r="M7"/>
      <c r="N7"/>
      <c r="O7"/>
      <c r="P7"/>
    </row>
    <row r="8" spans="1:16" ht="31.2" x14ac:dyDescent="0.3">
      <c r="A8"/>
      <c r="B8" s="4" t="s">
        <v>9</v>
      </c>
      <c r="C8" s="29">
        <v>45565</v>
      </c>
      <c r="D8" s="16">
        <f>'Value Table'!D12</f>
        <v>24</v>
      </c>
      <c r="E8" s="17" t="s">
        <v>22</v>
      </c>
      <c r="F8"/>
      <c r="G8"/>
      <c r="H8"/>
      <c r="I8"/>
      <c r="J8"/>
      <c r="K8"/>
      <c r="L8"/>
      <c r="M8"/>
      <c r="N8"/>
      <c r="O8"/>
      <c r="P8"/>
    </row>
    <row r="9" spans="1:16" ht="31.8" thickBot="1" x14ac:dyDescent="0.35">
      <c r="A9"/>
      <c r="B9" s="5" t="s">
        <v>25</v>
      </c>
      <c r="C9" s="30" t="s">
        <v>12</v>
      </c>
      <c r="D9" s="16"/>
      <c r="E9" s="18"/>
      <c r="F9"/>
      <c r="G9"/>
      <c r="H9"/>
      <c r="I9"/>
      <c r="J9"/>
      <c r="K9"/>
      <c r="L9"/>
      <c r="M9"/>
      <c r="N9"/>
      <c r="O9"/>
      <c r="P9"/>
    </row>
    <row r="10" spans="1:1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7.399999999999999" x14ac:dyDescent="0.3">
      <c r="A11"/>
      <c r="B11" s="6" t="s">
        <v>8</v>
      </c>
      <c r="C11" s="20" t="s">
        <v>24</v>
      </c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ht="31.2" x14ac:dyDescent="0.3">
      <c r="A12"/>
      <c r="B12" s="7" t="s">
        <v>29</v>
      </c>
      <c r="C12" s="21">
        <f>IF(D8*1.5+4&gt;47,47,D8*1.5+4)</f>
        <v>40</v>
      </c>
      <c r="D12"/>
      <c r="E12"/>
      <c r="F12" s="40"/>
      <c r="G12"/>
      <c r="H12"/>
      <c r="I12"/>
      <c r="J12"/>
      <c r="K12"/>
      <c r="L12"/>
      <c r="M12"/>
      <c r="N12"/>
      <c r="O12"/>
      <c r="P12"/>
    </row>
    <row r="13" spans="1:16" ht="15.6" x14ac:dyDescent="0.3">
      <c r="A13"/>
      <c r="B13" s="8" t="s">
        <v>14</v>
      </c>
      <c r="C13" s="21">
        <v>9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 ht="15.6" x14ac:dyDescent="0.3">
      <c r="A14"/>
      <c r="B14" s="8" t="s">
        <v>30</v>
      </c>
      <c r="C14" s="21">
        <v>8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15.6" x14ac:dyDescent="0.3">
      <c r="A15"/>
      <c r="B15" s="9" t="s">
        <v>15</v>
      </c>
      <c r="C15" s="22">
        <f>SUM(C12:C14)</f>
        <v>57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ht="15.6" x14ac:dyDescent="0.3">
      <c r="A17"/>
      <c r="B17" s="6" t="s">
        <v>13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ht="16.2" x14ac:dyDescent="0.3">
      <c r="A18"/>
      <c r="B18" s="10" t="s">
        <v>28</v>
      </c>
      <c r="C18" s="23">
        <f>D18*C15</f>
        <v>82211.538461538468</v>
      </c>
      <c r="D18" s="19">
        <f>'Value Table'!D16</f>
        <v>1442.3076923076924</v>
      </c>
      <c r="E18" t="s">
        <v>23</v>
      </c>
      <c r="F18"/>
      <c r="G18"/>
      <c r="H18"/>
      <c r="I18"/>
      <c r="J18"/>
      <c r="K18"/>
      <c r="L18"/>
      <c r="M18"/>
      <c r="N18"/>
      <c r="O18"/>
      <c r="P18"/>
    </row>
    <row r="19" spans="1:16" ht="15.6" x14ac:dyDescent="0.3">
      <c r="A19"/>
      <c r="B19" s="10" t="s">
        <v>27</v>
      </c>
      <c r="C19" s="23">
        <v>20000</v>
      </c>
      <c r="D19" s="19"/>
      <c r="E19"/>
      <c r="F19"/>
      <c r="G19"/>
      <c r="H19"/>
      <c r="I19"/>
      <c r="J19"/>
      <c r="K19"/>
      <c r="L19"/>
      <c r="M19"/>
      <c r="N19"/>
      <c r="O19"/>
      <c r="P19"/>
    </row>
    <row r="20" spans="1:16" ht="15.6" x14ac:dyDescent="0.3">
      <c r="A20"/>
      <c r="B20" s="10" t="s">
        <v>26</v>
      </c>
      <c r="C20" s="23">
        <f>IF(C9="Yes",10000,0)</f>
        <v>0</v>
      </c>
      <c r="D20" s="19"/>
      <c r="E20"/>
      <c r="F20"/>
      <c r="G20"/>
      <c r="H20"/>
      <c r="I20"/>
      <c r="J20"/>
      <c r="K20"/>
      <c r="L20"/>
      <c r="M20"/>
      <c r="N20"/>
      <c r="O20"/>
      <c r="P20"/>
    </row>
    <row r="21" spans="1:16" ht="16.2" thickBot="1" x14ac:dyDescent="0.35">
      <c r="A21"/>
      <c r="B21" s="11" t="s">
        <v>16</v>
      </c>
      <c r="C21" s="24">
        <f>SUM(C18:C20)</f>
        <v>102211.53846153847</v>
      </c>
      <c r="D21" s="19"/>
      <c r="E21"/>
      <c r="F21"/>
      <c r="G21"/>
      <c r="H21"/>
      <c r="I21"/>
      <c r="J21"/>
      <c r="K21"/>
      <c r="L21"/>
      <c r="M21"/>
      <c r="N21"/>
      <c r="O21"/>
      <c r="P21"/>
    </row>
    <row r="22" spans="1:16" ht="15" thickTop="1" x14ac:dyDescent="0.3">
      <c r="A22"/>
      <c r="B22" s="12"/>
      <c r="C22" s="1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6.2" x14ac:dyDescent="0.3">
      <c r="A23"/>
      <c r="B23" t="s">
        <v>47</v>
      </c>
      <c r="C23" s="12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6.2" x14ac:dyDescent="0.3">
      <c r="A24"/>
      <c r="B24" s="13" t="s">
        <v>48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" x14ac:dyDescent="0.3">
      <c r="A25"/>
      <c r="B25" s="14" t="s">
        <v>45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6.2" x14ac:dyDescent="0.3">
      <c r="A26"/>
      <c r="B26" s="47" t="s">
        <v>46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3">
      <c r="A27"/>
      <c r="B27" t="s">
        <v>21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3">
      <c r="A28"/>
      <c r="B28"/>
      <c r="C28" s="12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customFormat="1" x14ac:dyDescent="0.3"/>
    <row r="33" spans="1:5" customFormat="1" x14ac:dyDescent="0.3"/>
    <row r="34" spans="1:5" customFormat="1" x14ac:dyDescent="0.3"/>
    <row r="35" spans="1:5" customFormat="1" x14ac:dyDescent="0.3"/>
    <row r="36" spans="1:5" customFormat="1" x14ac:dyDescent="0.3"/>
    <row r="37" spans="1:5" customFormat="1" x14ac:dyDescent="0.3"/>
    <row r="38" spans="1:5" customFormat="1" x14ac:dyDescent="0.3"/>
    <row r="39" spans="1:5" customFormat="1" x14ac:dyDescent="0.3"/>
    <row r="40" spans="1:5" customFormat="1" x14ac:dyDescent="0.3"/>
    <row r="41" spans="1:5" customFormat="1" x14ac:dyDescent="0.3"/>
    <row r="42" spans="1:5" customFormat="1" x14ac:dyDescent="0.3"/>
    <row r="43" spans="1:5" customFormat="1" x14ac:dyDescent="0.3"/>
    <row r="44" spans="1:5" customFormat="1" x14ac:dyDescent="0.3"/>
    <row r="45" spans="1:5" customFormat="1" x14ac:dyDescent="0.3">
      <c r="B45" s="31"/>
    </row>
    <row r="46" spans="1:5" customFormat="1" x14ac:dyDescent="0.3">
      <c r="B46" s="31"/>
    </row>
    <row r="47" spans="1:5" customFormat="1" x14ac:dyDescent="0.3">
      <c r="B47" s="31"/>
    </row>
    <row r="48" spans="1:5" customFormat="1" x14ac:dyDescent="0.3">
      <c r="A48" s="25"/>
      <c r="B48" s="31"/>
      <c r="C48" s="31"/>
      <c r="D48" s="31"/>
      <c r="E48" s="31"/>
    </row>
    <row r="49" spans="1:5" customFormat="1" x14ac:dyDescent="0.3">
      <c r="A49" s="25"/>
      <c r="B49" s="31"/>
      <c r="C49" s="31"/>
      <c r="D49" s="31"/>
      <c r="E49" s="31"/>
    </row>
    <row r="50" spans="1:5" customFormat="1" x14ac:dyDescent="0.3">
      <c r="A50" s="25"/>
      <c r="B50" s="31"/>
      <c r="C50" s="31"/>
      <c r="D50" s="31"/>
      <c r="E50" s="31"/>
    </row>
    <row r="51" spans="1:5" customFormat="1" x14ac:dyDescent="0.3">
      <c r="A51" s="25"/>
      <c r="B51" s="31"/>
      <c r="C51" s="31"/>
      <c r="D51" s="31"/>
      <c r="E51" s="31"/>
    </row>
    <row r="52" spans="1:5" customFormat="1" x14ac:dyDescent="0.3">
      <c r="A52" s="25"/>
      <c r="B52" s="31"/>
      <c r="C52" s="31"/>
      <c r="D52" s="31"/>
      <c r="E52" s="31"/>
    </row>
    <row r="53" spans="1:5" customFormat="1" x14ac:dyDescent="0.3">
      <c r="A53" s="25"/>
      <c r="B53" s="31"/>
      <c r="C53" s="31"/>
      <c r="D53" s="31"/>
      <c r="E53" s="31"/>
    </row>
    <row r="54" spans="1:5" customFormat="1" x14ac:dyDescent="0.3">
      <c r="A54" s="25"/>
      <c r="D54" s="31"/>
      <c r="E54" s="31"/>
    </row>
    <row r="55" spans="1:5" customFormat="1" x14ac:dyDescent="0.3">
      <c r="A55" s="25"/>
      <c r="D55" s="31"/>
      <c r="E55" s="31"/>
    </row>
    <row r="56" spans="1:5" customFormat="1" x14ac:dyDescent="0.3">
      <c r="A56" s="25"/>
      <c r="D56" s="31"/>
      <c r="E56" s="31"/>
    </row>
    <row r="57" spans="1:5" customFormat="1" x14ac:dyDescent="0.3">
      <c r="A57" s="25"/>
      <c r="D57" s="31"/>
      <c r="E57" s="31"/>
    </row>
    <row r="58" spans="1:5" customFormat="1" x14ac:dyDescent="0.3">
      <c r="A58" s="25"/>
      <c r="D58" s="31"/>
      <c r="E58" s="31"/>
    </row>
    <row r="59" spans="1:5" customFormat="1" x14ac:dyDescent="0.3">
      <c r="A59" s="25"/>
      <c r="D59" s="31"/>
      <c r="E59" s="31"/>
    </row>
    <row r="60" spans="1:5" customFormat="1" x14ac:dyDescent="0.3">
      <c r="A60" s="25"/>
      <c r="D60" s="31"/>
      <c r="E60" s="31"/>
    </row>
    <row r="61" spans="1:5" customFormat="1" x14ac:dyDescent="0.3">
      <c r="A61" s="25"/>
      <c r="D61" s="31"/>
      <c r="E61" s="31"/>
    </row>
    <row r="62" spans="1:5" customFormat="1" x14ac:dyDescent="0.3">
      <c r="A62" s="25"/>
      <c r="B62" s="31"/>
      <c r="C62" s="31"/>
      <c r="D62" s="31"/>
      <c r="E62" s="31"/>
    </row>
    <row r="63" spans="1:5" customFormat="1" x14ac:dyDescent="0.3">
      <c r="A63" s="25"/>
      <c r="C63" s="31"/>
      <c r="D63" s="31"/>
      <c r="E63" s="31"/>
    </row>
    <row r="64" spans="1:5" customFormat="1" x14ac:dyDescent="0.3">
      <c r="A64" s="25"/>
      <c r="C64" s="31"/>
      <c r="D64" s="31"/>
      <c r="E64" s="31"/>
    </row>
    <row r="65" spans="1:5" customFormat="1" x14ac:dyDescent="0.3">
      <c r="A65" s="25"/>
      <c r="B65" s="31"/>
      <c r="C65" s="31"/>
      <c r="D65" s="31"/>
      <c r="E65" s="31"/>
    </row>
    <row r="66" spans="1:5" customFormat="1" x14ac:dyDescent="0.3">
      <c r="A66" s="25"/>
      <c r="B66" s="31"/>
      <c r="C66" s="31"/>
      <c r="D66" s="31"/>
      <c r="E66" s="31"/>
    </row>
    <row r="67" spans="1:5" customFormat="1" x14ac:dyDescent="0.3">
      <c r="A67" s="25"/>
      <c r="B67" s="31"/>
      <c r="C67" s="31"/>
      <c r="D67" s="31"/>
      <c r="E67" s="31"/>
    </row>
    <row r="68" spans="1:5" customFormat="1" x14ac:dyDescent="0.3">
      <c r="B68" s="31"/>
      <c r="C68" s="31"/>
      <c r="D68" s="31"/>
      <c r="E68" s="31"/>
    </row>
    <row r="69" spans="1:5" customFormat="1" x14ac:dyDescent="0.3">
      <c r="B69" s="31"/>
      <c r="C69" s="31"/>
      <c r="D69" s="31"/>
      <c r="E69" s="31"/>
    </row>
    <row r="70" spans="1:5" customFormat="1" x14ac:dyDescent="0.3">
      <c r="B70" s="31"/>
      <c r="C70" s="31"/>
      <c r="D70" s="31"/>
      <c r="E70" s="31"/>
    </row>
    <row r="71" spans="1:5" customFormat="1" x14ac:dyDescent="0.3">
      <c r="B71" s="31"/>
      <c r="C71" s="31"/>
      <c r="D71" s="31"/>
      <c r="E71" s="31"/>
    </row>
    <row r="72" spans="1:5" customFormat="1" x14ac:dyDescent="0.3">
      <c r="B72" s="31"/>
      <c r="C72" s="31"/>
      <c r="D72" s="31"/>
      <c r="E72" s="31"/>
    </row>
    <row r="73" spans="1:5" customFormat="1" x14ac:dyDescent="0.3"/>
    <row r="74" spans="1:5" customFormat="1" x14ac:dyDescent="0.3"/>
    <row r="75" spans="1:5" customFormat="1" x14ac:dyDescent="0.3"/>
    <row r="76" spans="1:5" customFormat="1" x14ac:dyDescent="0.3"/>
    <row r="77" spans="1:5" customFormat="1" x14ac:dyDescent="0.3"/>
    <row r="78" spans="1:5" customFormat="1" x14ac:dyDescent="0.3"/>
    <row r="79" spans="1:5" customFormat="1" x14ac:dyDescent="0.3"/>
    <row r="80" spans="1:5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77F20-DC42-4BA7-9EC5-62B6ECAC84DF}">
          <x14:formula1>
            <xm:f>'Drop Down Tables'!$C$3:$C$4</xm:f>
          </x14:formula1>
          <xm:sqref>C9</xm:sqref>
        </x14:dataValidation>
        <x14:dataValidation type="list" allowBlank="1" showInputMessage="1" showErrorMessage="1" xr:uid="{E30AE3A9-50B1-4B4A-8AEF-801C10C33AA6}">
          <x14:formula1>
            <xm:f>'Drop Down Tables'!$C$7:$C$14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B2F9-96A0-410B-8970-E1B914D88E77}">
  <dimension ref="C4:E16"/>
  <sheetViews>
    <sheetView workbookViewId="0">
      <selection activeCell="D12" sqref="D12"/>
    </sheetView>
  </sheetViews>
  <sheetFormatPr defaultRowHeight="14.4" x14ac:dyDescent="0.3"/>
  <cols>
    <col min="3" max="3" width="34.44140625" bestFit="1" customWidth="1"/>
    <col min="4" max="5" width="10.6640625" bestFit="1" customWidth="1"/>
  </cols>
  <sheetData>
    <row r="4" spans="3:5" x14ac:dyDescent="0.3">
      <c r="C4" s="32" t="s">
        <v>31</v>
      </c>
      <c r="D4" s="41">
        <f>'ER Sep Calculator'!C4</f>
        <v>75000</v>
      </c>
    </row>
    <row r="5" spans="3:5" x14ac:dyDescent="0.3">
      <c r="C5" s="32" t="s">
        <v>32</v>
      </c>
      <c r="D5" s="41">
        <f>E5*0.5</f>
        <v>0</v>
      </c>
      <c r="E5" s="45">
        <f>D4*'ER Sep Calculator'!C5</f>
        <v>0</v>
      </c>
    </row>
    <row r="6" spans="3:5" x14ac:dyDescent="0.3">
      <c r="C6" s="32" t="s">
        <v>33</v>
      </c>
      <c r="D6" s="41">
        <f>D4*D7</f>
        <v>0</v>
      </c>
    </row>
    <row r="7" spans="3:5" x14ac:dyDescent="0.3">
      <c r="C7" s="32" t="s">
        <v>34</v>
      </c>
      <c r="D7" s="42">
        <f>VLOOKUP('ER Sep Calculator'!C6,'Drop Down Tables'!C7:D14,2,FALSE)</f>
        <v>0</v>
      </c>
    </row>
    <row r="8" spans="3:5" x14ac:dyDescent="0.3">
      <c r="C8" s="32" t="s">
        <v>35</v>
      </c>
      <c r="D8" s="43">
        <f>'ER Sep Calculator'!C7</f>
        <v>36526</v>
      </c>
    </row>
    <row r="9" spans="3:5" x14ac:dyDescent="0.3">
      <c r="C9" s="32" t="s">
        <v>36</v>
      </c>
      <c r="D9" s="43">
        <f>'ER Sep Calculator'!C8</f>
        <v>45565</v>
      </c>
    </row>
    <row r="10" spans="3:5" x14ac:dyDescent="0.3">
      <c r="C10" s="32" t="s">
        <v>37</v>
      </c>
      <c r="D10" s="35">
        <f>DATEDIF(D8,D9,"D")</f>
        <v>9039</v>
      </c>
    </row>
    <row r="11" spans="3:5" x14ac:dyDescent="0.3">
      <c r="C11" s="32" t="s">
        <v>38</v>
      </c>
      <c r="D11" s="35">
        <f>DATEDIF(D8,D9,"M")</f>
        <v>296</v>
      </c>
    </row>
    <row r="12" spans="3:5" x14ac:dyDescent="0.3">
      <c r="C12" s="32" t="s">
        <v>39</v>
      </c>
      <c r="D12" s="35">
        <f>DATEDIF(D8,D9,"Y")</f>
        <v>24</v>
      </c>
    </row>
    <row r="13" spans="3:5" x14ac:dyDescent="0.3">
      <c r="C13" s="33" t="s">
        <v>40</v>
      </c>
      <c r="D13" s="35"/>
    </row>
    <row r="14" spans="3:5" x14ac:dyDescent="0.3">
      <c r="C14" s="33" t="s">
        <v>41</v>
      </c>
      <c r="D14" s="35"/>
    </row>
    <row r="15" spans="3:5" x14ac:dyDescent="0.3">
      <c r="C15" s="34" t="s">
        <v>42</v>
      </c>
      <c r="D15" s="41">
        <f>SUM(D4:D6)</f>
        <v>75000</v>
      </c>
    </row>
    <row r="16" spans="3:5" x14ac:dyDescent="0.3">
      <c r="C16" s="34" t="s">
        <v>43</v>
      </c>
      <c r="D16" s="44">
        <f>D15/52</f>
        <v>1442.3076923076924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1C03-6EA9-4E87-ADCC-674AE2A4DB5C}">
  <dimension ref="C2:D14"/>
  <sheetViews>
    <sheetView workbookViewId="0">
      <selection activeCell="C2" sqref="C2"/>
    </sheetView>
  </sheetViews>
  <sheetFormatPr defaultRowHeight="14.4" x14ac:dyDescent="0.3"/>
  <cols>
    <col min="3" max="3" width="22.5546875" bestFit="1" customWidth="1"/>
  </cols>
  <sheetData>
    <row r="2" spans="3:4" x14ac:dyDescent="0.3">
      <c r="C2" s="39" t="s">
        <v>44</v>
      </c>
      <c r="D2" s="35"/>
    </row>
    <row r="3" spans="3:4" x14ac:dyDescent="0.3">
      <c r="C3" s="36" t="s">
        <v>11</v>
      </c>
      <c r="D3" s="35"/>
    </row>
    <row r="4" spans="3:4" x14ac:dyDescent="0.3">
      <c r="C4" s="36" t="s">
        <v>12</v>
      </c>
      <c r="D4" s="35"/>
    </row>
    <row r="6" spans="3:4" x14ac:dyDescent="0.3">
      <c r="C6" s="39" t="s">
        <v>34</v>
      </c>
      <c r="D6" s="35"/>
    </row>
    <row r="7" spans="3:4" x14ac:dyDescent="0.3">
      <c r="C7" s="37" t="s">
        <v>0</v>
      </c>
      <c r="D7" s="38">
        <v>0</v>
      </c>
    </row>
    <row r="8" spans="3:4" x14ac:dyDescent="0.3">
      <c r="C8" s="37" t="s">
        <v>1</v>
      </c>
      <c r="D8" s="38">
        <v>0.1</v>
      </c>
    </row>
    <row r="9" spans="3:4" x14ac:dyDescent="0.3">
      <c r="C9" s="37" t="s">
        <v>2</v>
      </c>
      <c r="D9" s="38">
        <v>0.15</v>
      </c>
    </row>
    <row r="10" spans="3:4" x14ac:dyDescent="0.3">
      <c r="C10" s="37" t="s">
        <v>3</v>
      </c>
      <c r="D10" s="38">
        <v>0.16</v>
      </c>
    </row>
    <row r="11" spans="3:4" x14ac:dyDescent="0.3">
      <c r="C11" s="37" t="s">
        <v>4</v>
      </c>
      <c r="D11" s="38">
        <v>0</v>
      </c>
    </row>
    <row r="12" spans="3:4" x14ac:dyDescent="0.3">
      <c r="C12" s="37" t="s">
        <v>5</v>
      </c>
      <c r="D12" s="38">
        <v>0.16</v>
      </c>
    </row>
    <row r="13" spans="3:4" x14ac:dyDescent="0.3">
      <c r="C13" s="37" t="s">
        <v>6</v>
      </c>
      <c r="D13" s="38">
        <v>0</v>
      </c>
    </row>
    <row r="14" spans="3:4" x14ac:dyDescent="0.3">
      <c r="C14" s="37" t="s">
        <v>7</v>
      </c>
      <c r="D14" s="38">
        <v>0.1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Sep Calculator</vt:lpstr>
      <vt:lpstr>Value Table</vt:lpstr>
      <vt:lpstr>Drop Down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Baldwin, Harry A</dc:creator>
  <cp:lastModifiedBy>Baldwin, Harry A</cp:lastModifiedBy>
  <dcterms:created xsi:type="dcterms:W3CDTF">2024-07-31T00:29:22Z</dcterms:created>
  <dcterms:modified xsi:type="dcterms:W3CDTF">2024-08-12T15:30:25Z</dcterms:modified>
</cp:coreProperties>
</file>