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tel-my.sharepoint.com/personal/derchang_kau_intel_com/Documents/Roadmap/Product/PTL/"/>
    </mc:Choice>
  </mc:AlternateContent>
  <xr:revisionPtr revIDLastSave="448" documentId="8_{356F8B73-03D3-4E4F-A6A2-F7D50035CA71}" xr6:coauthVersionLast="47" xr6:coauthVersionMax="47" xr10:uidLastSave="{4B9F5980-7635-C54F-A3FC-A7B16ED7A75B}"/>
  <bookViews>
    <workbookView xWindow="0" yWindow="0" windowWidth="25600" windowHeight="16000" activeTab="4" xr2:uid="{85BFC64C-8526-F045-85DD-21063AAC2B17}"/>
  </bookViews>
  <sheets>
    <sheet name="Round 1" sheetId="1" r:id="rId1"/>
    <sheet name="Round 2" sheetId="5" r:id="rId2"/>
    <sheet name="Round 3" sheetId="6" r:id="rId3"/>
    <sheet name="SPIL Roadmap" sheetId="8" r:id="rId4"/>
    <sheet name="Yield Questions" sheetId="2" r:id="rId5"/>
    <sheet name="CherSian's Yield" sheetId="4" r:id="rId6"/>
    <sheet name="Die Size and Cost Expectation" sheetId="3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5" i="2" l="1"/>
  <c r="G39" i="4"/>
  <c r="I14" i="2"/>
  <c r="I15" i="2"/>
  <c r="I16" i="2"/>
  <c r="J17" i="2"/>
  <c r="K17" i="2"/>
  <c r="L17" i="2"/>
  <c r="J18" i="2"/>
  <c r="K19" i="2"/>
  <c r="J20" i="2"/>
  <c r="L20" i="2"/>
  <c r="E30" i="2"/>
  <c r="B27" i="2"/>
  <c r="H30" i="2"/>
  <c r="I30" i="2" s="1"/>
  <c r="I29" i="2"/>
  <c r="I28" i="2"/>
  <c r="E29" i="2"/>
  <c r="E28" i="2"/>
  <c r="D27" i="2"/>
  <c r="E24" i="2" s="1"/>
  <c r="H24" i="2" s="1"/>
  <c r="H29" i="2"/>
  <c r="H28" i="2"/>
  <c r="H16" i="2"/>
  <c r="I31" i="6"/>
  <c r="D31" i="6"/>
  <c r="J31" i="6" s="1"/>
  <c r="M23" i="6"/>
  <c r="G23" i="6" s="1"/>
  <c r="C23" i="6"/>
  <c r="M22" i="6"/>
  <c r="G22" i="6" s="1"/>
  <c r="C22" i="6"/>
  <c r="M21" i="6"/>
  <c r="G21" i="6" s="1"/>
  <c r="C21" i="6"/>
  <c r="M20" i="6"/>
  <c r="G20" i="6" s="1"/>
  <c r="J20" i="6"/>
  <c r="I20" i="6"/>
  <c r="C20" i="6" s="1"/>
  <c r="M19" i="6"/>
  <c r="G19" i="6" s="1"/>
  <c r="J19" i="6"/>
  <c r="I19" i="6"/>
  <c r="C19" i="6" s="1"/>
  <c r="E18" i="6"/>
  <c r="M18" i="6" s="1"/>
  <c r="G18" i="6" s="1"/>
  <c r="H18" i="6" s="1"/>
  <c r="C18" i="6"/>
  <c r="M17" i="6"/>
  <c r="G17" i="6" s="1"/>
  <c r="C17" i="6"/>
  <c r="M16" i="6"/>
  <c r="G16" i="6"/>
  <c r="C16" i="6"/>
  <c r="M15" i="6"/>
  <c r="G15" i="6" s="1"/>
  <c r="C15" i="6"/>
  <c r="M14" i="6"/>
  <c r="J14" i="6"/>
  <c r="I14" i="6"/>
  <c r="C14" i="6" s="1"/>
  <c r="G14" i="6"/>
  <c r="M13" i="6"/>
  <c r="G13" i="6" s="1"/>
  <c r="J13" i="6"/>
  <c r="I13" i="6"/>
  <c r="C13" i="6" s="1"/>
  <c r="E12" i="6"/>
  <c r="M12" i="6" s="1"/>
  <c r="G12" i="6" s="1"/>
  <c r="H12" i="6" s="1"/>
  <c r="C12" i="6"/>
  <c r="M11" i="6"/>
  <c r="G11" i="6"/>
  <c r="C11" i="6"/>
  <c r="M10" i="6"/>
  <c r="G10" i="6"/>
  <c r="C10" i="6"/>
  <c r="M9" i="6"/>
  <c r="G9" i="6" s="1"/>
  <c r="C9" i="6"/>
  <c r="M8" i="6"/>
  <c r="G8" i="6" s="1"/>
  <c r="J8" i="6"/>
  <c r="I8" i="6"/>
  <c r="M7" i="6"/>
  <c r="G7" i="6" s="1"/>
  <c r="J7" i="6"/>
  <c r="I7" i="6"/>
  <c r="C7" i="6" s="1"/>
  <c r="E6" i="6"/>
  <c r="M6" i="6" s="1"/>
  <c r="G6" i="6" s="1"/>
  <c r="C6" i="6"/>
  <c r="M5" i="6"/>
  <c r="G5" i="6" s="1"/>
  <c r="C5" i="6"/>
  <c r="M4" i="6"/>
  <c r="G4" i="6"/>
  <c r="C4" i="6"/>
  <c r="M3" i="6"/>
  <c r="G3" i="6" s="1"/>
  <c r="C3" i="6"/>
  <c r="H43" i="5"/>
  <c r="H30" i="5"/>
  <c r="H42" i="5"/>
  <c r="H37" i="5"/>
  <c r="H36" i="5"/>
  <c r="H31" i="5"/>
  <c r="I42" i="5"/>
  <c r="M43" i="5"/>
  <c r="G43" i="5" s="1"/>
  <c r="J43" i="5"/>
  <c r="I43" i="5"/>
  <c r="C43" i="5" s="1"/>
  <c r="M42" i="5"/>
  <c r="G42" i="5" s="1"/>
  <c r="J42" i="5"/>
  <c r="C42" i="5"/>
  <c r="J37" i="5"/>
  <c r="J36" i="5"/>
  <c r="I36" i="5"/>
  <c r="M37" i="5"/>
  <c r="G37" i="5" s="1"/>
  <c r="I37" i="5"/>
  <c r="C37" i="5"/>
  <c r="M36" i="5"/>
  <c r="G36" i="5" s="1"/>
  <c r="C36" i="5"/>
  <c r="J31" i="5"/>
  <c r="J30" i="5"/>
  <c r="I31" i="5"/>
  <c r="I30" i="5"/>
  <c r="C30" i="5" s="1"/>
  <c r="M31" i="5"/>
  <c r="G31" i="5" s="1"/>
  <c r="M30" i="5"/>
  <c r="G30" i="5" s="1"/>
  <c r="I54" i="5"/>
  <c r="D54" i="5"/>
  <c r="E41" i="5"/>
  <c r="M41" i="5" s="1"/>
  <c r="G41" i="5" s="1"/>
  <c r="C41" i="5"/>
  <c r="E35" i="5"/>
  <c r="M35" i="5" s="1"/>
  <c r="G35" i="5" s="1"/>
  <c r="C35" i="5"/>
  <c r="E29" i="5"/>
  <c r="M29" i="5" s="1"/>
  <c r="G29" i="5" s="1"/>
  <c r="C29" i="5"/>
  <c r="M46" i="5"/>
  <c r="G46" i="5" s="1"/>
  <c r="C46" i="5"/>
  <c r="M45" i="5"/>
  <c r="G45" i="5" s="1"/>
  <c r="C45" i="5"/>
  <c r="M44" i="5"/>
  <c r="G44" i="5" s="1"/>
  <c r="C44" i="5"/>
  <c r="M40" i="5"/>
  <c r="G40" i="5" s="1"/>
  <c r="C40" i="5"/>
  <c r="M39" i="5"/>
  <c r="G39" i="5" s="1"/>
  <c r="C39" i="5"/>
  <c r="M38" i="5"/>
  <c r="G38" i="5" s="1"/>
  <c r="C38" i="5"/>
  <c r="M34" i="5"/>
  <c r="G34" i="5" s="1"/>
  <c r="C34" i="5"/>
  <c r="M33" i="5"/>
  <c r="G33" i="5" s="1"/>
  <c r="C33" i="5"/>
  <c r="M32" i="5"/>
  <c r="G32" i="5" s="1"/>
  <c r="C32" i="5"/>
  <c r="M28" i="5"/>
  <c r="G28" i="5" s="1"/>
  <c r="C28" i="5"/>
  <c r="M27" i="5"/>
  <c r="G27" i="5" s="1"/>
  <c r="C27" i="5"/>
  <c r="M26" i="5"/>
  <c r="G26" i="5" s="1"/>
  <c r="C26" i="5"/>
  <c r="J18" i="5"/>
  <c r="F18" i="5" s="1"/>
  <c r="G18" i="5" s="1"/>
  <c r="H18" i="5"/>
  <c r="J17" i="5"/>
  <c r="F17" i="5" s="1"/>
  <c r="G17" i="5" s="1"/>
  <c r="C17" i="5"/>
  <c r="H17" i="5" s="1"/>
  <c r="J16" i="5"/>
  <c r="F16" i="5" s="1"/>
  <c r="G16" i="5" s="1"/>
  <c r="C16" i="5"/>
  <c r="H16" i="5" s="1"/>
  <c r="J15" i="5"/>
  <c r="F15" i="5" s="1"/>
  <c r="D15" i="5"/>
  <c r="H15" i="5" s="1"/>
  <c r="J14" i="5"/>
  <c r="F14" i="5" s="1"/>
  <c r="G14" i="5" s="1"/>
  <c r="H14" i="5"/>
  <c r="J13" i="5"/>
  <c r="F13" i="5" s="1"/>
  <c r="G13" i="5" s="1"/>
  <c r="H13" i="5"/>
  <c r="J12" i="5"/>
  <c r="F12" i="5" s="1"/>
  <c r="H12" i="5"/>
  <c r="J11" i="5"/>
  <c r="F11" i="5" s="1"/>
  <c r="G11" i="5" s="1"/>
  <c r="H11" i="5"/>
  <c r="J10" i="5"/>
  <c r="F10" i="5" s="1"/>
  <c r="G10" i="5" s="1"/>
  <c r="H10" i="5"/>
  <c r="J9" i="5"/>
  <c r="F9" i="5" s="1"/>
  <c r="G9" i="5" s="1"/>
  <c r="H9" i="5"/>
  <c r="H11" i="2"/>
  <c r="H7" i="2"/>
  <c r="H3" i="2"/>
  <c r="C24" i="2"/>
  <c r="J4" i="1"/>
  <c r="H15" i="2"/>
  <c r="H14" i="2"/>
  <c r="H12" i="2"/>
  <c r="H10" i="2"/>
  <c r="H8" i="2"/>
  <c r="H6" i="2"/>
  <c r="H4" i="2"/>
  <c r="H2" i="2"/>
  <c r="E16" i="2"/>
  <c r="E15" i="2"/>
  <c r="E14" i="2"/>
  <c r="E2" i="2"/>
  <c r="E12" i="2"/>
  <c r="E11" i="2"/>
  <c r="E10" i="2"/>
  <c r="E8" i="2"/>
  <c r="E7" i="2"/>
  <c r="E6" i="2"/>
  <c r="E4" i="2"/>
  <c r="E3" i="2"/>
  <c r="U11" i="1"/>
  <c r="Q11" i="1" s="1"/>
  <c r="R11" i="1" s="1"/>
  <c r="S11" i="1"/>
  <c r="U10" i="1"/>
  <c r="Q10" i="1" s="1"/>
  <c r="R10" i="1" s="1"/>
  <c r="S10" i="1"/>
  <c r="U9" i="1"/>
  <c r="Q9" i="1" s="1"/>
  <c r="R9" i="1" s="1"/>
  <c r="S9" i="1"/>
  <c r="N17" i="1"/>
  <c r="N16" i="1"/>
  <c r="S16" i="1" s="1"/>
  <c r="S12" i="1"/>
  <c r="S18" i="1"/>
  <c r="S14" i="1"/>
  <c r="S13" i="1"/>
  <c r="U18" i="1"/>
  <c r="Q18" i="1" s="1"/>
  <c r="R18" i="1" s="1"/>
  <c r="U17" i="1"/>
  <c r="Q17" i="1" s="1"/>
  <c r="R17" i="1" s="1"/>
  <c r="U16" i="1"/>
  <c r="Q16" i="1" s="1"/>
  <c r="U15" i="1"/>
  <c r="Q15" i="1" s="1"/>
  <c r="U14" i="1"/>
  <c r="Q14" i="1" s="1"/>
  <c r="R14" i="1" s="1"/>
  <c r="U13" i="1"/>
  <c r="Q13" i="1" s="1"/>
  <c r="R13" i="1" s="1"/>
  <c r="S17" i="1"/>
  <c r="U12" i="1"/>
  <c r="Q12" i="1" s="1"/>
  <c r="R12" i="1" s="1"/>
  <c r="F6" i="1"/>
  <c r="O15" i="1"/>
  <c r="S15" i="1" s="1"/>
  <c r="I4" i="1"/>
  <c r="D4" i="1"/>
  <c r="H21" i="6" l="1"/>
  <c r="H14" i="6"/>
  <c r="H10" i="6"/>
  <c r="H4" i="6"/>
  <c r="H15" i="6"/>
  <c r="H13" i="6"/>
  <c r="H11" i="6"/>
  <c r="H22" i="6"/>
  <c r="H19" i="6"/>
  <c r="H5" i="6"/>
  <c r="H23" i="6"/>
  <c r="H17" i="6"/>
  <c r="H6" i="6"/>
  <c r="H3" i="6"/>
  <c r="H16" i="6"/>
  <c r="H9" i="6"/>
  <c r="C8" i="6"/>
  <c r="H8" i="6" s="1"/>
  <c r="H7" i="6"/>
  <c r="H20" i="6"/>
  <c r="C31" i="5"/>
  <c r="J54" i="5"/>
  <c r="H34" i="5"/>
  <c r="H39" i="5"/>
  <c r="H46" i="5"/>
  <c r="H32" i="5"/>
  <c r="H28" i="5"/>
  <c r="H38" i="5"/>
  <c r="H45" i="5"/>
  <c r="H41" i="5"/>
  <c r="H33" i="5"/>
  <c r="H27" i="5"/>
  <c r="H35" i="5"/>
  <c r="H29" i="5"/>
  <c r="H44" i="5"/>
  <c r="H26" i="5"/>
  <c r="H40" i="5"/>
  <c r="J6" i="5"/>
  <c r="G15" i="5"/>
  <c r="L15" i="5"/>
  <c r="G12" i="5"/>
  <c r="I24" i="2"/>
  <c r="R16" i="1"/>
  <c r="U6" i="1"/>
  <c r="R15" i="1"/>
  <c r="W15" i="1"/>
</calcChain>
</file>

<file path=xl/sharedStrings.xml><?xml version="1.0" encoding="utf-8"?>
<sst xmlns="http://schemas.openxmlformats.org/spreadsheetml/2006/main" count="577" uniqueCount="171">
  <si>
    <t>wafer diameter</t>
  </si>
  <si>
    <t>Exclusion ring</t>
  </si>
  <si>
    <t>usable diameter</t>
  </si>
  <si>
    <t>die-x</t>
  </si>
  <si>
    <t>die-y</t>
  </si>
  <si>
    <t>scribe x</t>
  </si>
  <si>
    <t>scribe y</t>
  </si>
  <si>
    <t>die size</t>
  </si>
  <si>
    <t>die per wafer</t>
  </si>
  <si>
    <t>mm</t>
  </si>
  <si>
    <t>µm</t>
  </si>
  <si>
    <r>
      <t>mm</t>
    </r>
    <r>
      <rPr>
        <vertAlign val="superscript"/>
        <sz val="12"/>
        <color theme="1"/>
        <rFont val="Calibri (Body)"/>
      </rPr>
      <t>2</t>
    </r>
  </si>
  <si>
    <t>#</t>
  </si>
  <si>
    <t>Capacity</t>
  </si>
  <si>
    <t>DPW</t>
  </si>
  <si>
    <t>Yield</t>
  </si>
  <si>
    <t>GDPW</t>
  </si>
  <si>
    <t>$/wafer</t>
  </si>
  <si>
    <t>MB</t>
  </si>
  <si>
    <t>$/MB</t>
  </si>
  <si>
    <t>Unit</t>
  </si>
  <si>
    <t>µF</t>
  </si>
  <si>
    <t>InFO-LSI</t>
  </si>
  <si>
    <t>Die</t>
  </si>
  <si>
    <t>Package</t>
  </si>
  <si>
    <r>
      <t>mm</t>
    </r>
    <r>
      <rPr>
        <vertAlign val="superscript"/>
        <sz val="12"/>
        <color theme="1"/>
        <rFont val="Calibri (Body)"/>
      </rPr>
      <t>2</t>
    </r>
    <r>
      <rPr>
        <sz val="12"/>
        <color theme="1"/>
        <rFont val="Calibri (Body)"/>
      </rPr>
      <t xml:space="preserve"> cost</t>
    </r>
  </si>
  <si>
    <r>
      <t>Size in mm</t>
    </r>
    <r>
      <rPr>
        <vertAlign val="superscript"/>
        <sz val="12"/>
        <color theme="1"/>
        <rFont val="Calibri (Body)"/>
      </rPr>
      <t>2</t>
    </r>
  </si>
  <si>
    <t>Components</t>
  </si>
  <si>
    <r>
      <t>Unit/mm</t>
    </r>
    <r>
      <rPr>
        <vertAlign val="superscript"/>
        <sz val="12"/>
        <color theme="1"/>
        <rFont val="Calibri (Body)"/>
      </rPr>
      <t>2</t>
    </r>
  </si>
  <si>
    <t>950 DTC SOC</t>
  </si>
  <si>
    <t>950 DTC GPU</t>
  </si>
  <si>
    <t>N3E GPU 17ML</t>
  </si>
  <si>
    <t>N6 SOC 13ML</t>
  </si>
  <si>
    <t>N6 SRAM 9ML</t>
  </si>
  <si>
    <t>18A - CPU+GPU</t>
  </si>
  <si>
    <t>Markus - m</t>
  </si>
  <si>
    <t>Markus - p</t>
  </si>
  <si>
    <t>Chee How -m</t>
  </si>
  <si>
    <t>18A CPU</t>
  </si>
  <si>
    <t>Unit Cost -M</t>
  </si>
  <si>
    <t>X-dim µm</t>
  </si>
  <si>
    <t>Y-dim µm</t>
  </si>
  <si>
    <t>Technology</t>
  </si>
  <si>
    <t>P1278.3</t>
  </si>
  <si>
    <t>TSMC N3E 17ML</t>
  </si>
  <si>
    <t>TSMC N6 13ML</t>
  </si>
  <si>
    <t>CPU M</t>
  </si>
  <si>
    <t>SOC M</t>
  </si>
  <si>
    <t>GPU M</t>
  </si>
  <si>
    <t>SOC U</t>
  </si>
  <si>
    <t>CPU U</t>
  </si>
  <si>
    <t>GPU U</t>
  </si>
  <si>
    <t>SOC P</t>
  </si>
  <si>
    <t>CPU P</t>
  </si>
  <si>
    <t>GPU P</t>
  </si>
  <si>
    <t>TSMC N6 9ML</t>
  </si>
  <si>
    <t>SRAM 64MB</t>
  </si>
  <si>
    <t>SRAM 32MB</t>
  </si>
  <si>
    <r>
      <t>Die Size in mm</t>
    </r>
    <r>
      <rPr>
        <vertAlign val="superscript"/>
        <sz val="12"/>
        <color rgb="FF000000"/>
        <rFont val="Calibri"/>
        <family val="2"/>
        <scheme val="minor"/>
      </rPr>
      <t>2</t>
    </r>
  </si>
  <si>
    <t>SOC PX</t>
  </si>
  <si>
    <t>CPU PX</t>
  </si>
  <si>
    <t>GPU PX</t>
  </si>
  <si>
    <t>Y-dim
µm</t>
  </si>
  <si>
    <t>X-dim
µm</t>
  </si>
  <si>
    <t>Cost Target
$/die</t>
  </si>
  <si>
    <r>
      <t>Die Size
mm</t>
    </r>
    <r>
      <rPr>
        <vertAlign val="superscript"/>
        <sz val="11"/>
        <color rgb="FF000000"/>
        <rFont val="Calibri"/>
        <family val="2"/>
        <scheme val="minor"/>
      </rPr>
      <t>2</t>
    </r>
  </si>
  <si>
    <t>Die cost</t>
  </si>
  <si>
    <t>Die Architecture</t>
  </si>
  <si>
    <t>Die Size Area (mm2)
Excl. Scribe</t>
  </si>
  <si>
    <t>PDPW</t>
  </si>
  <si>
    <t>Area Recovery</t>
  </si>
  <si>
    <t>Node</t>
  </si>
  <si>
    <t>Metal Scheme</t>
  </si>
  <si>
    <t>'23-Q1</t>
  </si>
  <si>
    <t>'23-Q2</t>
  </si>
  <si>
    <t>'23-Q3</t>
  </si>
  <si>
    <t>'23-Q4</t>
  </si>
  <si>
    <t>'24-Q1</t>
  </si>
  <si>
    <t>'24-Q2</t>
  </si>
  <si>
    <t>'24-Q3</t>
  </si>
  <si>
    <t>'24-Q4</t>
  </si>
  <si>
    <t>'25-Q1</t>
  </si>
  <si>
    <t>'25-Q2</t>
  </si>
  <si>
    <t>'25-Q3</t>
  </si>
  <si>
    <t>'25-Q4</t>
  </si>
  <si>
    <t>'26-Q1</t>
  </si>
  <si>
    <t>'26-Q2</t>
  </si>
  <si>
    <t>'26-Q3</t>
  </si>
  <si>
    <t>'26-Q4</t>
  </si>
  <si>
    <t>N6</t>
  </si>
  <si>
    <t>1P13M</t>
  </si>
  <si>
    <t>N3E</t>
  </si>
  <si>
    <t>1P17M</t>
  </si>
  <si>
    <t>1P9M</t>
  </si>
  <si>
    <t>1) Assumed GPU with 75% area recovery (need confirm with BU)</t>
  </si>
  <si>
    <t>2) Assumed SOC with NO area recovery</t>
  </si>
  <si>
    <t>3) Need clarify whether SRAM 64MB and 12MB area are reversed</t>
  </si>
  <si>
    <t>4) Sort defect-limited yield projection based on total area only; Does not take into consideration design/Testing/device marginality related parametric yield loss</t>
  </si>
  <si>
    <t>SRAM 128MB</t>
  </si>
  <si>
    <t>Wafer Cost</t>
  </si>
  <si>
    <t>+ features</t>
  </si>
  <si>
    <t>DTC</t>
  </si>
  <si>
    <t>TSV</t>
  </si>
  <si>
    <t>TSC</t>
  </si>
  <si>
    <t>Recovery</t>
  </si>
  <si>
    <t>Cost</t>
  </si>
  <si>
    <t>Package 1</t>
  </si>
  <si>
    <t>Package 2</t>
  </si>
  <si>
    <t>Packaing Technology</t>
  </si>
  <si>
    <t>Name</t>
  </si>
  <si>
    <t>FO-EB-T</t>
  </si>
  <si>
    <t>2.5D</t>
  </si>
  <si>
    <t>FO-PoP</t>
  </si>
  <si>
    <t>FO-MCM</t>
  </si>
  <si>
    <t>FO-EB</t>
  </si>
  <si>
    <t>Supplier</t>
  </si>
  <si>
    <t>SPIL</t>
  </si>
  <si>
    <t>Package Size</t>
  </si>
  <si>
    <r>
      <t>100·100mm</t>
    </r>
    <r>
      <rPr>
        <vertAlign val="superscript"/>
        <sz val="12"/>
        <color theme="1"/>
        <rFont val="Calibri (Body)"/>
      </rPr>
      <t>2</t>
    </r>
  </si>
  <si>
    <r>
      <t>70·78mm</t>
    </r>
    <r>
      <rPr>
        <vertAlign val="superscript"/>
        <sz val="12"/>
        <color theme="1"/>
        <rFont val="Calibri (Body)"/>
      </rPr>
      <t>2</t>
    </r>
  </si>
  <si>
    <t>Readiness</t>
  </si>
  <si>
    <t>Socket</t>
  </si>
  <si>
    <t>Module Size</t>
  </si>
  <si>
    <r>
      <t>47·64mm</t>
    </r>
    <r>
      <rPr>
        <vertAlign val="superscript"/>
        <sz val="12"/>
        <color theme="1"/>
        <rFont val="Calibri (Body)"/>
      </rPr>
      <t>2</t>
    </r>
  </si>
  <si>
    <r>
      <t>31·47mm</t>
    </r>
    <r>
      <rPr>
        <vertAlign val="superscript"/>
        <sz val="12"/>
        <color theme="1"/>
        <rFont val="Calibri (Body)"/>
      </rPr>
      <t>2</t>
    </r>
  </si>
  <si>
    <t>Chiplet i/f</t>
  </si>
  <si>
    <t>µB</t>
  </si>
  <si>
    <t>Pitch [µm]</t>
  </si>
  <si>
    <t>Subst i/f</t>
  </si>
  <si>
    <t>C4</t>
  </si>
  <si>
    <t>Stacking</t>
  </si>
  <si>
    <t xml:space="preserve"># of DIE </t>
  </si>
  <si>
    <t>memory die (vertical?)</t>
  </si>
  <si>
    <t>thickness</t>
  </si>
  <si>
    <t>Interconnect</t>
  </si>
  <si>
    <t># of RDL</t>
  </si>
  <si>
    <t xml:space="preserve">3 Top layers
2 bott layers </t>
  </si>
  <si>
    <t xml:space="preserve">1 Top layers </t>
  </si>
  <si>
    <t xml:space="preserve">2 Top layers </t>
  </si>
  <si>
    <t xml:space="preserve">3 Top layers
1 bott layers </t>
  </si>
  <si>
    <t>RDL Design Rules</t>
  </si>
  <si>
    <t>5/5µm L/S
7/14µm via/landing</t>
  </si>
  <si>
    <t>10/10µm L/S
13/25µm via/landing</t>
  </si>
  <si>
    <t>7/7µm L/S
8/16µm via/landing</t>
  </si>
  <si>
    <t>TMV material</t>
  </si>
  <si>
    <t>Cu</t>
  </si>
  <si>
    <t>TMV Diameter</t>
  </si>
  <si>
    <t>60µm</t>
  </si>
  <si>
    <t>70µm</t>
  </si>
  <si>
    <t>TMV Pitch</t>
  </si>
  <si>
    <t>90µm</t>
  </si>
  <si>
    <t>150µm</t>
  </si>
  <si>
    <t>TMV height</t>
  </si>
  <si>
    <t>105µm</t>
  </si>
  <si>
    <t>Embedding capability</t>
  </si>
  <si>
    <t>IPD</t>
  </si>
  <si>
    <t>Stack Cap?</t>
  </si>
  <si>
    <t>No</t>
  </si>
  <si>
    <t>Yes</t>
  </si>
  <si>
    <t># of active die</t>
  </si>
  <si>
    <t>Material/type</t>
  </si>
  <si>
    <t>Si/Oxide</t>
  </si>
  <si>
    <t>Thickness</t>
  </si>
  <si>
    <t>50µm</t>
  </si>
  <si>
    <t>ADM 64MB</t>
  </si>
  <si>
    <t>P1222.7</t>
  </si>
  <si>
    <t>ADM 128MB</t>
  </si>
  <si>
    <t>die cost</t>
  </si>
  <si>
    <t>ADM 400MB</t>
  </si>
  <si>
    <t>m</t>
  </si>
  <si>
    <t>SRAM 256MB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</si>
</sst>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6" formatCode="&quot;$&quot;#,##0_);[Red]\(&quot;$&quot;#,##0\)"/>
    <numFmt numFmtId="8" formatCode="&quot;$&quot;#,##0.00_);[Red]\(&quot;$&quot;#,##0.00\)"/>
    <numFmt numFmtId="164" formatCode="0.0000"/>
    <numFmt numFmtId="165" formatCode="0.000"/>
    <numFmt numFmtId="166" formatCode="\¢#,##0.00_);[Red]\(&quot;$&quot;#,##0.00\)"/>
    <numFmt numFmtId="167" formatCode="\¢#,##0.0_);[Red]\(&quot;$&quot;#,##0.0\)"/>
    <numFmt numFmtId="168" formatCode="0.0"/>
    <numFmt numFmtId="169" formatCode="0.0%"/>
    <numFmt numFmtId="170" formatCode="##0.00"/>
    <numFmt numFmtId="171" formatCode="&quot;$&quot;#,##0.00"/>
  </numFmts>
  <fonts count="12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vertAlign val="superscript"/>
      <sz val="12"/>
      <color theme="1"/>
      <name val="Calibri (Body)"/>
    </font>
    <font>
      <sz val="12"/>
      <color rgb="FF000000"/>
      <name val="Calibri"/>
      <family val="2"/>
      <scheme val="minor"/>
    </font>
    <font>
      <sz val="12"/>
      <color theme="1"/>
      <name val="Calibri (Body)"/>
    </font>
    <font>
      <vertAlign val="superscript"/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vertAlign val="superscript"/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name val="Segoe UI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0F8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</cellStyleXfs>
  <cellXfs count="134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 readingOrder="1"/>
    </xf>
    <xf numFmtId="164" fontId="0" fillId="0" borderId="8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65" fontId="0" fillId="0" borderId="0" xfId="0" applyNumberFormat="1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6" fontId="0" fillId="0" borderId="0" xfId="0" applyNumberFormat="1" applyAlignment="1">
      <alignment horizontal="center" vertical="center"/>
    </xf>
    <xf numFmtId="8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/>
    </xf>
    <xf numFmtId="166" fontId="0" fillId="0" borderId="0" xfId="0" applyNumberFormat="1" applyAlignment="1">
      <alignment horizontal="center" vertical="center"/>
    </xf>
    <xf numFmtId="167" fontId="0" fillId="0" borderId="0" xfId="0" applyNumberForma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/>
    </xf>
    <xf numFmtId="8" fontId="1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0" fontId="3" fillId="0" borderId="5" xfId="0" applyFont="1" applyBorder="1" applyAlignment="1">
      <alignment horizontal="center" vertical="center"/>
    </xf>
    <xf numFmtId="1" fontId="0" fillId="0" borderId="5" xfId="0" applyNumberFormat="1" applyBorder="1"/>
    <xf numFmtId="2" fontId="0" fillId="0" borderId="5" xfId="0" applyNumberFormat="1" applyBorder="1"/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1" fontId="0" fillId="0" borderId="8" xfId="0" applyNumberFormat="1" applyBorder="1"/>
    <xf numFmtId="2" fontId="0" fillId="0" borderId="8" xfId="0" applyNumberFormat="1" applyBorder="1"/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6" fillId="0" borderId="5" xfId="0" applyFont="1" applyBorder="1" applyAlignment="1">
      <alignment horizontal="left" vertical="center"/>
    </xf>
    <xf numFmtId="1" fontId="6" fillId="0" borderId="5" xfId="0" applyNumberFormat="1" applyFont="1" applyBorder="1"/>
    <xf numFmtId="2" fontId="6" fillId="0" borderId="5" xfId="0" applyNumberFormat="1" applyFont="1" applyBorder="1"/>
    <xf numFmtId="0" fontId="6" fillId="0" borderId="5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/>
    </xf>
    <xf numFmtId="8" fontId="6" fillId="0" borderId="6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8" fillId="0" borderId="6" xfId="0" applyFont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6" fillId="2" borderId="5" xfId="0" applyFont="1" applyFill="1" applyBorder="1" applyAlignment="1" applyProtection="1">
      <alignment horizontal="center" vertical="center"/>
      <protection locked="0"/>
    </xf>
    <xf numFmtId="0" fontId="6" fillId="2" borderId="5" xfId="0" applyFont="1" applyFill="1" applyBorder="1" applyAlignment="1" applyProtection="1">
      <alignment horizontal="center" vertical="center" wrapText="1"/>
      <protection locked="0"/>
    </xf>
    <xf numFmtId="1" fontId="11" fillId="0" borderId="5" xfId="0" applyNumberFormat="1" applyFont="1" applyBorder="1" applyAlignment="1" applyProtection="1">
      <alignment horizontal="center" vertical="top"/>
      <protection locked="0"/>
    </xf>
    <xf numFmtId="169" fontId="11" fillId="0" borderId="5" xfId="1" applyNumberFormat="1" applyFont="1" applyBorder="1" applyAlignment="1" applyProtection="1">
      <alignment horizontal="center" vertical="top"/>
      <protection locked="0"/>
    </xf>
    <xf numFmtId="1" fontId="11" fillId="3" borderId="5" xfId="0" applyNumberFormat="1" applyFont="1" applyFill="1" applyBorder="1" applyAlignment="1" applyProtection="1">
      <alignment horizontal="center" vertical="top"/>
      <protection locked="0"/>
    </xf>
    <xf numFmtId="169" fontId="11" fillId="3" borderId="5" xfId="1" applyNumberFormat="1" applyFont="1" applyFill="1" applyBorder="1" applyAlignment="1" applyProtection="1">
      <alignment horizontal="center" vertical="top"/>
      <protection locked="0"/>
    </xf>
    <xf numFmtId="169" fontId="3" fillId="0" borderId="5" xfId="0" applyNumberFormat="1" applyFont="1" applyBorder="1" applyAlignment="1">
      <alignment horizontal="center" vertical="center"/>
    </xf>
    <xf numFmtId="169" fontId="3" fillId="0" borderId="8" xfId="0" applyNumberFormat="1" applyFont="1" applyBorder="1" applyAlignment="1">
      <alignment horizontal="center" vertical="center"/>
    </xf>
    <xf numFmtId="0" fontId="3" fillId="0" borderId="2" xfId="0" quotePrefix="1" applyFont="1" applyBorder="1" applyAlignment="1">
      <alignment horizontal="center" vertical="center"/>
    </xf>
    <xf numFmtId="9" fontId="3" fillId="0" borderId="5" xfId="1" applyFont="1" applyBorder="1" applyAlignment="1">
      <alignment horizontal="center" vertical="center"/>
    </xf>
    <xf numFmtId="9" fontId="3" fillId="0" borderId="8" xfId="1" applyFont="1" applyBorder="1" applyAlignment="1">
      <alignment horizontal="center" vertical="center"/>
    </xf>
    <xf numFmtId="1" fontId="0" fillId="0" borderId="5" xfId="0" applyNumberFormat="1" applyBorder="1" applyAlignment="1">
      <alignment horizontal="center"/>
    </xf>
    <xf numFmtId="1" fontId="0" fillId="0" borderId="8" xfId="0" applyNumberFormat="1" applyBorder="1" applyAlignment="1">
      <alignment horizontal="center"/>
    </xf>
    <xf numFmtId="0" fontId="0" fillId="0" borderId="13" xfId="0" applyBorder="1" applyAlignment="1">
      <alignment horizontal="center" vertical="center"/>
    </xf>
    <xf numFmtId="8" fontId="3" fillId="0" borderId="14" xfId="0" applyNumberFormat="1" applyFont="1" applyBorder="1" applyAlignment="1">
      <alignment horizontal="center" vertical="center"/>
    </xf>
    <xf numFmtId="8" fontId="3" fillId="0" borderId="15" xfId="0" applyNumberFormat="1" applyFont="1" applyBorder="1" applyAlignment="1">
      <alignment horizontal="center" vertical="center"/>
    </xf>
    <xf numFmtId="170" fontId="0" fillId="0" borderId="5" xfId="0" applyNumberFormat="1" applyBorder="1" applyAlignment="1">
      <alignment horizontal="right" indent="2"/>
    </xf>
    <xf numFmtId="2" fontId="0" fillId="0" borderId="5" xfId="0" applyNumberFormat="1" applyBorder="1" applyAlignment="1">
      <alignment horizontal="right" indent="2"/>
    </xf>
    <xf numFmtId="2" fontId="0" fillId="0" borderId="8" xfId="0" applyNumberFormat="1" applyBorder="1" applyAlignment="1">
      <alignment horizontal="right" indent="2"/>
    </xf>
    <xf numFmtId="6" fontId="3" fillId="0" borderId="5" xfId="0" applyNumberFormat="1" applyFont="1" applyBorder="1" applyAlignment="1">
      <alignment horizontal="center" vertical="center"/>
    </xf>
    <xf numFmtId="6" fontId="3" fillId="0" borderId="8" xfId="0" applyNumberFormat="1" applyFont="1" applyBorder="1" applyAlignment="1">
      <alignment horizontal="center" vertical="center"/>
    </xf>
    <xf numFmtId="6" fontId="3" fillId="0" borderId="6" xfId="0" applyNumberFormat="1" applyFont="1" applyBorder="1" applyAlignment="1">
      <alignment horizontal="left" vertical="center" indent="2"/>
    </xf>
    <xf numFmtId="6" fontId="3" fillId="0" borderId="9" xfId="0" applyNumberFormat="1" applyFont="1" applyBorder="1" applyAlignment="1">
      <alignment horizontal="left" vertical="center" indent="2"/>
    </xf>
    <xf numFmtId="166" fontId="3" fillId="0" borderId="14" xfId="0" applyNumberFormat="1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16" xfId="0" applyBorder="1" applyAlignment="1">
      <alignment vertical="center" wrapText="1"/>
    </xf>
    <xf numFmtId="0" fontId="0" fillId="0" borderId="16" xfId="0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18" xfId="0" applyBorder="1" applyAlignment="1">
      <alignment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1" xfId="0" applyBorder="1" applyAlignment="1">
      <alignment vertical="center" wrapText="1"/>
    </xf>
    <xf numFmtId="0" fontId="0" fillId="0" borderId="2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4" xfId="0" applyBorder="1" applyAlignment="1">
      <alignment vertical="center" wrapText="1"/>
    </xf>
    <xf numFmtId="0" fontId="0" fillId="0" borderId="24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21" xfId="0" applyBorder="1" applyAlignment="1">
      <alignment horizontal="left" vertical="center" wrapText="1"/>
    </xf>
    <xf numFmtId="0" fontId="0" fillId="0" borderId="22" xfId="0" applyBorder="1" applyAlignment="1">
      <alignment horizontal="left" vertical="center" wrapText="1"/>
    </xf>
    <xf numFmtId="9" fontId="0" fillId="0" borderId="0" xfId="0" applyNumberFormat="1" applyAlignment="1">
      <alignment horizontal="center"/>
    </xf>
    <xf numFmtId="171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2" fontId="0" fillId="0" borderId="0" xfId="0" applyNumberFormat="1"/>
    <xf numFmtId="0" fontId="5" fillId="0" borderId="0" xfId="0" applyFont="1" applyAlignment="1">
      <alignment horizontal="center" vertical="center"/>
    </xf>
    <xf numFmtId="0" fontId="1" fillId="0" borderId="17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1" fillId="0" borderId="10" xfId="0" applyFont="1" applyBorder="1" applyAlignment="1" applyProtection="1">
      <alignment horizontal="center" vertical="center"/>
      <protection locked="0"/>
    </xf>
    <xf numFmtId="0" fontId="11" fillId="0" borderId="11" xfId="0" applyFont="1" applyBorder="1" applyAlignment="1" applyProtection="1">
      <alignment horizontal="center" vertical="center"/>
      <protection locked="0"/>
    </xf>
    <xf numFmtId="0" fontId="10" fillId="0" borderId="10" xfId="0" applyFont="1" applyBorder="1" applyAlignment="1" applyProtection="1">
      <alignment horizontal="left" vertical="center"/>
      <protection locked="0"/>
    </xf>
    <xf numFmtId="0" fontId="10" fillId="0" borderId="11" xfId="0" applyFont="1" applyBorder="1" applyAlignment="1" applyProtection="1">
      <alignment horizontal="left" vertical="center"/>
      <protection locked="0"/>
    </xf>
    <xf numFmtId="168" fontId="11" fillId="0" borderId="10" xfId="0" applyNumberFormat="1" applyFont="1" applyBorder="1" applyAlignment="1" applyProtection="1">
      <alignment horizontal="center" vertical="center"/>
      <protection locked="0"/>
    </xf>
    <xf numFmtId="168" fontId="11" fillId="0" borderId="11" xfId="0" applyNumberFormat="1" applyFont="1" applyBorder="1" applyAlignment="1" applyProtection="1">
      <alignment horizontal="center" vertical="center"/>
      <protection locked="0"/>
    </xf>
    <xf numFmtId="1" fontId="11" fillId="0" borderId="10" xfId="0" applyNumberFormat="1" applyFont="1" applyBorder="1" applyAlignment="1" applyProtection="1">
      <alignment horizontal="center" vertical="center"/>
      <protection locked="0"/>
    </xf>
    <xf numFmtId="1" fontId="11" fillId="0" borderId="11" xfId="0" applyNumberFormat="1" applyFont="1" applyBorder="1" applyAlignment="1" applyProtection="1">
      <alignment horizontal="center" vertical="center"/>
      <protection locked="0"/>
    </xf>
    <xf numFmtId="9" fontId="11" fillId="0" borderId="10" xfId="2" applyFont="1" applyFill="1" applyBorder="1" applyAlignment="1" applyProtection="1">
      <alignment horizontal="center" vertical="center"/>
      <protection locked="0"/>
    </xf>
    <xf numFmtId="9" fontId="11" fillId="0" borderId="11" xfId="2" applyFont="1" applyFill="1" applyBorder="1" applyAlignment="1" applyProtection="1">
      <alignment horizontal="center" vertical="center"/>
      <protection locked="0"/>
    </xf>
    <xf numFmtId="0" fontId="10" fillId="0" borderId="12" xfId="0" applyFont="1" applyBorder="1" applyAlignment="1" applyProtection="1">
      <alignment horizontal="left" vertical="center"/>
      <protection locked="0"/>
    </xf>
    <xf numFmtId="2" fontId="11" fillId="0" borderId="10" xfId="0" applyNumberFormat="1" applyFont="1" applyBorder="1" applyAlignment="1" applyProtection="1">
      <alignment horizontal="center" vertical="center"/>
      <protection locked="0"/>
    </xf>
    <xf numFmtId="2" fontId="11" fillId="0" borderId="12" xfId="0" applyNumberFormat="1" applyFont="1" applyBorder="1" applyAlignment="1" applyProtection="1">
      <alignment horizontal="center" vertical="center"/>
      <protection locked="0"/>
    </xf>
    <xf numFmtId="2" fontId="11" fillId="0" borderId="11" xfId="0" applyNumberFormat="1" applyFont="1" applyBorder="1" applyAlignment="1" applyProtection="1">
      <alignment horizontal="center" vertical="center"/>
      <protection locked="0"/>
    </xf>
    <xf numFmtId="1" fontId="11" fillId="0" borderId="12" xfId="0" applyNumberFormat="1" applyFont="1" applyBorder="1" applyAlignment="1" applyProtection="1">
      <alignment horizontal="center" vertical="center"/>
      <protection locked="0"/>
    </xf>
    <xf numFmtId="0" fontId="11" fillId="0" borderId="12" xfId="0" applyFont="1" applyBorder="1" applyAlignment="1" applyProtection="1">
      <alignment horizontal="center" vertical="center"/>
      <protection locked="0"/>
    </xf>
    <xf numFmtId="9" fontId="11" fillId="3" borderId="10" xfId="2" applyFont="1" applyFill="1" applyBorder="1" applyAlignment="1" applyProtection="1">
      <alignment horizontal="center" vertical="center"/>
      <protection locked="0"/>
    </xf>
    <xf numFmtId="9" fontId="11" fillId="3" borderId="11" xfId="2" applyFont="1" applyFill="1" applyBorder="1" applyAlignment="1" applyProtection="1">
      <alignment horizontal="center" vertical="center"/>
      <protection locked="0"/>
    </xf>
    <xf numFmtId="0" fontId="11" fillId="0" borderId="10" xfId="0" applyFont="1" applyBorder="1" applyAlignment="1" applyProtection="1">
      <alignment horizontal="left" vertical="center" wrapText="1"/>
      <protection locked="0"/>
    </xf>
    <xf numFmtId="0" fontId="11" fillId="0" borderId="11" xfId="0" applyFont="1" applyBorder="1" applyAlignment="1" applyProtection="1">
      <alignment horizontal="left" vertical="center" wrapText="1"/>
      <protection locked="0"/>
    </xf>
    <xf numFmtId="0" fontId="11" fillId="4" borderId="10" xfId="0" applyFont="1" applyFill="1" applyBorder="1" applyAlignment="1" applyProtection="1">
      <alignment horizontal="left" vertical="center" wrapText="1"/>
      <protection locked="0"/>
    </xf>
    <xf numFmtId="0" fontId="11" fillId="4" borderId="11" xfId="0" applyFont="1" applyFill="1" applyBorder="1" applyAlignment="1" applyProtection="1">
      <alignment horizontal="left" vertical="center" wrapText="1"/>
      <protection locked="0"/>
    </xf>
    <xf numFmtId="2" fontId="11" fillId="4" borderId="10" xfId="0" applyNumberFormat="1" applyFont="1" applyFill="1" applyBorder="1" applyAlignment="1" applyProtection="1">
      <alignment horizontal="center" vertical="center"/>
      <protection locked="0"/>
    </xf>
    <xf numFmtId="2" fontId="11" fillId="4" borderId="11" xfId="0" applyNumberFormat="1" applyFont="1" applyFill="1" applyBorder="1" applyAlignment="1" applyProtection="1">
      <alignment horizontal="center" vertical="center"/>
      <protection locked="0"/>
    </xf>
    <xf numFmtId="171" fontId="3" fillId="0" borderId="0" xfId="0" applyNumberFormat="1" applyFont="1" applyAlignment="1">
      <alignment horizontal="center" vertical="center"/>
    </xf>
  </cellXfs>
  <cellStyles count="3">
    <cellStyle name="Normal" xfId="0" builtinId="0"/>
    <cellStyle name="Percent" xfId="1" builtinId="5"/>
    <cellStyle name="Percent 5" xfId="2" xr:uid="{D89B0473-31BF-DA4E-BB8B-61FF07BBEE3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7" Type="http://schemas.openxmlformats.org/officeDocument/2006/relationships/image" Target="../media/image10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6" Type="http://schemas.openxmlformats.org/officeDocument/2006/relationships/image" Target="../media/image9.png"/><Relationship Id="rId5" Type="http://schemas.openxmlformats.org/officeDocument/2006/relationships/image" Target="../media/image8.png"/><Relationship Id="rId4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78033</xdr:colOff>
      <xdr:row>0</xdr:row>
      <xdr:rowOff>0</xdr:rowOff>
    </xdr:from>
    <xdr:to>
      <xdr:col>18</xdr:col>
      <xdr:colOff>574169</xdr:colOff>
      <xdr:row>5</xdr:row>
      <xdr:rowOff>147524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8AA250C-E85A-884D-9F93-C93773963C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79700" y="0"/>
          <a:ext cx="6179065" cy="1237928"/>
        </a:xfrm>
        <a:prstGeom prst="rect">
          <a:avLst/>
        </a:prstGeom>
      </xdr:spPr>
    </xdr:pic>
    <xdr:clientData/>
  </xdr:twoCellAnchor>
  <xdr:twoCellAnchor editAs="oneCell">
    <xdr:from>
      <xdr:col>9</xdr:col>
      <xdr:colOff>455404</xdr:colOff>
      <xdr:row>18</xdr:row>
      <xdr:rowOff>160354</xdr:rowOff>
    </xdr:from>
    <xdr:to>
      <xdr:col>18</xdr:col>
      <xdr:colOff>787400</xdr:colOff>
      <xdr:row>27</xdr:row>
      <xdr:rowOff>105990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25EEBEC7-9D5C-5E4A-86F2-DC1D3AD336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902222" y="3611162"/>
          <a:ext cx="7772400" cy="1792908"/>
        </a:xfrm>
        <a:prstGeom prst="rect">
          <a:avLst/>
        </a:prstGeom>
      </xdr:spPr>
    </xdr:pic>
    <xdr:clientData/>
  </xdr:twoCellAnchor>
  <xdr:twoCellAnchor editAs="oneCell">
    <xdr:from>
      <xdr:col>4</xdr:col>
      <xdr:colOff>680357</xdr:colOff>
      <xdr:row>7</xdr:row>
      <xdr:rowOff>217714</xdr:rowOff>
    </xdr:from>
    <xdr:to>
      <xdr:col>9</xdr:col>
      <xdr:colOff>225662</xdr:colOff>
      <xdr:row>32</xdr:row>
      <xdr:rowOff>16327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A0B4E3F5-037D-DE40-9418-D4DFDC4193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982357" y="1696357"/>
          <a:ext cx="3672805" cy="495118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774700</xdr:colOff>
      <xdr:row>28</xdr:row>
      <xdr:rowOff>25400</xdr:rowOff>
    </xdr:from>
    <xdr:to>
      <xdr:col>21</xdr:col>
      <xdr:colOff>685800</xdr:colOff>
      <xdr:row>47</xdr:row>
      <xdr:rowOff>142324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FE0C0187-C9DC-D444-841F-C00096E7D6CA}"/>
            </a:ext>
          </a:extLst>
        </xdr:cNvPr>
        <xdr:cNvGrpSpPr/>
      </xdr:nvGrpSpPr>
      <xdr:grpSpPr>
        <a:xfrm>
          <a:off x="12268200" y="7874000"/>
          <a:ext cx="12039600" cy="3977724"/>
          <a:chOff x="8534400" y="3060700"/>
          <a:chExt cx="8166100" cy="3977724"/>
        </a:xfrm>
      </xdr:grpSpPr>
      <xdr:pic>
        <xdr:nvPicPr>
          <xdr:cNvPr id="3" name="Picture 2" descr="CoWoS-R (RDL Interposer)">
            <a:extLst>
              <a:ext uri="{FF2B5EF4-FFF2-40B4-BE49-F238E27FC236}">
                <a16:creationId xmlns:a16="http://schemas.microsoft.com/office/drawing/2014/main" id="{EADA590C-C049-DF45-AC3A-FBE80782CF73}"/>
              </a:ext>
              <a:ext uri="{C183D7F6-B498-43B3-948B-1728B52AA6E4}">
                <adec:decorative xmlns:adec="http://schemas.microsoft.com/office/drawing/2017/decorative" val="0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534400" y="3390900"/>
            <a:ext cx="8166100" cy="3647524"/>
          </a:xfrm>
          <a:prstGeom prst="rect">
            <a:avLst/>
          </a:prstGeom>
        </xdr:spPr>
      </xdr:pic>
      <xdr:sp macro="" textlink="">
        <xdr:nvSpPr>
          <xdr:cNvPr id="4" name="TextBox 3">
            <a:extLst>
              <a:ext uri="{FF2B5EF4-FFF2-40B4-BE49-F238E27FC236}">
                <a16:creationId xmlns:a16="http://schemas.microsoft.com/office/drawing/2014/main" id="{433FC6A9-A90A-F64B-A122-0C1206EF2EAE}"/>
              </a:ext>
            </a:extLst>
          </xdr:cNvPr>
          <xdr:cNvSpPr txBox="1"/>
        </xdr:nvSpPr>
        <xdr:spPr>
          <a:xfrm>
            <a:off x="11988800" y="3060700"/>
            <a:ext cx="3124200" cy="355600"/>
          </a:xfrm>
          <a:prstGeom prst="rect">
            <a:avLst/>
          </a:prstGeom>
          <a:solidFill>
            <a:srgbClr val="C00000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n-US" sz="2000" b="1">
                <a:solidFill>
                  <a:schemeClr val="bg1"/>
                </a:solidFill>
              </a:rPr>
              <a:t>CoWoS-R (RDL</a:t>
            </a:r>
            <a:r>
              <a:rPr lang="en-US" sz="2000" b="1" baseline="0">
                <a:solidFill>
                  <a:schemeClr val="bg1"/>
                </a:solidFill>
              </a:rPr>
              <a:t> Interposer)</a:t>
            </a:r>
            <a:endParaRPr lang="en-US" sz="2000" b="1">
              <a:solidFill>
                <a:schemeClr val="bg1"/>
              </a:solidFill>
            </a:endParaRPr>
          </a:p>
        </xdr:txBody>
      </xdr:sp>
    </xdr:grpSp>
    <xdr:clientData/>
  </xdr:twoCellAnchor>
  <xdr:twoCellAnchor>
    <xdr:from>
      <xdr:col>13</xdr:col>
      <xdr:colOff>488</xdr:colOff>
      <xdr:row>49</xdr:row>
      <xdr:rowOff>24911</xdr:rowOff>
    </xdr:from>
    <xdr:to>
      <xdr:col>22</xdr:col>
      <xdr:colOff>384765</xdr:colOff>
      <xdr:row>59</xdr:row>
      <xdr:rowOff>125535</xdr:rowOff>
    </xdr:to>
    <xdr:grpSp>
      <xdr:nvGrpSpPr>
        <xdr:cNvPr id="5" name="Group 4">
          <a:extLst>
            <a:ext uri="{FF2B5EF4-FFF2-40B4-BE49-F238E27FC236}">
              <a16:creationId xmlns:a16="http://schemas.microsoft.com/office/drawing/2014/main" id="{982A3DDC-224A-B540-8F21-E4CD37C4149D}"/>
            </a:ext>
          </a:extLst>
        </xdr:cNvPr>
        <xdr:cNvGrpSpPr/>
      </xdr:nvGrpSpPr>
      <xdr:grpSpPr>
        <a:xfrm>
          <a:off x="13970488" y="12140711"/>
          <a:ext cx="10861777" cy="2132624"/>
          <a:chOff x="9601200" y="7785100"/>
          <a:chExt cx="6976555" cy="2133599"/>
        </a:xfrm>
      </xdr:grpSpPr>
      <xdr:pic>
        <xdr:nvPicPr>
          <xdr:cNvPr id="6" name="Picture 5" descr="CoWoS&lt;sup&gt;®&lt;/sup&gt;-L">
            <a:extLst>
              <a:ext uri="{FF2B5EF4-FFF2-40B4-BE49-F238E27FC236}">
                <a16:creationId xmlns:a16="http://schemas.microsoft.com/office/drawing/2014/main" id="{853B0A3A-6F51-8644-A7B1-96C0FA7171D2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601200" y="7886777"/>
            <a:ext cx="6976555" cy="2031922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7" name="TextBox 6">
            <a:extLst>
              <a:ext uri="{FF2B5EF4-FFF2-40B4-BE49-F238E27FC236}">
                <a16:creationId xmlns:a16="http://schemas.microsoft.com/office/drawing/2014/main" id="{534B19AA-B3A8-C243-A763-0FECE3A9FE09}"/>
              </a:ext>
            </a:extLst>
          </xdr:cNvPr>
          <xdr:cNvSpPr txBox="1"/>
        </xdr:nvSpPr>
        <xdr:spPr>
          <a:xfrm>
            <a:off x="10033000" y="7785100"/>
            <a:ext cx="5765800" cy="317500"/>
          </a:xfrm>
          <a:prstGeom prst="rect">
            <a:avLst/>
          </a:prstGeom>
          <a:solidFill>
            <a:srgbClr val="C00000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n-US" sz="2000" b="1">
                <a:solidFill>
                  <a:schemeClr val="bg1"/>
                </a:solidFill>
              </a:rPr>
              <a:t>CoWoW-L (RDL+Passive+</a:t>
            </a:r>
            <a:r>
              <a:rPr lang="en-US" sz="2000" b="1" baseline="0">
                <a:solidFill>
                  <a:schemeClr val="bg1"/>
                </a:solidFill>
              </a:rPr>
              <a:t>TSV &amp; RDL+TIV)</a:t>
            </a:r>
            <a:endParaRPr lang="en-US" sz="2000" b="1">
              <a:solidFill>
                <a:schemeClr val="bg1"/>
              </a:solidFill>
            </a:endParaRPr>
          </a:p>
        </xdr:txBody>
      </xdr:sp>
    </xdr:grpSp>
    <xdr:clientData/>
  </xdr:twoCellAnchor>
  <xdr:twoCellAnchor>
    <xdr:from>
      <xdr:col>12</xdr:col>
      <xdr:colOff>235438</xdr:colOff>
      <xdr:row>61</xdr:row>
      <xdr:rowOff>194408</xdr:rowOff>
    </xdr:from>
    <xdr:to>
      <xdr:col>22</xdr:col>
      <xdr:colOff>527538</xdr:colOff>
      <xdr:row>75</xdr:row>
      <xdr:rowOff>15765</xdr:rowOff>
    </xdr:to>
    <xdr:grpSp>
      <xdr:nvGrpSpPr>
        <xdr:cNvPr id="8" name="Group 7">
          <a:extLst>
            <a:ext uri="{FF2B5EF4-FFF2-40B4-BE49-F238E27FC236}">
              <a16:creationId xmlns:a16="http://schemas.microsoft.com/office/drawing/2014/main" id="{B0DD3185-AE63-9940-8FBA-F617F5AE95A8}"/>
            </a:ext>
          </a:extLst>
        </xdr:cNvPr>
        <xdr:cNvGrpSpPr/>
      </xdr:nvGrpSpPr>
      <xdr:grpSpPr>
        <a:xfrm>
          <a:off x="13379938" y="14748608"/>
          <a:ext cx="11595100" cy="2666157"/>
          <a:chOff x="9055100" y="10185400"/>
          <a:chExt cx="7721600" cy="2668111"/>
        </a:xfrm>
      </xdr:grpSpPr>
      <xdr:pic>
        <xdr:nvPicPr>
          <xdr:cNvPr id="9" name="Picture 8" descr="InFO_oS">
            <a:extLst>
              <a:ext uri="{FF2B5EF4-FFF2-40B4-BE49-F238E27FC236}">
                <a16:creationId xmlns:a16="http://schemas.microsoft.com/office/drawing/2014/main" id="{4D917B45-BEAE-6E4C-8BA1-69C51F481FD9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055100" y="10490200"/>
            <a:ext cx="7721600" cy="2363311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10" name="TextBox 9">
            <a:extLst>
              <a:ext uri="{FF2B5EF4-FFF2-40B4-BE49-F238E27FC236}">
                <a16:creationId xmlns:a16="http://schemas.microsoft.com/office/drawing/2014/main" id="{636CB134-E987-F443-82DC-FED8BC16B267}"/>
              </a:ext>
            </a:extLst>
          </xdr:cNvPr>
          <xdr:cNvSpPr txBox="1"/>
        </xdr:nvSpPr>
        <xdr:spPr>
          <a:xfrm>
            <a:off x="11163300" y="10185400"/>
            <a:ext cx="3670300" cy="292100"/>
          </a:xfrm>
          <a:prstGeom prst="rect">
            <a:avLst/>
          </a:prstGeom>
          <a:solidFill>
            <a:srgbClr val="C00000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n-US" sz="2000" b="1">
                <a:solidFill>
                  <a:schemeClr val="bg1"/>
                </a:solidFill>
              </a:rPr>
              <a:t>inFO_oS (RDL?</a:t>
            </a:r>
            <a:r>
              <a:rPr lang="en-US" sz="2000" b="1" baseline="0">
                <a:solidFill>
                  <a:schemeClr val="bg1"/>
                </a:solidFill>
              </a:rPr>
              <a:t>)</a:t>
            </a:r>
            <a:endParaRPr lang="en-US" sz="2000" b="1">
              <a:solidFill>
                <a:schemeClr val="bg1"/>
              </a:solidFill>
            </a:endParaRPr>
          </a:p>
        </xdr:txBody>
      </xdr:sp>
    </xdr:grpSp>
    <xdr:clientData/>
  </xdr:twoCellAnchor>
  <xdr:twoCellAnchor>
    <xdr:from>
      <xdr:col>13</xdr:col>
      <xdr:colOff>88900</xdr:colOff>
      <xdr:row>78</xdr:row>
      <xdr:rowOff>32237</xdr:rowOff>
    </xdr:from>
    <xdr:to>
      <xdr:col>22</xdr:col>
      <xdr:colOff>215900</xdr:colOff>
      <xdr:row>93</xdr:row>
      <xdr:rowOff>58657</xdr:rowOff>
    </xdr:to>
    <xdr:grpSp>
      <xdr:nvGrpSpPr>
        <xdr:cNvPr id="11" name="Group 10">
          <a:extLst>
            <a:ext uri="{FF2B5EF4-FFF2-40B4-BE49-F238E27FC236}">
              <a16:creationId xmlns:a16="http://schemas.microsoft.com/office/drawing/2014/main" id="{46AD2737-F48E-0949-AE96-C3A39CA68E81}"/>
            </a:ext>
          </a:extLst>
        </xdr:cNvPr>
        <xdr:cNvGrpSpPr/>
      </xdr:nvGrpSpPr>
      <xdr:grpSpPr>
        <a:xfrm>
          <a:off x="14058900" y="18040837"/>
          <a:ext cx="10604500" cy="3074420"/>
          <a:chOff x="673100" y="14757400"/>
          <a:chExt cx="6731000" cy="3074419"/>
        </a:xfrm>
      </xdr:grpSpPr>
      <xdr:pic>
        <xdr:nvPicPr>
          <xdr:cNvPr id="12" name="Picture 11" descr="InFO_PoP">
            <a:extLst>
              <a:ext uri="{FF2B5EF4-FFF2-40B4-BE49-F238E27FC236}">
                <a16:creationId xmlns:a16="http://schemas.microsoft.com/office/drawing/2014/main" id="{22CDF5A0-C332-EE41-B81B-C945068D149A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73100" y="15011400"/>
            <a:ext cx="6731000" cy="2820419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13" name="TextBox 12">
            <a:extLst>
              <a:ext uri="{FF2B5EF4-FFF2-40B4-BE49-F238E27FC236}">
                <a16:creationId xmlns:a16="http://schemas.microsoft.com/office/drawing/2014/main" id="{88FDFCA2-432E-C64E-B68E-7550087A8015}"/>
              </a:ext>
            </a:extLst>
          </xdr:cNvPr>
          <xdr:cNvSpPr txBox="1"/>
        </xdr:nvSpPr>
        <xdr:spPr>
          <a:xfrm>
            <a:off x="3238500" y="14757400"/>
            <a:ext cx="1270000" cy="279400"/>
          </a:xfrm>
          <a:prstGeom prst="rect">
            <a:avLst/>
          </a:prstGeom>
          <a:solidFill>
            <a:srgbClr val="C00000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n-US" sz="2000" b="1">
                <a:solidFill>
                  <a:schemeClr val="bg1"/>
                </a:solidFill>
              </a:rPr>
              <a:t>InFO_PoP</a:t>
            </a:r>
          </a:p>
        </xdr:txBody>
      </xdr:sp>
    </xdr:grpSp>
    <xdr:clientData/>
  </xdr:twoCellAnchor>
  <xdr:twoCellAnchor>
    <xdr:from>
      <xdr:col>4</xdr:col>
      <xdr:colOff>368300</xdr:colOff>
      <xdr:row>23</xdr:row>
      <xdr:rowOff>139700</xdr:rowOff>
    </xdr:from>
    <xdr:to>
      <xdr:col>9</xdr:col>
      <xdr:colOff>113197</xdr:colOff>
      <xdr:row>28</xdr:row>
      <xdr:rowOff>195176</xdr:rowOff>
    </xdr:to>
    <xdr:grpSp>
      <xdr:nvGrpSpPr>
        <xdr:cNvPr id="14" name="Group 13">
          <a:extLst>
            <a:ext uri="{FF2B5EF4-FFF2-40B4-BE49-F238E27FC236}">
              <a16:creationId xmlns:a16="http://schemas.microsoft.com/office/drawing/2014/main" id="{3CFD4759-3292-1943-A77B-FF23C5CBD14B}"/>
            </a:ext>
          </a:extLst>
        </xdr:cNvPr>
        <xdr:cNvGrpSpPr/>
      </xdr:nvGrpSpPr>
      <xdr:grpSpPr>
        <a:xfrm>
          <a:off x="5689600" y="6972300"/>
          <a:ext cx="5091597" cy="1071476"/>
          <a:chOff x="2437578" y="1281157"/>
          <a:chExt cx="3872397" cy="1071476"/>
        </a:xfrm>
      </xdr:grpSpPr>
      <xdr:sp macro="" textlink="">
        <xdr:nvSpPr>
          <xdr:cNvPr id="15" name="TextBox 4">
            <a:extLst>
              <a:ext uri="{FF2B5EF4-FFF2-40B4-BE49-F238E27FC236}">
                <a16:creationId xmlns:a16="http://schemas.microsoft.com/office/drawing/2014/main" id="{D9FA6495-E7BF-2142-9BA9-A04D4B076B25}"/>
              </a:ext>
            </a:extLst>
          </xdr:cNvPr>
          <xdr:cNvSpPr txBox="1"/>
        </xdr:nvSpPr>
        <xdr:spPr>
          <a:xfrm>
            <a:off x="3960318" y="1281157"/>
            <a:ext cx="657552" cy="36933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1">
                <a:latin typeface="Arial Narrow" panose="020B0606020202030204" pitchFamily="34" charset="0"/>
              </a:rPr>
              <a:t>EMIB</a:t>
            </a:r>
          </a:p>
        </xdr:txBody>
      </xdr:sp>
      <xdr:grpSp>
        <xdr:nvGrpSpPr>
          <xdr:cNvPr id="16" name="Group 15">
            <a:extLst>
              <a:ext uri="{FF2B5EF4-FFF2-40B4-BE49-F238E27FC236}">
                <a16:creationId xmlns:a16="http://schemas.microsoft.com/office/drawing/2014/main" id="{3E2C7C27-A37A-CA4A-BE16-4B62C0CEF78B}"/>
              </a:ext>
            </a:extLst>
          </xdr:cNvPr>
          <xdr:cNvGrpSpPr>
            <a:grpSpLocks noChangeAspect="1"/>
          </xdr:cNvGrpSpPr>
        </xdr:nvGrpSpPr>
        <xdr:grpSpPr>
          <a:xfrm>
            <a:off x="2437578" y="1814383"/>
            <a:ext cx="3872397" cy="538250"/>
            <a:chOff x="838200" y="1295400"/>
            <a:chExt cx="2819400" cy="522515"/>
          </a:xfrm>
        </xdr:grpSpPr>
        <xdr:grpSp>
          <xdr:nvGrpSpPr>
            <xdr:cNvPr id="17" name="Group 16">
              <a:extLst>
                <a:ext uri="{FF2B5EF4-FFF2-40B4-BE49-F238E27FC236}">
                  <a16:creationId xmlns:a16="http://schemas.microsoft.com/office/drawing/2014/main" id="{2125C997-E4AA-F940-B90C-C248DC362A2D}"/>
                </a:ext>
              </a:extLst>
            </xdr:cNvPr>
            <xdr:cNvGrpSpPr/>
          </xdr:nvGrpSpPr>
          <xdr:grpSpPr>
            <a:xfrm>
              <a:off x="838200" y="1524001"/>
              <a:ext cx="2819400" cy="293914"/>
              <a:chOff x="838200" y="1524001"/>
              <a:chExt cx="2819400" cy="293914"/>
            </a:xfrm>
          </xdr:grpSpPr>
          <xdr:grpSp>
            <xdr:nvGrpSpPr>
              <xdr:cNvPr id="49" name="Group 48">
                <a:extLst>
                  <a:ext uri="{FF2B5EF4-FFF2-40B4-BE49-F238E27FC236}">
                    <a16:creationId xmlns:a16="http://schemas.microsoft.com/office/drawing/2014/main" id="{37EB5C9E-95B9-D649-8FB3-1BABF02FED42}"/>
                  </a:ext>
                </a:extLst>
              </xdr:cNvPr>
              <xdr:cNvGrpSpPr/>
            </xdr:nvGrpSpPr>
            <xdr:grpSpPr>
              <a:xfrm>
                <a:off x="944880" y="1695995"/>
                <a:ext cx="2606040" cy="121920"/>
                <a:chOff x="5090160" y="1870166"/>
                <a:chExt cx="2606040" cy="121920"/>
              </a:xfrm>
            </xdr:grpSpPr>
            <xdr:grpSp>
              <xdr:nvGrpSpPr>
                <xdr:cNvPr id="51" name="Group 50">
                  <a:extLst>
                    <a:ext uri="{FF2B5EF4-FFF2-40B4-BE49-F238E27FC236}">
                      <a16:creationId xmlns:a16="http://schemas.microsoft.com/office/drawing/2014/main" id="{C92B0B91-4A9A-A74C-BCB0-FD7AC4813D51}"/>
                    </a:ext>
                  </a:extLst>
                </xdr:cNvPr>
                <xdr:cNvGrpSpPr>
                  <a:grpSpLocks noChangeAspect="1"/>
                </xdr:cNvGrpSpPr>
              </xdr:nvGrpSpPr>
              <xdr:grpSpPr>
                <a:xfrm>
                  <a:off x="5090160" y="1870166"/>
                  <a:ext cx="1264920" cy="121920"/>
                  <a:chOff x="5090160" y="1752600"/>
                  <a:chExt cx="2529840" cy="243840"/>
                </a:xfrm>
              </xdr:grpSpPr>
              <xdr:sp macro="" textlink="">
                <xdr:nvSpPr>
                  <xdr:cNvPr id="59" name="Oval 58">
                    <a:extLst>
                      <a:ext uri="{FF2B5EF4-FFF2-40B4-BE49-F238E27FC236}">
                        <a16:creationId xmlns:a16="http://schemas.microsoft.com/office/drawing/2014/main" id="{557C0953-0BAE-7C4D-BAD2-E46D000903BA}"/>
                      </a:ext>
                    </a:extLst>
                  </xdr:cNvPr>
                  <xdr:cNvSpPr>
                    <a:spLocks noChangeAspect="1"/>
                  </xdr:cNvSpPr>
                </xdr:nvSpPr>
                <xdr:spPr>
                  <a:xfrm>
                    <a:off x="5090160" y="1752600"/>
                    <a:ext cx="243840" cy="243840"/>
                  </a:xfrm>
                  <a:prstGeom prst="ellipse">
                    <a:avLst/>
                  </a:prstGeom>
                  <a:solidFill>
                    <a:schemeClr val="bg1">
                      <a:lumMod val="65000"/>
                    </a:schemeClr>
                  </a:solidFill>
                  <a:ln w="3175">
                    <a:solidFill>
                      <a:schemeClr val="tx1">
                        <a:lumMod val="75000"/>
                        <a:lumOff val="25000"/>
                      </a:schemeClr>
                    </a:solidFill>
                  </a:ln>
                </xdr:spPr>
                <xdr:style>
                  <a:lnRef idx="2">
                    <a:schemeClr val="accent1">
                      <a:shade val="50000"/>
                    </a:schemeClr>
                  </a:lnRef>
                  <a:fillRef idx="1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lt1"/>
                  </a:fontRef>
                </xdr:style>
                <xdr:txBody>
                  <a:bodyPr wrap="square" rtlCol="0" anchor="ctr"/>
                  <a:lstStyle>
                    <a:defPPr>
                      <a:defRPr lang="en-US"/>
                    </a:defPPr>
                    <a:lvl1pPr marL="0" algn="l" defTabSz="914400" rtl="0" eaLnBrk="1" latinLnBrk="0" hangingPunct="1">
                      <a:defRPr sz="1800" kern="12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1pPr>
                    <a:lvl2pPr marL="457200" algn="l" defTabSz="914400" rtl="0" eaLnBrk="1" latinLnBrk="0" hangingPunct="1">
                      <a:defRPr sz="1800" kern="12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2pPr>
                    <a:lvl3pPr marL="914400" algn="l" defTabSz="914400" rtl="0" eaLnBrk="1" latinLnBrk="0" hangingPunct="1">
                      <a:defRPr sz="1800" kern="12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3pPr>
                    <a:lvl4pPr marL="1371600" algn="l" defTabSz="914400" rtl="0" eaLnBrk="1" latinLnBrk="0" hangingPunct="1">
                      <a:defRPr sz="1800" kern="12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4pPr>
                    <a:lvl5pPr marL="1828800" algn="l" defTabSz="914400" rtl="0" eaLnBrk="1" latinLnBrk="0" hangingPunct="1">
                      <a:defRPr sz="1800" kern="12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5pPr>
                    <a:lvl6pPr marL="2286000" algn="l" defTabSz="914400" rtl="0" eaLnBrk="1" latinLnBrk="0" hangingPunct="1">
                      <a:defRPr sz="1800" kern="12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6pPr>
                    <a:lvl7pPr marL="2743200" algn="l" defTabSz="914400" rtl="0" eaLnBrk="1" latinLnBrk="0" hangingPunct="1">
                      <a:defRPr sz="1800" kern="12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7pPr>
                    <a:lvl8pPr marL="3200400" algn="l" defTabSz="914400" rtl="0" eaLnBrk="1" latinLnBrk="0" hangingPunct="1">
                      <a:defRPr sz="1800" kern="12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8pPr>
                    <a:lvl9pPr marL="3657600" algn="l" defTabSz="914400" rtl="0" eaLnBrk="1" latinLnBrk="0" hangingPunct="1">
                      <a:defRPr sz="1800" kern="12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9pPr>
                  </a:lstStyle>
                  <a:p>
                    <a:pPr algn="ctr"/>
                    <a:endParaRPr lang="en-US">
                      <a:solidFill>
                        <a:prstClr val="white"/>
                      </a:solidFill>
                    </a:endParaRPr>
                  </a:p>
                </xdr:txBody>
              </xdr:sp>
              <xdr:sp macro="" textlink="">
                <xdr:nvSpPr>
                  <xdr:cNvPr id="60" name="Oval 59">
                    <a:extLst>
                      <a:ext uri="{FF2B5EF4-FFF2-40B4-BE49-F238E27FC236}">
                        <a16:creationId xmlns:a16="http://schemas.microsoft.com/office/drawing/2014/main" id="{5DB0B653-21B3-0F4C-BE4F-F3B8AE5C5B44}"/>
                      </a:ext>
                    </a:extLst>
                  </xdr:cNvPr>
                  <xdr:cNvSpPr>
                    <a:spLocks noChangeAspect="1"/>
                  </xdr:cNvSpPr>
                </xdr:nvSpPr>
                <xdr:spPr>
                  <a:xfrm>
                    <a:off x="5547360" y="1752600"/>
                    <a:ext cx="243840" cy="243840"/>
                  </a:xfrm>
                  <a:prstGeom prst="ellipse">
                    <a:avLst/>
                  </a:prstGeom>
                  <a:solidFill>
                    <a:schemeClr val="bg1">
                      <a:lumMod val="65000"/>
                    </a:schemeClr>
                  </a:solidFill>
                  <a:ln w="3175">
                    <a:solidFill>
                      <a:schemeClr val="tx1">
                        <a:lumMod val="75000"/>
                        <a:lumOff val="25000"/>
                      </a:schemeClr>
                    </a:solidFill>
                  </a:ln>
                </xdr:spPr>
                <xdr:style>
                  <a:lnRef idx="2">
                    <a:schemeClr val="accent1">
                      <a:shade val="50000"/>
                    </a:schemeClr>
                  </a:lnRef>
                  <a:fillRef idx="1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lt1"/>
                  </a:fontRef>
                </xdr:style>
                <xdr:txBody>
                  <a:bodyPr wrap="square" rtlCol="0" anchor="ctr"/>
                  <a:lstStyle>
                    <a:defPPr>
                      <a:defRPr lang="en-US"/>
                    </a:defPPr>
                    <a:lvl1pPr marL="0" algn="l" defTabSz="914400" rtl="0" eaLnBrk="1" latinLnBrk="0" hangingPunct="1">
                      <a:defRPr sz="1800" kern="12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1pPr>
                    <a:lvl2pPr marL="457200" algn="l" defTabSz="914400" rtl="0" eaLnBrk="1" latinLnBrk="0" hangingPunct="1">
                      <a:defRPr sz="1800" kern="12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2pPr>
                    <a:lvl3pPr marL="914400" algn="l" defTabSz="914400" rtl="0" eaLnBrk="1" latinLnBrk="0" hangingPunct="1">
                      <a:defRPr sz="1800" kern="12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3pPr>
                    <a:lvl4pPr marL="1371600" algn="l" defTabSz="914400" rtl="0" eaLnBrk="1" latinLnBrk="0" hangingPunct="1">
                      <a:defRPr sz="1800" kern="12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4pPr>
                    <a:lvl5pPr marL="1828800" algn="l" defTabSz="914400" rtl="0" eaLnBrk="1" latinLnBrk="0" hangingPunct="1">
                      <a:defRPr sz="1800" kern="12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5pPr>
                    <a:lvl6pPr marL="2286000" algn="l" defTabSz="914400" rtl="0" eaLnBrk="1" latinLnBrk="0" hangingPunct="1">
                      <a:defRPr sz="1800" kern="12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6pPr>
                    <a:lvl7pPr marL="2743200" algn="l" defTabSz="914400" rtl="0" eaLnBrk="1" latinLnBrk="0" hangingPunct="1">
                      <a:defRPr sz="1800" kern="12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7pPr>
                    <a:lvl8pPr marL="3200400" algn="l" defTabSz="914400" rtl="0" eaLnBrk="1" latinLnBrk="0" hangingPunct="1">
                      <a:defRPr sz="1800" kern="12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8pPr>
                    <a:lvl9pPr marL="3657600" algn="l" defTabSz="914400" rtl="0" eaLnBrk="1" latinLnBrk="0" hangingPunct="1">
                      <a:defRPr sz="1800" kern="12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9pPr>
                  </a:lstStyle>
                  <a:p>
                    <a:pPr algn="ctr"/>
                    <a:endParaRPr lang="en-US">
                      <a:solidFill>
                        <a:prstClr val="white"/>
                      </a:solidFill>
                    </a:endParaRPr>
                  </a:p>
                </xdr:txBody>
              </xdr:sp>
              <xdr:sp macro="" textlink="">
                <xdr:nvSpPr>
                  <xdr:cNvPr id="61" name="Oval 60">
                    <a:extLst>
                      <a:ext uri="{FF2B5EF4-FFF2-40B4-BE49-F238E27FC236}">
                        <a16:creationId xmlns:a16="http://schemas.microsoft.com/office/drawing/2014/main" id="{DA8D4B17-65FC-E349-AD43-D60E967A6991}"/>
                      </a:ext>
                    </a:extLst>
                  </xdr:cNvPr>
                  <xdr:cNvSpPr>
                    <a:spLocks noChangeAspect="1"/>
                  </xdr:cNvSpPr>
                </xdr:nvSpPr>
                <xdr:spPr>
                  <a:xfrm>
                    <a:off x="6004560" y="1752600"/>
                    <a:ext cx="243840" cy="243840"/>
                  </a:xfrm>
                  <a:prstGeom prst="ellipse">
                    <a:avLst/>
                  </a:prstGeom>
                  <a:solidFill>
                    <a:schemeClr val="bg1">
                      <a:lumMod val="65000"/>
                    </a:schemeClr>
                  </a:solidFill>
                  <a:ln w="3175">
                    <a:solidFill>
                      <a:schemeClr val="tx1">
                        <a:lumMod val="75000"/>
                        <a:lumOff val="25000"/>
                      </a:schemeClr>
                    </a:solidFill>
                  </a:ln>
                </xdr:spPr>
                <xdr:style>
                  <a:lnRef idx="2">
                    <a:schemeClr val="accent1">
                      <a:shade val="50000"/>
                    </a:schemeClr>
                  </a:lnRef>
                  <a:fillRef idx="1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lt1"/>
                  </a:fontRef>
                </xdr:style>
                <xdr:txBody>
                  <a:bodyPr wrap="square" rtlCol="0" anchor="ctr"/>
                  <a:lstStyle>
                    <a:defPPr>
                      <a:defRPr lang="en-US"/>
                    </a:defPPr>
                    <a:lvl1pPr marL="0" algn="l" defTabSz="914400" rtl="0" eaLnBrk="1" latinLnBrk="0" hangingPunct="1">
                      <a:defRPr sz="1800" kern="12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1pPr>
                    <a:lvl2pPr marL="457200" algn="l" defTabSz="914400" rtl="0" eaLnBrk="1" latinLnBrk="0" hangingPunct="1">
                      <a:defRPr sz="1800" kern="12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2pPr>
                    <a:lvl3pPr marL="914400" algn="l" defTabSz="914400" rtl="0" eaLnBrk="1" latinLnBrk="0" hangingPunct="1">
                      <a:defRPr sz="1800" kern="12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3pPr>
                    <a:lvl4pPr marL="1371600" algn="l" defTabSz="914400" rtl="0" eaLnBrk="1" latinLnBrk="0" hangingPunct="1">
                      <a:defRPr sz="1800" kern="12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4pPr>
                    <a:lvl5pPr marL="1828800" algn="l" defTabSz="914400" rtl="0" eaLnBrk="1" latinLnBrk="0" hangingPunct="1">
                      <a:defRPr sz="1800" kern="12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5pPr>
                    <a:lvl6pPr marL="2286000" algn="l" defTabSz="914400" rtl="0" eaLnBrk="1" latinLnBrk="0" hangingPunct="1">
                      <a:defRPr sz="1800" kern="12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6pPr>
                    <a:lvl7pPr marL="2743200" algn="l" defTabSz="914400" rtl="0" eaLnBrk="1" latinLnBrk="0" hangingPunct="1">
                      <a:defRPr sz="1800" kern="12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7pPr>
                    <a:lvl8pPr marL="3200400" algn="l" defTabSz="914400" rtl="0" eaLnBrk="1" latinLnBrk="0" hangingPunct="1">
                      <a:defRPr sz="1800" kern="12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8pPr>
                    <a:lvl9pPr marL="3657600" algn="l" defTabSz="914400" rtl="0" eaLnBrk="1" latinLnBrk="0" hangingPunct="1">
                      <a:defRPr sz="1800" kern="12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9pPr>
                  </a:lstStyle>
                  <a:p>
                    <a:pPr algn="ctr"/>
                    <a:endParaRPr lang="en-US">
                      <a:solidFill>
                        <a:prstClr val="white"/>
                      </a:solidFill>
                    </a:endParaRPr>
                  </a:p>
                </xdr:txBody>
              </xdr:sp>
              <xdr:sp macro="" textlink="">
                <xdr:nvSpPr>
                  <xdr:cNvPr id="62" name="Oval 61">
                    <a:extLst>
                      <a:ext uri="{FF2B5EF4-FFF2-40B4-BE49-F238E27FC236}">
                        <a16:creationId xmlns:a16="http://schemas.microsoft.com/office/drawing/2014/main" id="{2F1C73E0-5E09-B544-B084-F6609F465C06}"/>
                      </a:ext>
                    </a:extLst>
                  </xdr:cNvPr>
                  <xdr:cNvSpPr>
                    <a:spLocks noChangeAspect="1"/>
                  </xdr:cNvSpPr>
                </xdr:nvSpPr>
                <xdr:spPr>
                  <a:xfrm>
                    <a:off x="6461760" y="1752600"/>
                    <a:ext cx="243840" cy="243840"/>
                  </a:xfrm>
                  <a:prstGeom prst="ellipse">
                    <a:avLst/>
                  </a:prstGeom>
                  <a:solidFill>
                    <a:schemeClr val="bg1">
                      <a:lumMod val="65000"/>
                    </a:schemeClr>
                  </a:solidFill>
                  <a:ln w="3175">
                    <a:solidFill>
                      <a:schemeClr val="tx1">
                        <a:lumMod val="75000"/>
                        <a:lumOff val="25000"/>
                      </a:schemeClr>
                    </a:solidFill>
                  </a:ln>
                </xdr:spPr>
                <xdr:style>
                  <a:lnRef idx="2">
                    <a:schemeClr val="accent1">
                      <a:shade val="50000"/>
                    </a:schemeClr>
                  </a:lnRef>
                  <a:fillRef idx="1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lt1"/>
                  </a:fontRef>
                </xdr:style>
                <xdr:txBody>
                  <a:bodyPr wrap="square" rtlCol="0" anchor="ctr"/>
                  <a:lstStyle>
                    <a:defPPr>
                      <a:defRPr lang="en-US"/>
                    </a:defPPr>
                    <a:lvl1pPr marL="0" algn="l" defTabSz="914400" rtl="0" eaLnBrk="1" latinLnBrk="0" hangingPunct="1">
                      <a:defRPr sz="1800" kern="12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1pPr>
                    <a:lvl2pPr marL="457200" algn="l" defTabSz="914400" rtl="0" eaLnBrk="1" latinLnBrk="0" hangingPunct="1">
                      <a:defRPr sz="1800" kern="12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2pPr>
                    <a:lvl3pPr marL="914400" algn="l" defTabSz="914400" rtl="0" eaLnBrk="1" latinLnBrk="0" hangingPunct="1">
                      <a:defRPr sz="1800" kern="12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3pPr>
                    <a:lvl4pPr marL="1371600" algn="l" defTabSz="914400" rtl="0" eaLnBrk="1" latinLnBrk="0" hangingPunct="1">
                      <a:defRPr sz="1800" kern="12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4pPr>
                    <a:lvl5pPr marL="1828800" algn="l" defTabSz="914400" rtl="0" eaLnBrk="1" latinLnBrk="0" hangingPunct="1">
                      <a:defRPr sz="1800" kern="12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5pPr>
                    <a:lvl6pPr marL="2286000" algn="l" defTabSz="914400" rtl="0" eaLnBrk="1" latinLnBrk="0" hangingPunct="1">
                      <a:defRPr sz="1800" kern="12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6pPr>
                    <a:lvl7pPr marL="2743200" algn="l" defTabSz="914400" rtl="0" eaLnBrk="1" latinLnBrk="0" hangingPunct="1">
                      <a:defRPr sz="1800" kern="12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7pPr>
                    <a:lvl8pPr marL="3200400" algn="l" defTabSz="914400" rtl="0" eaLnBrk="1" latinLnBrk="0" hangingPunct="1">
                      <a:defRPr sz="1800" kern="12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8pPr>
                    <a:lvl9pPr marL="3657600" algn="l" defTabSz="914400" rtl="0" eaLnBrk="1" latinLnBrk="0" hangingPunct="1">
                      <a:defRPr sz="1800" kern="12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9pPr>
                  </a:lstStyle>
                  <a:p>
                    <a:pPr algn="ctr"/>
                    <a:endParaRPr lang="en-US">
                      <a:solidFill>
                        <a:prstClr val="white"/>
                      </a:solidFill>
                    </a:endParaRPr>
                  </a:p>
                </xdr:txBody>
              </xdr:sp>
              <xdr:sp macro="" textlink="">
                <xdr:nvSpPr>
                  <xdr:cNvPr id="63" name="Oval 62">
                    <a:extLst>
                      <a:ext uri="{FF2B5EF4-FFF2-40B4-BE49-F238E27FC236}">
                        <a16:creationId xmlns:a16="http://schemas.microsoft.com/office/drawing/2014/main" id="{F12D9714-7977-D848-8428-DD8929C9F3CA}"/>
                      </a:ext>
                    </a:extLst>
                  </xdr:cNvPr>
                  <xdr:cNvSpPr>
                    <a:spLocks noChangeAspect="1"/>
                  </xdr:cNvSpPr>
                </xdr:nvSpPr>
                <xdr:spPr>
                  <a:xfrm>
                    <a:off x="6918960" y="1752600"/>
                    <a:ext cx="243840" cy="243840"/>
                  </a:xfrm>
                  <a:prstGeom prst="ellipse">
                    <a:avLst/>
                  </a:prstGeom>
                  <a:solidFill>
                    <a:schemeClr val="bg1">
                      <a:lumMod val="65000"/>
                    </a:schemeClr>
                  </a:solidFill>
                  <a:ln w="3175">
                    <a:solidFill>
                      <a:schemeClr val="tx1">
                        <a:lumMod val="75000"/>
                        <a:lumOff val="25000"/>
                      </a:schemeClr>
                    </a:solidFill>
                  </a:ln>
                </xdr:spPr>
                <xdr:style>
                  <a:lnRef idx="2">
                    <a:schemeClr val="accent1">
                      <a:shade val="50000"/>
                    </a:schemeClr>
                  </a:lnRef>
                  <a:fillRef idx="1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lt1"/>
                  </a:fontRef>
                </xdr:style>
                <xdr:txBody>
                  <a:bodyPr wrap="square" rtlCol="0" anchor="ctr"/>
                  <a:lstStyle>
                    <a:defPPr>
                      <a:defRPr lang="en-US"/>
                    </a:defPPr>
                    <a:lvl1pPr marL="0" algn="l" defTabSz="914400" rtl="0" eaLnBrk="1" latinLnBrk="0" hangingPunct="1">
                      <a:defRPr sz="1800" kern="12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1pPr>
                    <a:lvl2pPr marL="457200" algn="l" defTabSz="914400" rtl="0" eaLnBrk="1" latinLnBrk="0" hangingPunct="1">
                      <a:defRPr sz="1800" kern="12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2pPr>
                    <a:lvl3pPr marL="914400" algn="l" defTabSz="914400" rtl="0" eaLnBrk="1" latinLnBrk="0" hangingPunct="1">
                      <a:defRPr sz="1800" kern="12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3pPr>
                    <a:lvl4pPr marL="1371600" algn="l" defTabSz="914400" rtl="0" eaLnBrk="1" latinLnBrk="0" hangingPunct="1">
                      <a:defRPr sz="1800" kern="12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4pPr>
                    <a:lvl5pPr marL="1828800" algn="l" defTabSz="914400" rtl="0" eaLnBrk="1" latinLnBrk="0" hangingPunct="1">
                      <a:defRPr sz="1800" kern="12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5pPr>
                    <a:lvl6pPr marL="2286000" algn="l" defTabSz="914400" rtl="0" eaLnBrk="1" latinLnBrk="0" hangingPunct="1">
                      <a:defRPr sz="1800" kern="12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6pPr>
                    <a:lvl7pPr marL="2743200" algn="l" defTabSz="914400" rtl="0" eaLnBrk="1" latinLnBrk="0" hangingPunct="1">
                      <a:defRPr sz="1800" kern="12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7pPr>
                    <a:lvl8pPr marL="3200400" algn="l" defTabSz="914400" rtl="0" eaLnBrk="1" latinLnBrk="0" hangingPunct="1">
                      <a:defRPr sz="1800" kern="12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8pPr>
                    <a:lvl9pPr marL="3657600" algn="l" defTabSz="914400" rtl="0" eaLnBrk="1" latinLnBrk="0" hangingPunct="1">
                      <a:defRPr sz="1800" kern="12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9pPr>
                  </a:lstStyle>
                  <a:p>
                    <a:pPr algn="ctr"/>
                    <a:endParaRPr lang="en-US">
                      <a:solidFill>
                        <a:prstClr val="white"/>
                      </a:solidFill>
                    </a:endParaRPr>
                  </a:p>
                </xdr:txBody>
              </xdr:sp>
              <xdr:sp macro="" textlink="">
                <xdr:nvSpPr>
                  <xdr:cNvPr id="64" name="Oval 63">
                    <a:extLst>
                      <a:ext uri="{FF2B5EF4-FFF2-40B4-BE49-F238E27FC236}">
                        <a16:creationId xmlns:a16="http://schemas.microsoft.com/office/drawing/2014/main" id="{FD0614AD-0103-B940-899D-26D761D46E6C}"/>
                      </a:ext>
                    </a:extLst>
                  </xdr:cNvPr>
                  <xdr:cNvSpPr>
                    <a:spLocks noChangeAspect="1"/>
                  </xdr:cNvSpPr>
                </xdr:nvSpPr>
                <xdr:spPr>
                  <a:xfrm>
                    <a:off x="7376160" y="1752600"/>
                    <a:ext cx="243840" cy="243840"/>
                  </a:xfrm>
                  <a:prstGeom prst="ellipse">
                    <a:avLst/>
                  </a:prstGeom>
                  <a:solidFill>
                    <a:schemeClr val="bg1">
                      <a:lumMod val="65000"/>
                    </a:schemeClr>
                  </a:solidFill>
                  <a:ln w="3175">
                    <a:solidFill>
                      <a:schemeClr val="tx1">
                        <a:lumMod val="75000"/>
                        <a:lumOff val="25000"/>
                      </a:schemeClr>
                    </a:solidFill>
                  </a:ln>
                </xdr:spPr>
                <xdr:style>
                  <a:lnRef idx="2">
                    <a:schemeClr val="accent1">
                      <a:shade val="50000"/>
                    </a:schemeClr>
                  </a:lnRef>
                  <a:fillRef idx="1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lt1"/>
                  </a:fontRef>
                </xdr:style>
                <xdr:txBody>
                  <a:bodyPr wrap="square" rtlCol="0" anchor="ctr"/>
                  <a:lstStyle>
                    <a:defPPr>
                      <a:defRPr lang="en-US"/>
                    </a:defPPr>
                    <a:lvl1pPr marL="0" algn="l" defTabSz="914400" rtl="0" eaLnBrk="1" latinLnBrk="0" hangingPunct="1">
                      <a:defRPr sz="1800" kern="12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1pPr>
                    <a:lvl2pPr marL="457200" algn="l" defTabSz="914400" rtl="0" eaLnBrk="1" latinLnBrk="0" hangingPunct="1">
                      <a:defRPr sz="1800" kern="12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2pPr>
                    <a:lvl3pPr marL="914400" algn="l" defTabSz="914400" rtl="0" eaLnBrk="1" latinLnBrk="0" hangingPunct="1">
                      <a:defRPr sz="1800" kern="12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3pPr>
                    <a:lvl4pPr marL="1371600" algn="l" defTabSz="914400" rtl="0" eaLnBrk="1" latinLnBrk="0" hangingPunct="1">
                      <a:defRPr sz="1800" kern="12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4pPr>
                    <a:lvl5pPr marL="1828800" algn="l" defTabSz="914400" rtl="0" eaLnBrk="1" latinLnBrk="0" hangingPunct="1">
                      <a:defRPr sz="1800" kern="12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5pPr>
                    <a:lvl6pPr marL="2286000" algn="l" defTabSz="914400" rtl="0" eaLnBrk="1" latinLnBrk="0" hangingPunct="1">
                      <a:defRPr sz="1800" kern="12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6pPr>
                    <a:lvl7pPr marL="2743200" algn="l" defTabSz="914400" rtl="0" eaLnBrk="1" latinLnBrk="0" hangingPunct="1">
                      <a:defRPr sz="1800" kern="12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7pPr>
                    <a:lvl8pPr marL="3200400" algn="l" defTabSz="914400" rtl="0" eaLnBrk="1" latinLnBrk="0" hangingPunct="1">
                      <a:defRPr sz="1800" kern="12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8pPr>
                    <a:lvl9pPr marL="3657600" algn="l" defTabSz="914400" rtl="0" eaLnBrk="1" latinLnBrk="0" hangingPunct="1">
                      <a:defRPr sz="1800" kern="12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9pPr>
                  </a:lstStyle>
                  <a:p>
                    <a:pPr algn="ctr"/>
                    <a:endParaRPr lang="en-US">
                      <a:solidFill>
                        <a:prstClr val="white"/>
                      </a:solidFill>
                    </a:endParaRPr>
                  </a:p>
                </xdr:txBody>
              </xdr:sp>
            </xdr:grpSp>
            <xdr:grpSp>
              <xdr:nvGrpSpPr>
                <xdr:cNvPr id="52" name="Group 51">
                  <a:extLst>
                    <a:ext uri="{FF2B5EF4-FFF2-40B4-BE49-F238E27FC236}">
                      <a16:creationId xmlns:a16="http://schemas.microsoft.com/office/drawing/2014/main" id="{417904B0-270C-5043-B3FD-6C12EAF92A6C}"/>
                    </a:ext>
                  </a:extLst>
                </xdr:cNvPr>
                <xdr:cNvGrpSpPr>
                  <a:grpSpLocks noChangeAspect="1"/>
                </xdr:cNvGrpSpPr>
              </xdr:nvGrpSpPr>
              <xdr:grpSpPr>
                <a:xfrm>
                  <a:off x="6431280" y="1870166"/>
                  <a:ext cx="1264920" cy="121920"/>
                  <a:chOff x="5090160" y="1752600"/>
                  <a:chExt cx="2529840" cy="243840"/>
                </a:xfrm>
              </xdr:grpSpPr>
              <xdr:sp macro="" textlink="">
                <xdr:nvSpPr>
                  <xdr:cNvPr id="53" name="Oval 52">
                    <a:extLst>
                      <a:ext uri="{FF2B5EF4-FFF2-40B4-BE49-F238E27FC236}">
                        <a16:creationId xmlns:a16="http://schemas.microsoft.com/office/drawing/2014/main" id="{D9C35DE4-8C9B-1148-A05C-413F9D41998F}"/>
                      </a:ext>
                    </a:extLst>
                  </xdr:cNvPr>
                  <xdr:cNvSpPr>
                    <a:spLocks noChangeAspect="1"/>
                  </xdr:cNvSpPr>
                </xdr:nvSpPr>
                <xdr:spPr>
                  <a:xfrm>
                    <a:off x="5090160" y="1752600"/>
                    <a:ext cx="243840" cy="243840"/>
                  </a:xfrm>
                  <a:prstGeom prst="ellipse">
                    <a:avLst/>
                  </a:prstGeom>
                  <a:solidFill>
                    <a:schemeClr val="bg1">
                      <a:lumMod val="65000"/>
                    </a:schemeClr>
                  </a:solidFill>
                  <a:ln w="3175">
                    <a:solidFill>
                      <a:schemeClr val="tx1">
                        <a:lumMod val="75000"/>
                        <a:lumOff val="25000"/>
                      </a:schemeClr>
                    </a:solidFill>
                  </a:ln>
                </xdr:spPr>
                <xdr:style>
                  <a:lnRef idx="2">
                    <a:schemeClr val="accent1">
                      <a:shade val="50000"/>
                    </a:schemeClr>
                  </a:lnRef>
                  <a:fillRef idx="1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lt1"/>
                  </a:fontRef>
                </xdr:style>
                <xdr:txBody>
                  <a:bodyPr wrap="square" rtlCol="0" anchor="ctr"/>
                  <a:lstStyle>
                    <a:defPPr>
                      <a:defRPr lang="en-US"/>
                    </a:defPPr>
                    <a:lvl1pPr marL="0" algn="l" defTabSz="914400" rtl="0" eaLnBrk="1" latinLnBrk="0" hangingPunct="1">
                      <a:defRPr sz="1800" kern="12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1pPr>
                    <a:lvl2pPr marL="457200" algn="l" defTabSz="914400" rtl="0" eaLnBrk="1" latinLnBrk="0" hangingPunct="1">
                      <a:defRPr sz="1800" kern="12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2pPr>
                    <a:lvl3pPr marL="914400" algn="l" defTabSz="914400" rtl="0" eaLnBrk="1" latinLnBrk="0" hangingPunct="1">
                      <a:defRPr sz="1800" kern="12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3pPr>
                    <a:lvl4pPr marL="1371600" algn="l" defTabSz="914400" rtl="0" eaLnBrk="1" latinLnBrk="0" hangingPunct="1">
                      <a:defRPr sz="1800" kern="12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4pPr>
                    <a:lvl5pPr marL="1828800" algn="l" defTabSz="914400" rtl="0" eaLnBrk="1" latinLnBrk="0" hangingPunct="1">
                      <a:defRPr sz="1800" kern="12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5pPr>
                    <a:lvl6pPr marL="2286000" algn="l" defTabSz="914400" rtl="0" eaLnBrk="1" latinLnBrk="0" hangingPunct="1">
                      <a:defRPr sz="1800" kern="12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6pPr>
                    <a:lvl7pPr marL="2743200" algn="l" defTabSz="914400" rtl="0" eaLnBrk="1" latinLnBrk="0" hangingPunct="1">
                      <a:defRPr sz="1800" kern="12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7pPr>
                    <a:lvl8pPr marL="3200400" algn="l" defTabSz="914400" rtl="0" eaLnBrk="1" latinLnBrk="0" hangingPunct="1">
                      <a:defRPr sz="1800" kern="12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8pPr>
                    <a:lvl9pPr marL="3657600" algn="l" defTabSz="914400" rtl="0" eaLnBrk="1" latinLnBrk="0" hangingPunct="1">
                      <a:defRPr sz="1800" kern="12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9pPr>
                  </a:lstStyle>
                  <a:p>
                    <a:pPr algn="ctr"/>
                    <a:endParaRPr lang="en-US">
                      <a:solidFill>
                        <a:prstClr val="white"/>
                      </a:solidFill>
                    </a:endParaRPr>
                  </a:p>
                </xdr:txBody>
              </xdr:sp>
              <xdr:sp macro="" textlink="">
                <xdr:nvSpPr>
                  <xdr:cNvPr id="54" name="Oval 53">
                    <a:extLst>
                      <a:ext uri="{FF2B5EF4-FFF2-40B4-BE49-F238E27FC236}">
                        <a16:creationId xmlns:a16="http://schemas.microsoft.com/office/drawing/2014/main" id="{422472AC-2D14-844F-AF8D-7E63CB62A3E3}"/>
                      </a:ext>
                    </a:extLst>
                  </xdr:cNvPr>
                  <xdr:cNvSpPr>
                    <a:spLocks noChangeAspect="1"/>
                  </xdr:cNvSpPr>
                </xdr:nvSpPr>
                <xdr:spPr>
                  <a:xfrm>
                    <a:off x="5547360" y="1752600"/>
                    <a:ext cx="243840" cy="243840"/>
                  </a:xfrm>
                  <a:prstGeom prst="ellipse">
                    <a:avLst/>
                  </a:prstGeom>
                  <a:solidFill>
                    <a:schemeClr val="bg1">
                      <a:lumMod val="65000"/>
                    </a:schemeClr>
                  </a:solidFill>
                  <a:ln w="3175">
                    <a:solidFill>
                      <a:schemeClr val="tx1">
                        <a:lumMod val="75000"/>
                        <a:lumOff val="25000"/>
                      </a:schemeClr>
                    </a:solidFill>
                  </a:ln>
                </xdr:spPr>
                <xdr:style>
                  <a:lnRef idx="2">
                    <a:schemeClr val="accent1">
                      <a:shade val="50000"/>
                    </a:schemeClr>
                  </a:lnRef>
                  <a:fillRef idx="1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lt1"/>
                  </a:fontRef>
                </xdr:style>
                <xdr:txBody>
                  <a:bodyPr wrap="square" rtlCol="0" anchor="ctr"/>
                  <a:lstStyle>
                    <a:defPPr>
                      <a:defRPr lang="en-US"/>
                    </a:defPPr>
                    <a:lvl1pPr marL="0" algn="l" defTabSz="914400" rtl="0" eaLnBrk="1" latinLnBrk="0" hangingPunct="1">
                      <a:defRPr sz="1800" kern="12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1pPr>
                    <a:lvl2pPr marL="457200" algn="l" defTabSz="914400" rtl="0" eaLnBrk="1" latinLnBrk="0" hangingPunct="1">
                      <a:defRPr sz="1800" kern="12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2pPr>
                    <a:lvl3pPr marL="914400" algn="l" defTabSz="914400" rtl="0" eaLnBrk="1" latinLnBrk="0" hangingPunct="1">
                      <a:defRPr sz="1800" kern="12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3pPr>
                    <a:lvl4pPr marL="1371600" algn="l" defTabSz="914400" rtl="0" eaLnBrk="1" latinLnBrk="0" hangingPunct="1">
                      <a:defRPr sz="1800" kern="12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4pPr>
                    <a:lvl5pPr marL="1828800" algn="l" defTabSz="914400" rtl="0" eaLnBrk="1" latinLnBrk="0" hangingPunct="1">
                      <a:defRPr sz="1800" kern="12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5pPr>
                    <a:lvl6pPr marL="2286000" algn="l" defTabSz="914400" rtl="0" eaLnBrk="1" latinLnBrk="0" hangingPunct="1">
                      <a:defRPr sz="1800" kern="12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6pPr>
                    <a:lvl7pPr marL="2743200" algn="l" defTabSz="914400" rtl="0" eaLnBrk="1" latinLnBrk="0" hangingPunct="1">
                      <a:defRPr sz="1800" kern="12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7pPr>
                    <a:lvl8pPr marL="3200400" algn="l" defTabSz="914400" rtl="0" eaLnBrk="1" latinLnBrk="0" hangingPunct="1">
                      <a:defRPr sz="1800" kern="12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8pPr>
                    <a:lvl9pPr marL="3657600" algn="l" defTabSz="914400" rtl="0" eaLnBrk="1" latinLnBrk="0" hangingPunct="1">
                      <a:defRPr sz="1800" kern="12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9pPr>
                  </a:lstStyle>
                  <a:p>
                    <a:pPr algn="ctr"/>
                    <a:endParaRPr lang="en-US">
                      <a:solidFill>
                        <a:prstClr val="white"/>
                      </a:solidFill>
                    </a:endParaRPr>
                  </a:p>
                </xdr:txBody>
              </xdr:sp>
              <xdr:sp macro="" textlink="">
                <xdr:nvSpPr>
                  <xdr:cNvPr id="55" name="Oval 54">
                    <a:extLst>
                      <a:ext uri="{FF2B5EF4-FFF2-40B4-BE49-F238E27FC236}">
                        <a16:creationId xmlns:a16="http://schemas.microsoft.com/office/drawing/2014/main" id="{84D5FC66-FBD8-5844-8273-AC7A341F7D61}"/>
                      </a:ext>
                    </a:extLst>
                  </xdr:cNvPr>
                  <xdr:cNvSpPr>
                    <a:spLocks noChangeAspect="1"/>
                  </xdr:cNvSpPr>
                </xdr:nvSpPr>
                <xdr:spPr>
                  <a:xfrm>
                    <a:off x="6004560" y="1752600"/>
                    <a:ext cx="243840" cy="243840"/>
                  </a:xfrm>
                  <a:prstGeom prst="ellipse">
                    <a:avLst/>
                  </a:prstGeom>
                  <a:solidFill>
                    <a:schemeClr val="bg1">
                      <a:lumMod val="65000"/>
                    </a:schemeClr>
                  </a:solidFill>
                  <a:ln w="3175">
                    <a:solidFill>
                      <a:schemeClr val="tx1">
                        <a:lumMod val="75000"/>
                        <a:lumOff val="25000"/>
                      </a:schemeClr>
                    </a:solidFill>
                  </a:ln>
                </xdr:spPr>
                <xdr:style>
                  <a:lnRef idx="2">
                    <a:schemeClr val="accent1">
                      <a:shade val="50000"/>
                    </a:schemeClr>
                  </a:lnRef>
                  <a:fillRef idx="1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lt1"/>
                  </a:fontRef>
                </xdr:style>
                <xdr:txBody>
                  <a:bodyPr wrap="square" rtlCol="0" anchor="ctr"/>
                  <a:lstStyle>
                    <a:defPPr>
                      <a:defRPr lang="en-US"/>
                    </a:defPPr>
                    <a:lvl1pPr marL="0" algn="l" defTabSz="914400" rtl="0" eaLnBrk="1" latinLnBrk="0" hangingPunct="1">
                      <a:defRPr sz="1800" kern="12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1pPr>
                    <a:lvl2pPr marL="457200" algn="l" defTabSz="914400" rtl="0" eaLnBrk="1" latinLnBrk="0" hangingPunct="1">
                      <a:defRPr sz="1800" kern="12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2pPr>
                    <a:lvl3pPr marL="914400" algn="l" defTabSz="914400" rtl="0" eaLnBrk="1" latinLnBrk="0" hangingPunct="1">
                      <a:defRPr sz="1800" kern="12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3pPr>
                    <a:lvl4pPr marL="1371600" algn="l" defTabSz="914400" rtl="0" eaLnBrk="1" latinLnBrk="0" hangingPunct="1">
                      <a:defRPr sz="1800" kern="12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4pPr>
                    <a:lvl5pPr marL="1828800" algn="l" defTabSz="914400" rtl="0" eaLnBrk="1" latinLnBrk="0" hangingPunct="1">
                      <a:defRPr sz="1800" kern="12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5pPr>
                    <a:lvl6pPr marL="2286000" algn="l" defTabSz="914400" rtl="0" eaLnBrk="1" latinLnBrk="0" hangingPunct="1">
                      <a:defRPr sz="1800" kern="12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6pPr>
                    <a:lvl7pPr marL="2743200" algn="l" defTabSz="914400" rtl="0" eaLnBrk="1" latinLnBrk="0" hangingPunct="1">
                      <a:defRPr sz="1800" kern="12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7pPr>
                    <a:lvl8pPr marL="3200400" algn="l" defTabSz="914400" rtl="0" eaLnBrk="1" latinLnBrk="0" hangingPunct="1">
                      <a:defRPr sz="1800" kern="12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8pPr>
                    <a:lvl9pPr marL="3657600" algn="l" defTabSz="914400" rtl="0" eaLnBrk="1" latinLnBrk="0" hangingPunct="1">
                      <a:defRPr sz="1800" kern="12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9pPr>
                  </a:lstStyle>
                  <a:p>
                    <a:pPr algn="ctr"/>
                    <a:endParaRPr lang="en-US">
                      <a:solidFill>
                        <a:prstClr val="white"/>
                      </a:solidFill>
                    </a:endParaRPr>
                  </a:p>
                </xdr:txBody>
              </xdr:sp>
              <xdr:sp macro="" textlink="">
                <xdr:nvSpPr>
                  <xdr:cNvPr id="56" name="Oval 55">
                    <a:extLst>
                      <a:ext uri="{FF2B5EF4-FFF2-40B4-BE49-F238E27FC236}">
                        <a16:creationId xmlns:a16="http://schemas.microsoft.com/office/drawing/2014/main" id="{7069FC9D-5353-4D48-A17F-A4DCEF4B559D}"/>
                      </a:ext>
                    </a:extLst>
                  </xdr:cNvPr>
                  <xdr:cNvSpPr>
                    <a:spLocks noChangeAspect="1"/>
                  </xdr:cNvSpPr>
                </xdr:nvSpPr>
                <xdr:spPr>
                  <a:xfrm>
                    <a:off x="6461760" y="1752600"/>
                    <a:ext cx="243840" cy="243840"/>
                  </a:xfrm>
                  <a:prstGeom prst="ellipse">
                    <a:avLst/>
                  </a:prstGeom>
                  <a:solidFill>
                    <a:schemeClr val="bg1">
                      <a:lumMod val="65000"/>
                    </a:schemeClr>
                  </a:solidFill>
                  <a:ln w="3175">
                    <a:solidFill>
                      <a:schemeClr val="tx1">
                        <a:lumMod val="75000"/>
                        <a:lumOff val="25000"/>
                      </a:schemeClr>
                    </a:solidFill>
                  </a:ln>
                </xdr:spPr>
                <xdr:style>
                  <a:lnRef idx="2">
                    <a:schemeClr val="accent1">
                      <a:shade val="50000"/>
                    </a:schemeClr>
                  </a:lnRef>
                  <a:fillRef idx="1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lt1"/>
                  </a:fontRef>
                </xdr:style>
                <xdr:txBody>
                  <a:bodyPr wrap="square" rtlCol="0" anchor="ctr"/>
                  <a:lstStyle>
                    <a:defPPr>
                      <a:defRPr lang="en-US"/>
                    </a:defPPr>
                    <a:lvl1pPr marL="0" algn="l" defTabSz="914400" rtl="0" eaLnBrk="1" latinLnBrk="0" hangingPunct="1">
                      <a:defRPr sz="1800" kern="12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1pPr>
                    <a:lvl2pPr marL="457200" algn="l" defTabSz="914400" rtl="0" eaLnBrk="1" latinLnBrk="0" hangingPunct="1">
                      <a:defRPr sz="1800" kern="12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2pPr>
                    <a:lvl3pPr marL="914400" algn="l" defTabSz="914400" rtl="0" eaLnBrk="1" latinLnBrk="0" hangingPunct="1">
                      <a:defRPr sz="1800" kern="12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3pPr>
                    <a:lvl4pPr marL="1371600" algn="l" defTabSz="914400" rtl="0" eaLnBrk="1" latinLnBrk="0" hangingPunct="1">
                      <a:defRPr sz="1800" kern="12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4pPr>
                    <a:lvl5pPr marL="1828800" algn="l" defTabSz="914400" rtl="0" eaLnBrk="1" latinLnBrk="0" hangingPunct="1">
                      <a:defRPr sz="1800" kern="12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5pPr>
                    <a:lvl6pPr marL="2286000" algn="l" defTabSz="914400" rtl="0" eaLnBrk="1" latinLnBrk="0" hangingPunct="1">
                      <a:defRPr sz="1800" kern="12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6pPr>
                    <a:lvl7pPr marL="2743200" algn="l" defTabSz="914400" rtl="0" eaLnBrk="1" latinLnBrk="0" hangingPunct="1">
                      <a:defRPr sz="1800" kern="12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7pPr>
                    <a:lvl8pPr marL="3200400" algn="l" defTabSz="914400" rtl="0" eaLnBrk="1" latinLnBrk="0" hangingPunct="1">
                      <a:defRPr sz="1800" kern="12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8pPr>
                    <a:lvl9pPr marL="3657600" algn="l" defTabSz="914400" rtl="0" eaLnBrk="1" latinLnBrk="0" hangingPunct="1">
                      <a:defRPr sz="1800" kern="12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9pPr>
                  </a:lstStyle>
                  <a:p>
                    <a:pPr algn="ctr"/>
                    <a:endParaRPr lang="en-US">
                      <a:solidFill>
                        <a:prstClr val="white"/>
                      </a:solidFill>
                    </a:endParaRPr>
                  </a:p>
                </xdr:txBody>
              </xdr:sp>
              <xdr:sp macro="" textlink="">
                <xdr:nvSpPr>
                  <xdr:cNvPr id="57" name="Oval 56">
                    <a:extLst>
                      <a:ext uri="{FF2B5EF4-FFF2-40B4-BE49-F238E27FC236}">
                        <a16:creationId xmlns:a16="http://schemas.microsoft.com/office/drawing/2014/main" id="{150D41EA-AA45-E042-93B0-2A5641EDF3DA}"/>
                      </a:ext>
                    </a:extLst>
                  </xdr:cNvPr>
                  <xdr:cNvSpPr>
                    <a:spLocks noChangeAspect="1"/>
                  </xdr:cNvSpPr>
                </xdr:nvSpPr>
                <xdr:spPr>
                  <a:xfrm>
                    <a:off x="6918960" y="1752600"/>
                    <a:ext cx="243840" cy="243840"/>
                  </a:xfrm>
                  <a:prstGeom prst="ellipse">
                    <a:avLst/>
                  </a:prstGeom>
                  <a:solidFill>
                    <a:schemeClr val="bg1">
                      <a:lumMod val="65000"/>
                    </a:schemeClr>
                  </a:solidFill>
                  <a:ln w="3175">
                    <a:solidFill>
                      <a:schemeClr val="tx1">
                        <a:lumMod val="75000"/>
                        <a:lumOff val="25000"/>
                      </a:schemeClr>
                    </a:solidFill>
                  </a:ln>
                </xdr:spPr>
                <xdr:style>
                  <a:lnRef idx="2">
                    <a:schemeClr val="accent1">
                      <a:shade val="50000"/>
                    </a:schemeClr>
                  </a:lnRef>
                  <a:fillRef idx="1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lt1"/>
                  </a:fontRef>
                </xdr:style>
                <xdr:txBody>
                  <a:bodyPr wrap="square" rtlCol="0" anchor="ctr"/>
                  <a:lstStyle>
                    <a:defPPr>
                      <a:defRPr lang="en-US"/>
                    </a:defPPr>
                    <a:lvl1pPr marL="0" algn="l" defTabSz="914400" rtl="0" eaLnBrk="1" latinLnBrk="0" hangingPunct="1">
                      <a:defRPr sz="1800" kern="12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1pPr>
                    <a:lvl2pPr marL="457200" algn="l" defTabSz="914400" rtl="0" eaLnBrk="1" latinLnBrk="0" hangingPunct="1">
                      <a:defRPr sz="1800" kern="12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2pPr>
                    <a:lvl3pPr marL="914400" algn="l" defTabSz="914400" rtl="0" eaLnBrk="1" latinLnBrk="0" hangingPunct="1">
                      <a:defRPr sz="1800" kern="12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3pPr>
                    <a:lvl4pPr marL="1371600" algn="l" defTabSz="914400" rtl="0" eaLnBrk="1" latinLnBrk="0" hangingPunct="1">
                      <a:defRPr sz="1800" kern="12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4pPr>
                    <a:lvl5pPr marL="1828800" algn="l" defTabSz="914400" rtl="0" eaLnBrk="1" latinLnBrk="0" hangingPunct="1">
                      <a:defRPr sz="1800" kern="12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5pPr>
                    <a:lvl6pPr marL="2286000" algn="l" defTabSz="914400" rtl="0" eaLnBrk="1" latinLnBrk="0" hangingPunct="1">
                      <a:defRPr sz="1800" kern="12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6pPr>
                    <a:lvl7pPr marL="2743200" algn="l" defTabSz="914400" rtl="0" eaLnBrk="1" latinLnBrk="0" hangingPunct="1">
                      <a:defRPr sz="1800" kern="12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7pPr>
                    <a:lvl8pPr marL="3200400" algn="l" defTabSz="914400" rtl="0" eaLnBrk="1" latinLnBrk="0" hangingPunct="1">
                      <a:defRPr sz="1800" kern="12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8pPr>
                    <a:lvl9pPr marL="3657600" algn="l" defTabSz="914400" rtl="0" eaLnBrk="1" latinLnBrk="0" hangingPunct="1">
                      <a:defRPr sz="1800" kern="12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9pPr>
                  </a:lstStyle>
                  <a:p>
                    <a:pPr algn="ctr"/>
                    <a:endParaRPr lang="en-US">
                      <a:solidFill>
                        <a:prstClr val="white"/>
                      </a:solidFill>
                    </a:endParaRPr>
                  </a:p>
                </xdr:txBody>
              </xdr:sp>
              <xdr:sp macro="" textlink="">
                <xdr:nvSpPr>
                  <xdr:cNvPr id="58" name="Oval 57">
                    <a:extLst>
                      <a:ext uri="{FF2B5EF4-FFF2-40B4-BE49-F238E27FC236}">
                        <a16:creationId xmlns:a16="http://schemas.microsoft.com/office/drawing/2014/main" id="{3F39011D-97EC-9E40-ACDB-B42CA2E0862C}"/>
                      </a:ext>
                    </a:extLst>
                  </xdr:cNvPr>
                  <xdr:cNvSpPr>
                    <a:spLocks noChangeAspect="1"/>
                  </xdr:cNvSpPr>
                </xdr:nvSpPr>
                <xdr:spPr>
                  <a:xfrm>
                    <a:off x="7376160" y="1752600"/>
                    <a:ext cx="243840" cy="243840"/>
                  </a:xfrm>
                  <a:prstGeom prst="ellipse">
                    <a:avLst/>
                  </a:prstGeom>
                  <a:solidFill>
                    <a:schemeClr val="bg1">
                      <a:lumMod val="65000"/>
                    </a:schemeClr>
                  </a:solidFill>
                  <a:ln w="3175">
                    <a:solidFill>
                      <a:schemeClr val="tx1">
                        <a:lumMod val="75000"/>
                        <a:lumOff val="25000"/>
                      </a:schemeClr>
                    </a:solidFill>
                  </a:ln>
                </xdr:spPr>
                <xdr:style>
                  <a:lnRef idx="2">
                    <a:schemeClr val="accent1">
                      <a:shade val="50000"/>
                    </a:schemeClr>
                  </a:lnRef>
                  <a:fillRef idx="1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lt1"/>
                  </a:fontRef>
                </xdr:style>
                <xdr:txBody>
                  <a:bodyPr wrap="square" rtlCol="0" anchor="ctr"/>
                  <a:lstStyle>
                    <a:defPPr>
                      <a:defRPr lang="en-US"/>
                    </a:defPPr>
                    <a:lvl1pPr marL="0" algn="l" defTabSz="914400" rtl="0" eaLnBrk="1" latinLnBrk="0" hangingPunct="1">
                      <a:defRPr sz="1800" kern="12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1pPr>
                    <a:lvl2pPr marL="457200" algn="l" defTabSz="914400" rtl="0" eaLnBrk="1" latinLnBrk="0" hangingPunct="1">
                      <a:defRPr sz="1800" kern="12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2pPr>
                    <a:lvl3pPr marL="914400" algn="l" defTabSz="914400" rtl="0" eaLnBrk="1" latinLnBrk="0" hangingPunct="1">
                      <a:defRPr sz="1800" kern="12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3pPr>
                    <a:lvl4pPr marL="1371600" algn="l" defTabSz="914400" rtl="0" eaLnBrk="1" latinLnBrk="0" hangingPunct="1">
                      <a:defRPr sz="1800" kern="12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4pPr>
                    <a:lvl5pPr marL="1828800" algn="l" defTabSz="914400" rtl="0" eaLnBrk="1" latinLnBrk="0" hangingPunct="1">
                      <a:defRPr sz="1800" kern="12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5pPr>
                    <a:lvl6pPr marL="2286000" algn="l" defTabSz="914400" rtl="0" eaLnBrk="1" latinLnBrk="0" hangingPunct="1">
                      <a:defRPr sz="1800" kern="12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6pPr>
                    <a:lvl7pPr marL="2743200" algn="l" defTabSz="914400" rtl="0" eaLnBrk="1" latinLnBrk="0" hangingPunct="1">
                      <a:defRPr sz="1800" kern="12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7pPr>
                    <a:lvl8pPr marL="3200400" algn="l" defTabSz="914400" rtl="0" eaLnBrk="1" latinLnBrk="0" hangingPunct="1">
                      <a:defRPr sz="1800" kern="12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8pPr>
                    <a:lvl9pPr marL="3657600" algn="l" defTabSz="914400" rtl="0" eaLnBrk="1" latinLnBrk="0" hangingPunct="1">
                      <a:defRPr sz="1800" kern="12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9pPr>
                  </a:lstStyle>
                  <a:p>
                    <a:pPr algn="ctr"/>
                    <a:endParaRPr lang="en-US">
                      <a:solidFill>
                        <a:prstClr val="white"/>
                      </a:solidFill>
                    </a:endParaRPr>
                  </a:p>
                </xdr:txBody>
              </xdr:sp>
            </xdr:grpSp>
          </xdr:grpSp>
          <xdr:sp macro="" textlink="">
            <xdr:nvSpPr>
              <xdr:cNvPr id="50" name="Rectangle 49">
                <a:extLst>
                  <a:ext uri="{FF2B5EF4-FFF2-40B4-BE49-F238E27FC236}">
                    <a16:creationId xmlns:a16="http://schemas.microsoft.com/office/drawing/2014/main" id="{1582B574-E609-AA4A-99BA-5E0C1F5F7DF0}"/>
                  </a:ext>
                </a:extLst>
              </xdr:cNvPr>
              <xdr:cNvSpPr/>
            </xdr:nvSpPr>
            <xdr:spPr>
              <a:xfrm>
                <a:off x="838200" y="1524001"/>
                <a:ext cx="2819400" cy="228600"/>
              </a:xfrm>
              <a:prstGeom prst="rect">
                <a:avLst/>
              </a:prstGeom>
              <a:solidFill>
                <a:schemeClr val="accent3">
                  <a:lumMod val="60000"/>
                  <a:lumOff val="40000"/>
                </a:schemeClr>
              </a:solidFill>
              <a:ln w="6350">
                <a:solidFill>
                  <a:schemeClr val="accent3">
                    <a:lumMod val="75000"/>
                  </a:schemeClr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en-US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en-US">
                  <a:solidFill>
                    <a:prstClr val="white"/>
                  </a:solidFill>
                </a:endParaRPr>
              </a:p>
            </xdr:txBody>
          </xdr:sp>
        </xdr:grpSp>
        <xdr:grpSp>
          <xdr:nvGrpSpPr>
            <xdr:cNvPr id="18" name="Group 17">
              <a:extLst>
                <a:ext uri="{FF2B5EF4-FFF2-40B4-BE49-F238E27FC236}">
                  <a16:creationId xmlns:a16="http://schemas.microsoft.com/office/drawing/2014/main" id="{309AD4D7-ED26-1742-B24F-4AFB84008AC6}"/>
                </a:ext>
              </a:extLst>
            </xdr:cNvPr>
            <xdr:cNvGrpSpPr/>
          </xdr:nvGrpSpPr>
          <xdr:grpSpPr>
            <a:xfrm>
              <a:off x="2231568" y="1295400"/>
              <a:ext cx="990600" cy="228601"/>
              <a:chOff x="5715000" y="1121770"/>
              <a:chExt cx="990600" cy="228601"/>
            </a:xfrm>
          </xdr:grpSpPr>
          <xdr:grpSp>
            <xdr:nvGrpSpPr>
              <xdr:cNvPr id="37" name="Group 36">
                <a:extLst>
                  <a:ext uri="{FF2B5EF4-FFF2-40B4-BE49-F238E27FC236}">
                    <a16:creationId xmlns:a16="http://schemas.microsoft.com/office/drawing/2014/main" id="{A322AC2D-532B-9447-9036-789002B2A651}"/>
                  </a:ext>
                </a:extLst>
              </xdr:cNvPr>
              <xdr:cNvGrpSpPr>
                <a:grpSpLocks noChangeAspect="1"/>
              </xdr:cNvGrpSpPr>
            </xdr:nvGrpSpPr>
            <xdr:grpSpPr>
              <a:xfrm>
                <a:off x="5780338" y="1251863"/>
                <a:ext cx="874882" cy="98508"/>
                <a:chOff x="5791223" y="1251862"/>
                <a:chExt cx="1023257" cy="115214"/>
              </a:xfrm>
            </xdr:grpSpPr>
            <xdr:grpSp>
              <xdr:nvGrpSpPr>
                <xdr:cNvPr id="39" name="Group 38">
                  <a:extLst>
                    <a:ext uri="{FF2B5EF4-FFF2-40B4-BE49-F238E27FC236}">
                      <a16:creationId xmlns:a16="http://schemas.microsoft.com/office/drawing/2014/main" id="{98242FDC-D2D5-0342-8985-465DF4CB7778}"/>
                    </a:ext>
                  </a:extLst>
                </xdr:cNvPr>
                <xdr:cNvGrpSpPr>
                  <a:grpSpLocks noChangeAspect="1"/>
                </xdr:cNvGrpSpPr>
              </xdr:nvGrpSpPr>
              <xdr:grpSpPr>
                <a:xfrm>
                  <a:off x="5791223" y="1251862"/>
                  <a:ext cx="493774" cy="115214"/>
                  <a:chOff x="5791200" y="1219200"/>
                  <a:chExt cx="838200" cy="152400"/>
                </a:xfrm>
              </xdr:grpSpPr>
              <xdr:sp macro="" textlink="">
                <xdr:nvSpPr>
                  <xdr:cNvPr id="45" name="Oval 44">
                    <a:extLst>
                      <a:ext uri="{FF2B5EF4-FFF2-40B4-BE49-F238E27FC236}">
                        <a16:creationId xmlns:a16="http://schemas.microsoft.com/office/drawing/2014/main" id="{E0D61A29-3B50-F442-9298-BA726B0D411F}"/>
                      </a:ext>
                    </a:extLst>
                  </xdr:cNvPr>
                  <xdr:cNvSpPr/>
                </xdr:nvSpPr>
                <xdr:spPr>
                  <a:xfrm>
                    <a:off x="6477000" y="1219200"/>
                    <a:ext cx="152400" cy="152400"/>
                  </a:xfrm>
                  <a:prstGeom prst="ellipse">
                    <a:avLst/>
                  </a:prstGeom>
                  <a:solidFill>
                    <a:schemeClr val="bg1">
                      <a:lumMod val="75000"/>
                    </a:schemeClr>
                  </a:solidFill>
                  <a:ln w="3175">
                    <a:solidFill>
                      <a:schemeClr val="tx1">
                        <a:lumMod val="75000"/>
                        <a:lumOff val="25000"/>
                      </a:schemeClr>
                    </a:solidFill>
                  </a:ln>
                </xdr:spPr>
                <xdr:style>
                  <a:lnRef idx="2">
                    <a:schemeClr val="accent1">
                      <a:shade val="50000"/>
                    </a:schemeClr>
                  </a:lnRef>
                  <a:fillRef idx="1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lt1"/>
                  </a:fontRef>
                </xdr:style>
                <xdr:txBody>
                  <a:bodyPr wrap="square" rtlCol="0" anchor="ctr"/>
                  <a:lstStyle>
                    <a:defPPr>
                      <a:defRPr lang="en-US"/>
                    </a:defPPr>
                    <a:lvl1pPr marL="0" algn="l" defTabSz="914400" rtl="0" eaLnBrk="1" latinLnBrk="0" hangingPunct="1">
                      <a:defRPr sz="1800" kern="12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1pPr>
                    <a:lvl2pPr marL="457200" algn="l" defTabSz="914400" rtl="0" eaLnBrk="1" latinLnBrk="0" hangingPunct="1">
                      <a:defRPr sz="1800" kern="12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2pPr>
                    <a:lvl3pPr marL="914400" algn="l" defTabSz="914400" rtl="0" eaLnBrk="1" latinLnBrk="0" hangingPunct="1">
                      <a:defRPr sz="1800" kern="12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3pPr>
                    <a:lvl4pPr marL="1371600" algn="l" defTabSz="914400" rtl="0" eaLnBrk="1" latinLnBrk="0" hangingPunct="1">
                      <a:defRPr sz="1800" kern="12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4pPr>
                    <a:lvl5pPr marL="1828800" algn="l" defTabSz="914400" rtl="0" eaLnBrk="1" latinLnBrk="0" hangingPunct="1">
                      <a:defRPr sz="1800" kern="12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5pPr>
                    <a:lvl6pPr marL="2286000" algn="l" defTabSz="914400" rtl="0" eaLnBrk="1" latinLnBrk="0" hangingPunct="1">
                      <a:defRPr sz="1800" kern="12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6pPr>
                    <a:lvl7pPr marL="2743200" algn="l" defTabSz="914400" rtl="0" eaLnBrk="1" latinLnBrk="0" hangingPunct="1">
                      <a:defRPr sz="1800" kern="12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7pPr>
                    <a:lvl8pPr marL="3200400" algn="l" defTabSz="914400" rtl="0" eaLnBrk="1" latinLnBrk="0" hangingPunct="1">
                      <a:defRPr sz="1800" kern="12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8pPr>
                    <a:lvl9pPr marL="3657600" algn="l" defTabSz="914400" rtl="0" eaLnBrk="1" latinLnBrk="0" hangingPunct="1">
                      <a:defRPr sz="1800" kern="12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9pPr>
                  </a:lstStyle>
                  <a:p>
                    <a:pPr algn="ctr"/>
                    <a:endParaRPr lang="en-US">
                      <a:solidFill>
                        <a:prstClr val="white"/>
                      </a:solidFill>
                    </a:endParaRPr>
                  </a:p>
                </xdr:txBody>
              </xdr:sp>
              <xdr:sp macro="" textlink="">
                <xdr:nvSpPr>
                  <xdr:cNvPr id="46" name="Oval 45">
                    <a:extLst>
                      <a:ext uri="{FF2B5EF4-FFF2-40B4-BE49-F238E27FC236}">
                        <a16:creationId xmlns:a16="http://schemas.microsoft.com/office/drawing/2014/main" id="{FEFBEFC0-C78B-6347-A676-23735FE589E4}"/>
                      </a:ext>
                    </a:extLst>
                  </xdr:cNvPr>
                  <xdr:cNvSpPr/>
                </xdr:nvSpPr>
                <xdr:spPr>
                  <a:xfrm>
                    <a:off x="5791200" y="1219200"/>
                    <a:ext cx="152400" cy="152400"/>
                  </a:xfrm>
                  <a:prstGeom prst="ellipse">
                    <a:avLst/>
                  </a:prstGeom>
                  <a:solidFill>
                    <a:schemeClr val="bg1">
                      <a:lumMod val="75000"/>
                    </a:schemeClr>
                  </a:solidFill>
                  <a:ln w="3175">
                    <a:solidFill>
                      <a:schemeClr val="tx1">
                        <a:lumMod val="75000"/>
                        <a:lumOff val="25000"/>
                      </a:schemeClr>
                    </a:solidFill>
                  </a:ln>
                </xdr:spPr>
                <xdr:style>
                  <a:lnRef idx="2">
                    <a:schemeClr val="accent1">
                      <a:shade val="50000"/>
                    </a:schemeClr>
                  </a:lnRef>
                  <a:fillRef idx="1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lt1"/>
                  </a:fontRef>
                </xdr:style>
                <xdr:txBody>
                  <a:bodyPr wrap="square" rtlCol="0" anchor="ctr"/>
                  <a:lstStyle>
                    <a:defPPr>
                      <a:defRPr lang="en-US"/>
                    </a:defPPr>
                    <a:lvl1pPr marL="0" algn="l" defTabSz="914400" rtl="0" eaLnBrk="1" latinLnBrk="0" hangingPunct="1">
                      <a:defRPr sz="1800" kern="12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1pPr>
                    <a:lvl2pPr marL="457200" algn="l" defTabSz="914400" rtl="0" eaLnBrk="1" latinLnBrk="0" hangingPunct="1">
                      <a:defRPr sz="1800" kern="12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2pPr>
                    <a:lvl3pPr marL="914400" algn="l" defTabSz="914400" rtl="0" eaLnBrk="1" latinLnBrk="0" hangingPunct="1">
                      <a:defRPr sz="1800" kern="12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3pPr>
                    <a:lvl4pPr marL="1371600" algn="l" defTabSz="914400" rtl="0" eaLnBrk="1" latinLnBrk="0" hangingPunct="1">
                      <a:defRPr sz="1800" kern="12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4pPr>
                    <a:lvl5pPr marL="1828800" algn="l" defTabSz="914400" rtl="0" eaLnBrk="1" latinLnBrk="0" hangingPunct="1">
                      <a:defRPr sz="1800" kern="12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5pPr>
                    <a:lvl6pPr marL="2286000" algn="l" defTabSz="914400" rtl="0" eaLnBrk="1" latinLnBrk="0" hangingPunct="1">
                      <a:defRPr sz="1800" kern="12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6pPr>
                    <a:lvl7pPr marL="2743200" algn="l" defTabSz="914400" rtl="0" eaLnBrk="1" latinLnBrk="0" hangingPunct="1">
                      <a:defRPr sz="1800" kern="12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7pPr>
                    <a:lvl8pPr marL="3200400" algn="l" defTabSz="914400" rtl="0" eaLnBrk="1" latinLnBrk="0" hangingPunct="1">
                      <a:defRPr sz="1800" kern="12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8pPr>
                    <a:lvl9pPr marL="3657600" algn="l" defTabSz="914400" rtl="0" eaLnBrk="1" latinLnBrk="0" hangingPunct="1">
                      <a:defRPr sz="1800" kern="12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9pPr>
                  </a:lstStyle>
                  <a:p>
                    <a:pPr algn="ctr"/>
                    <a:endParaRPr lang="en-US">
                      <a:solidFill>
                        <a:prstClr val="white"/>
                      </a:solidFill>
                    </a:endParaRPr>
                  </a:p>
                </xdr:txBody>
              </xdr:sp>
              <xdr:sp macro="" textlink="">
                <xdr:nvSpPr>
                  <xdr:cNvPr id="47" name="Oval 46">
                    <a:extLst>
                      <a:ext uri="{FF2B5EF4-FFF2-40B4-BE49-F238E27FC236}">
                        <a16:creationId xmlns:a16="http://schemas.microsoft.com/office/drawing/2014/main" id="{CC7495BB-0BCA-9D49-9E8B-4986326EF232}"/>
                      </a:ext>
                    </a:extLst>
                  </xdr:cNvPr>
                  <xdr:cNvSpPr/>
                </xdr:nvSpPr>
                <xdr:spPr>
                  <a:xfrm>
                    <a:off x="6008914" y="1219200"/>
                    <a:ext cx="152400" cy="152400"/>
                  </a:xfrm>
                  <a:prstGeom prst="ellipse">
                    <a:avLst/>
                  </a:prstGeom>
                  <a:solidFill>
                    <a:schemeClr val="bg1">
                      <a:lumMod val="75000"/>
                    </a:schemeClr>
                  </a:solidFill>
                  <a:ln w="3175">
                    <a:solidFill>
                      <a:schemeClr val="tx1">
                        <a:lumMod val="75000"/>
                        <a:lumOff val="25000"/>
                      </a:schemeClr>
                    </a:solidFill>
                  </a:ln>
                </xdr:spPr>
                <xdr:style>
                  <a:lnRef idx="2">
                    <a:schemeClr val="accent1">
                      <a:shade val="50000"/>
                    </a:schemeClr>
                  </a:lnRef>
                  <a:fillRef idx="1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lt1"/>
                  </a:fontRef>
                </xdr:style>
                <xdr:txBody>
                  <a:bodyPr wrap="square" rtlCol="0" anchor="ctr"/>
                  <a:lstStyle>
                    <a:defPPr>
                      <a:defRPr lang="en-US"/>
                    </a:defPPr>
                    <a:lvl1pPr marL="0" algn="l" defTabSz="914400" rtl="0" eaLnBrk="1" latinLnBrk="0" hangingPunct="1">
                      <a:defRPr sz="1800" kern="12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1pPr>
                    <a:lvl2pPr marL="457200" algn="l" defTabSz="914400" rtl="0" eaLnBrk="1" latinLnBrk="0" hangingPunct="1">
                      <a:defRPr sz="1800" kern="12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2pPr>
                    <a:lvl3pPr marL="914400" algn="l" defTabSz="914400" rtl="0" eaLnBrk="1" latinLnBrk="0" hangingPunct="1">
                      <a:defRPr sz="1800" kern="12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3pPr>
                    <a:lvl4pPr marL="1371600" algn="l" defTabSz="914400" rtl="0" eaLnBrk="1" latinLnBrk="0" hangingPunct="1">
                      <a:defRPr sz="1800" kern="12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4pPr>
                    <a:lvl5pPr marL="1828800" algn="l" defTabSz="914400" rtl="0" eaLnBrk="1" latinLnBrk="0" hangingPunct="1">
                      <a:defRPr sz="1800" kern="12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5pPr>
                    <a:lvl6pPr marL="2286000" algn="l" defTabSz="914400" rtl="0" eaLnBrk="1" latinLnBrk="0" hangingPunct="1">
                      <a:defRPr sz="1800" kern="12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6pPr>
                    <a:lvl7pPr marL="2743200" algn="l" defTabSz="914400" rtl="0" eaLnBrk="1" latinLnBrk="0" hangingPunct="1">
                      <a:defRPr sz="1800" kern="12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7pPr>
                    <a:lvl8pPr marL="3200400" algn="l" defTabSz="914400" rtl="0" eaLnBrk="1" latinLnBrk="0" hangingPunct="1">
                      <a:defRPr sz="1800" kern="12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8pPr>
                    <a:lvl9pPr marL="3657600" algn="l" defTabSz="914400" rtl="0" eaLnBrk="1" latinLnBrk="0" hangingPunct="1">
                      <a:defRPr sz="1800" kern="12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9pPr>
                  </a:lstStyle>
                  <a:p>
                    <a:pPr algn="ctr"/>
                    <a:endParaRPr lang="en-US">
                      <a:solidFill>
                        <a:prstClr val="white"/>
                      </a:solidFill>
                    </a:endParaRPr>
                  </a:p>
                </xdr:txBody>
              </xdr:sp>
              <xdr:sp macro="" textlink="">
                <xdr:nvSpPr>
                  <xdr:cNvPr id="48" name="Oval 47">
                    <a:extLst>
                      <a:ext uri="{FF2B5EF4-FFF2-40B4-BE49-F238E27FC236}">
                        <a16:creationId xmlns:a16="http://schemas.microsoft.com/office/drawing/2014/main" id="{E6C4C4E2-978E-534B-822E-AFB651636349}"/>
                      </a:ext>
                    </a:extLst>
                  </xdr:cNvPr>
                  <xdr:cNvSpPr/>
                </xdr:nvSpPr>
                <xdr:spPr>
                  <a:xfrm>
                    <a:off x="6248400" y="1219200"/>
                    <a:ext cx="152400" cy="152400"/>
                  </a:xfrm>
                  <a:prstGeom prst="ellipse">
                    <a:avLst/>
                  </a:prstGeom>
                  <a:solidFill>
                    <a:schemeClr val="bg1">
                      <a:lumMod val="75000"/>
                    </a:schemeClr>
                  </a:solidFill>
                  <a:ln w="3175">
                    <a:solidFill>
                      <a:schemeClr val="tx1">
                        <a:lumMod val="75000"/>
                        <a:lumOff val="25000"/>
                      </a:schemeClr>
                    </a:solidFill>
                  </a:ln>
                </xdr:spPr>
                <xdr:style>
                  <a:lnRef idx="2">
                    <a:schemeClr val="accent1">
                      <a:shade val="50000"/>
                    </a:schemeClr>
                  </a:lnRef>
                  <a:fillRef idx="1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lt1"/>
                  </a:fontRef>
                </xdr:style>
                <xdr:txBody>
                  <a:bodyPr wrap="square" rtlCol="0" anchor="ctr"/>
                  <a:lstStyle>
                    <a:defPPr>
                      <a:defRPr lang="en-US"/>
                    </a:defPPr>
                    <a:lvl1pPr marL="0" algn="l" defTabSz="914400" rtl="0" eaLnBrk="1" latinLnBrk="0" hangingPunct="1">
                      <a:defRPr sz="1800" kern="12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1pPr>
                    <a:lvl2pPr marL="457200" algn="l" defTabSz="914400" rtl="0" eaLnBrk="1" latinLnBrk="0" hangingPunct="1">
                      <a:defRPr sz="1800" kern="12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2pPr>
                    <a:lvl3pPr marL="914400" algn="l" defTabSz="914400" rtl="0" eaLnBrk="1" latinLnBrk="0" hangingPunct="1">
                      <a:defRPr sz="1800" kern="12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3pPr>
                    <a:lvl4pPr marL="1371600" algn="l" defTabSz="914400" rtl="0" eaLnBrk="1" latinLnBrk="0" hangingPunct="1">
                      <a:defRPr sz="1800" kern="12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4pPr>
                    <a:lvl5pPr marL="1828800" algn="l" defTabSz="914400" rtl="0" eaLnBrk="1" latinLnBrk="0" hangingPunct="1">
                      <a:defRPr sz="1800" kern="12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5pPr>
                    <a:lvl6pPr marL="2286000" algn="l" defTabSz="914400" rtl="0" eaLnBrk="1" latinLnBrk="0" hangingPunct="1">
                      <a:defRPr sz="1800" kern="12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6pPr>
                    <a:lvl7pPr marL="2743200" algn="l" defTabSz="914400" rtl="0" eaLnBrk="1" latinLnBrk="0" hangingPunct="1">
                      <a:defRPr sz="1800" kern="12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7pPr>
                    <a:lvl8pPr marL="3200400" algn="l" defTabSz="914400" rtl="0" eaLnBrk="1" latinLnBrk="0" hangingPunct="1">
                      <a:defRPr sz="1800" kern="12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8pPr>
                    <a:lvl9pPr marL="3657600" algn="l" defTabSz="914400" rtl="0" eaLnBrk="1" latinLnBrk="0" hangingPunct="1">
                      <a:defRPr sz="1800" kern="12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9pPr>
                  </a:lstStyle>
                  <a:p>
                    <a:pPr algn="ctr"/>
                    <a:endParaRPr lang="en-US">
                      <a:solidFill>
                        <a:prstClr val="white"/>
                      </a:solidFill>
                    </a:endParaRPr>
                  </a:p>
                </xdr:txBody>
              </xdr:sp>
            </xdr:grpSp>
            <xdr:grpSp>
              <xdr:nvGrpSpPr>
                <xdr:cNvPr id="40" name="Group 39">
                  <a:extLst>
                    <a:ext uri="{FF2B5EF4-FFF2-40B4-BE49-F238E27FC236}">
                      <a16:creationId xmlns:a16="http://schemas.microsoft.com/office/drawing/2014/main" id="{1596713A-6EEA-D24E-8C8A-A85629F9A7E2}"/>
                    </a:ext>
                  </a:extLst>
                </xdr:cNvPr>
                <xdr:cNvGrpSpPr>
                  <a:grpSpLocks noChangeAspect="1"/>
                </xdr:cNvGrpSpPr>
              </xdr:nvGrpSpPr>
              <xdr:grpSpPr>
                <a:xfrm>
                  <a:off x="6320706" y="1251862"/>
                  <a:ext cx="493774" cy="115214"/>
                  <a:chOff x="5791200" y="1219200"/>
                  <a:chExt cx="838200" cy="152400"/>
                </a:xfrm>
              </xdr:grpSpPr>
              <xdr:sp macro="" textlink="">
                <xdr:nvSpPr>
                  <xdr:cNvPr id="41" name="Oval 40">
                    <a:extLst>
                      <a:ext uri="{FF2B5EF4-FFF2-40B4-BE49-F238E27FC236}">
                        <a16:creationId xmlns:a16="http://schemas.microsoft.com/office/drawing/2014/main" id="{E51730A7-0276-6540-B989-DADF04B7D84F}"/>
                      </a:ext>
                    </a:extLst>
                  </xdr:cNvPr>
                  <xdr:cNvSpPr/>
                </xdr:nvSpPr>
                <xdr:spPr>
                  <a:xfrm>
                    <a:off x="6477000" y="1219200"/>
                    <a:ext cx="152400" cy="152400"/>
                  </a:xfrm>
                  <a:prstGeom prst="ellipse">
                    <a:avLst/>
                  </a:prstGeom>
                  <a:solidFill>
                    <a:schemeClr val="bg1">
                      <a:lumMod val="75000"/>
                    </a:schemeClr>
                  </a:solidFill>
                  <a:ln w="3175">
                    <a:solidFill>
                      <a:schemeClr val="tx1">
                        <a:lumMod val="75000"/>
                        <a:lumOff val="25000"/>
                      </a:schemeClr>
                    </a:solidFill>
                  </a:ln>
                </xdr:spPr>
                <xdr:style>
                  <a:lnRef idx="2">
                    <a:schemeClr val="accent1">
                      <a:shade val="50000"/>
                    </a:schemeClr>
                  </a:lnRef>
                  <a:fillRef idx="1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lt1"/>
                  </a:fontRef>
                </xdr:style>
                <xdr:txBody>
                  <a:bodyPr wrap="square" rtlCol="0" anchor="ctr"/>
                  <a:lstStyle>
                    <a:defPPr>
                      <a:defRPr lang="en-US"/>
                    </a:defPPr>
                    <a:lvl1pPr marL="0" algn="l" defTabSz="914400" rtl="0" eaLnBrk="1" latinLnBrk="0" hangingPunct="1">
                      <a:defRPr sz="1800" kern="12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1pPr>
                    <a:lvl2pPr marL="457200" algn="l" defTabSz="914400" rtl="0" eaLnBrk="1" latinLnBrk="0" hangingPunct="1">
                      <a:defRPr sz="1800" kern="12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2pPr>
                    <a:lvl3pPr marL="914400" algn="l" defTabSz="914400" rtl="0" eaLnBrk="1" latinLnBrk="0" hangingPunct="1">
                      <a:defRPr sz="1800" kern="12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3pPr>
                    <a:lvl4pPr marL="1371600" algn="l" defTabSz="914400" rtl="0" eaLnBrk="1" latinLnBrk="0" hangingPunct="1">
                      <a:defRPr sz="1800" kern="12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4pPr>
                    <a:lvl5pPr marL="1828800" algn="l" defTabSz="914400" rtl="0" eaLnBrk="1" latinLnBrk="0" hangingPunct="1">
                      <a:defRPr sz="1800" kern="12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5pPr>
                    <a:lvl6pPr marL="2286000" algn="l" defTabSz="914400" rtl="0" eaLnBrk="1" latinLnBrk="0" hangingPunct="1">
                      <a:defRPr sz="1800" kern="12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6pPr>
                    <a:lvl7pPr marL="2743200" algn="l" defTabSz="914400" rtl="0" eaLnBrk="1" latinLnBrk="0" hangingPunct="1">
                      <a:defRPr sz="1800" kern="12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7pPr>
                    <a:lvl8pPr marL="3200400" algn="l" defTabSz="914400" rtl="0" eaLnBrk="1" latinLnBrk="0" hangingPunct="1">
                      <a:defRPr sz="1800" kern="12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8pPr>
                    <a:lvl9pPr marL="3657600" algn="l" defTabSz="914400" rtl="0" eaLnBrk="1" latinLnBrk="0" hangingPunct="1">
                      <a:defRPr sz="1800" kern="12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9pPr>
                  </a:lstStyle>
                  <a:p>
                    <a:pPr algn="ctr"/>
                    <a:endParaRPr lang="en-US">
                      <a:solidFill>
                        <a:prstClr val="white"/>
                      </a:solidFill>
                    </a:endParaRPr>
                  </a:p>
                </xdr:txBody>
              </xdr:sp>
              <xdr:sp macro="" textlink="">
                <xdr:nvSpPr>
                  <xdr:cNvPr id="42" name="Oval 41">
                    <a:extLst>
                      <a:ext uri="{FF2B5EF4-FFF2-40B4-BE49-F238E27FC236}">
                        <a16:creationId xmlns:a16="http://schemas.microsoft.com/office/drawing/2014/main" id="{95F85E00-BD93-9A4E-8BD0-35BAC76FC083}"/>
                      </a:ext>
                    </a:extLst>
                  </xdr:cNvPr>
                  <xdr:cNvSpPr/>
                </xdr:nvSpPr>
                <xdr:spPr>
                  <a:xfrm>
                    <a:off x="5791200" y="1219200"/>
                    <a:ext cx="152400" cy="152400"/>
                  </a:xfrm>
                  <a:prstGeom prst="ellipse">
                    <a:avLst/>
                  </a:prstGeom>
                  <a:solidFill>
                    <a:schemeClr val="bg1">
                      <a:lumMod val="75000"/>
                    </a:schemeClr>
                  </a:solidFill>
                  <a:ln w="3175">
                    <a:solidFill>
                      <a:schemeClr val="tx1">
                        <a:lumMod val="75000"/>
                        <a:lumOff val="25000"/>
                      </a:schemeClr>
                    </a:solidFill>
                  </a:ln>
                </xdr:spPr>
                <xdr:style>
                  <a:lnRef idx="2">
                    <a:schemeClr val="accent1">
                      <a:shade val="50000"/>
                    </a:schemeClr>
                  </a:lnRef>
                  <a:fillRef idx="1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lt1"/>
                  </a:fontRef>
                </xdr:style>
                <xdr:txBody>
                  <a:bodyPr wrap="square" rtlCol="0" anchor="ctr"/>
                  <a:lstStyle>
                    <a:defPPr>
                      <a:defRPr lang="en-US"/>
                    </a:defPPr>
                    <a:lvl1pPr marL="0" algn="l" defTabSz="914400" rtl="0" eaLnBrk="1" latinLnBrk="0" hangingPunct="1">
                      <a:defRPr sz="1800" kern="12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1pPr>
                    <a:lvl2pPr marL="457200" algn="l" defTabSz="914400" rtl="0" eaLnBrk="1" latinLnBrk="0" hangingPunct="1">
                      <a:defRPr sz="1800" kern="12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2pPr>
                    <a:lvl3pPr marL="914400" algn="l" defTabSz="914400" rtl="0" eaLnBrk="1" latinLnBrk="0" hangingPunct="1">
                      <a:defRPr sz="1800" kern="12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3pPr>
                    <a:lvl4pPr marL="1371600" algn="l" defTabSz="914400" rtl="0" eaLnBrk="1" latinLnBrk="0" hangingPunct="1">
                      <a:defRPr sz="1800" kern="12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4pPr>
                    <a:lvl5pPr marL="1828800" algn="l" defTabSz="914400" rtl="0" eaLnBrk="1" latinLnBrk="0" hangingPunct="1">
                      <a:defRPr sz="1800" kern="12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5pPr>
                    <a:lvl6pPr marL="2286000" algn="l" defTabSz="914400" rtl="0" eaLnBrk="1" latinLnBrk="0" hangingPunct="1">
                      <a:defRPr sz="1800" kern="12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6pPr>
                    <a:lvl7pPr marL="2743200" algn="l" defTabSz="914400" rtl="0" eaLnBrk="1" latinLnBrk="0" hangingPunct="1">
                      <a:defRPr sz="1800" kern="12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7pPr>
                    <a:lvl8pPr marL="3200400" algn="l" defTabSz="914400" rtl="0" eaLnBrk="1" latinLnBrk="0" hangingPunct="1">
                      <a:defRPr sz="1800" kern="12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8pPr>
                    <a:lvl9pPr marL="3657600" algn="l" defTabSz="914400" rtl="0" eaLnBrk="1" latinLnBrk="0" hangingPunct="1">
                      <a:defRPr sz="1800" kern="12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9pPr>
                  </a:lstStyle>
                  <a:p>
                    <a:pPr algn="ctr"/>
                    <a:endParaRPr lang="en-US">
                      <a:solidFill>
                        <a:prstClr val="white"/>
                      </a:solidFill>
                    </a:endParaRPr>
                  </a:p>
                </xdr:txBody>
              </xdr:sp>
              <xdr:sp macro="" textlink="">
                <xdr:nvSpPr>
                  <xdr:cNvPr id="43" name="Oval 42">
                    <a:extLst>
                      <a:ext uri="{FF2B5EF4-FFF2-40B4-BE49-F238E27FC236}">
                        <a16:creationId xmlns:a16="http://schemas.microsoft.com/office/drawing/2014/main" id="{039FCF92-0973-0448-AAE4-73C865C96BBB}"/>
                      </a:ext>
                    </a:extLst>
                  </xdr:cNvPr>
                  <xdr:cNvSpPr/>
                </xdr:nvSpPr>
                <xdr:spPr>
                  <a:xfrm>
                    <a:off x="6008914" y="1219200"/>
                    <a:ext cx="152400" cy="152400"/>
                  </a:xfrm>
                  <a:prstGeom prst="ellipse">
                    <a:avLst/>
                  </a:prstGeom>
                  <a:solidFill>
                    <a:schemeClr val="bg1">
                      <a:lumMod val="75000"/>
                    </a:schemeClr>
                  </a:solidFill>
                  <a:ln w="3175">
                    <a:solidFill>
                      <a:schemeClr val="tx1">
                        <a:lumMod val="75000"/>
                        <a:lumOff val="25000"/>
                      </a:schemeClr>
                    </a:solidFill>
                  </a:ln>
                </xdr:spPr>
                <xdr:style>
                  <a:lnRef idx="2">
                    <a:schemeClr val="accent1">
                      <a:shade val="50000"/>
                    </a:schemeClr>
                  </a:lnRef>
                  <a:fillRef idx="1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lt1"/>
                  </a:fontRef>
                </xdr:style>
                <xdr:txBody>
                  <a:bodyPr wrap="square" rtlCol="0" anchor="ctr"/>
                  <a:lstStyle>
                    <a:defPPr>
                      <a:defRPr lang="en-US"/>
                    </a:defPPr>
                    <a:lvl1pPr marL="0" algn="l" defTabSz="914400" rtl="0" eaLnBrk="1" latinLnBrk="0" hangingPunct="1">
                      <a:defRPr sz="1800" kern="12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1pPr>
                    <a:lvl2pPr marL="457200" algn="l" defTabSz="914400" rtl="0" eaLnBrk="1" latinLnBrk="0" hangingPunct="1">
                      <a:defRPr sz="1800" kern="12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2pPr>
                    <a:lvl3pPr marL="914400" algn="l" defTabSz="914400" rtl="0" eaLnBrk="1" latinLnBrk="0" hangingPunct="1">
                      <a:defRPr sz="1800" kern="12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3pPr>
                    <a:lvl4pPr marL="1371600" algn="l" defTabSz="914400" rtl="0" eaLnBrk="1" latinLnBrk="0" hangingPunct="1">
                      <a:defRPr sz="1800" kern="12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4pPr>
                    <a:lvl5pPr marL="1828800" algn="l" defTabSz="914400" rtl="0" eaLnBrk="1" latinLnBrk="0" hangingPunct="1">
                      <a:defRPr sz="1800" kern="12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5pPr>
                    <a:lvl6pPr marL="2286000" algn="l" defTabSz="914400" rtl="0" eaLnBrk="1" latinLnBrk="0" hangingPunct="1">
                      <a:defRPr sz="1800" kern="12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6pPr>
                    <a:lvl7pPr marL="2743200" algn="l" defTabSz="914400" rtl="0" eaLnBrk="1" latinLnBrk="0" hangingPunct="1">
                      <a:defRPr sz="1800" kern="12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7pPr>
                    <a:lvl8pPr marL="3200400" algn="l" defTabSz="914400" rtl="0" eaLnBrk="1" latinLnBrk="0" hangingPunct="1">
                      <a:defRPr sz="1800" kern="12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8pPr>
                    <a:lvl9pPr marL="3657600" algn="l" defTabSz="914400" rtl="0" eaLnBrk="1" latinLnBrk="0" hangingPunct="1">
                      <a:defRPr sz="1800" kern="12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9pPr>
                  </a:lstStyle>
                  <a:p>
                    <a:pPr algn="ctr"/>
                    <a:endParaRPr lang="en-US">
                      <a:solidFill>
                        <a:prstClr val="white"/>
                      </a:solidFill>
                    </a:endParaRPr>
                  </a:p>
                </xdr:txBody>
              </xdr:sp>
              <xdr:sp macro="" textlink="">
                <xdr:nvSpPr>
                  <xdr:cNvPr id="44" name="Oval 43">
                    <a:extLst>
                      <a:ext uri="{FF2B5EF4-FFF2-40B4-BE49-F238E27FC236}">
                        <a16:creationId xmlns:a16="http://schemas.microsoft.com/office/drawing/2014/main" id="{06F634E8-FFC5-8349-B436-3C8C97605143}"/>
                      </a:ext>
                    </a:extLst>
                  </xdr:cNvPr>
                  <xdr:cNvSpPr/>
                </xdr:nvSpPr>
                <xdr:spPr>
                  <a:xfrm>
                    <a:off x="6248400" y="1219200"/>
                    <a:ext cx="152400" cy="152400"/>
                  </a:xfrm>
                  <a:prstGeom prst="ellipse">
                    <a:avLst/>
                  </a:prstGeom>
                  <a:solidFill>
                    <a:schemeClr val="bg1">
                      <a:lumMod val="75000"/>
                    </a:schemeClr>
                  </a:solidFill>
                  <a:ln w="3175">
                    <a:solidFill>
                      <a:schemeClr val="tx1">
                        <a:lumMod val="75000"/>
                        <a:lumOff val="25000"/>
                      </a:schemeClr>
                    </a:solidFill>
                  </a:ln>
                </xdr:spPr>
                <xdr:style>
                  <a:lnRef idx="2">
                    <a:schemeClr val="accent1">
                      <a:shade val="50000"/>
                    </a:schemeClr>
                  </a:lnRef>
                  <a:fillRef idx="1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lt1"/>
                  </a:fontRef>
                </xdr:style>
                <xdr:txBody>
                  <a:bodyPr wrap="square" rtlCol="0" anchor="ctr"/>
                  <a:lstStyle>
                    <a:defPPr>
                      <a:defRPr lang="en-US"/>
                    </a:defPPr>
                    <a:lvl1pPr marL="0" algn="l" defTabSz="914400" rtl="0" eaLnBrk="1" latinLnBrk="0" hangingPunct="1">
                      <a:defRPr sz="1800" kern="12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1pPr>
                    <a:lvl2pPr marL="457200" algn="l" defTabSz="914400" rtl="0" eaLnBrk="1" latinLnBrk="0" hangingPunct="1">
                      <a:defRPr sz="1800" kern="12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2pPr>
                    <a:lvl3pPr marL="914400" algn="l" defTabSz="914400" rtl="0" eaLnBrk="1" latinLnBrk="0" hangingPunct="1">
                      <a:defRPr sz="1800" kern="12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3pPr>
                    <a:lvl4pPr marL="1371600" algn="l" defTabSz="914400" rtl="0" eaLnBrk="1" latinLnBrk="0" hangingPunct="1">
                      <a:defRPr sz="1800" kern="12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4pPr>
                    <a:lvl5pPr marL="1828800" algn="l" defTabSz="914400" rtl="0" eaLnBrk="1" latinLnBrk="0" hangingPunct="1">
                      <a:defRPr sz="1800" kern="12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5pPr>
                    <a:lvl6pPr marL="2286000" algn="l" defTabSz="914400" rtl="0" eaLnBrk="1" latinLnBrk="0" hangingPunct="1">
                      <a:defRPr sz="1800" kern="12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6pPr>
                    <a:lvl7pPr marL="2743200" algn="l" defTabSz="914400" rtl="0" eaLnBrk="1" latinLnBrk="0" hangingPunct="1">
                      <a:defRPr sz="1800" kern="12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7pPr>
                    <a:lvl8pPr marL="3200400" algn="l" defTabSz="914400" rtl="0" eaLnBrk="1" latinLnBrk="0" hangingPunct="1">
                      <a:defRPr sz="1800" kern="12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8pPr>
                    <a:lvl9pPr marL="3657600" algn="l" defTabSz="914400" rtl="0" eaLnBrk="1" latinLnBrk="0" hangingPunct="1">
                      <a:defRPr sz="1800" kern="12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9pPr>
                  </a:lstStyle>
                  <a:p>
                    <a:pPr algn="ctr"/>
                    <a:endParaRPr lang="en-US">
                      <a:solidFill>
                        <a:prstClr val="white"/>
                      </a:solidFill>
                    </a:endParaRPr>
                  </a:p>
                </xdr:txBody>
              </xdr:sp>
            </xdr:grpSp>
          </xdr:grpSp>
          <xdr:sp macro="" textlink="">
            <xdr:nvSpPr>
              <xdr:cNvPr id="38" name="Rectangle 37">
                <a:extLst>
                  <a:ext uri="{FF2B5EF4-FFF2-40B4-BE49-F238E27FC236}">
                    <a16:creationId xmlns:a16="http://schemas.microsoft.com/office/drawing/2014/main" id="{ADA4F419-2E1B-1E41-A017-8C1AD7D7611A}"/>
                  </a:ext>
                </a:extLst>
              </xdr:cNvPr>
              <xdr:cNvSpPr/>
            </xdr:nvSpPr>
            <xdr:spPr>
              <a:xfrm>
                <a:off x="5715000" y="1121770"/>
                <a:ext cx="990600" cy="173629"/>
              </a:xfrm>
              <a:prstGeom prst="rect">
                <a:avLst/>
              </a:prstGeom>
              <a:solidFill>
                <a:schemeClr val="bg1">
                  <a:lumMod val="75000"/>
                </a:schemeClr>
              </a:solidFill>
              <a:ln w="6350">
                <a:solidFill>
                  <a:schemeClr val="tx1">
                    <a:lumMod val="75000"/>
                    <a:lumOff val="25000"/>
                  </a:schemeClr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en-US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en-US">
                  <a:solidFill>
                    <a:prstClr val="white"/>
                  </a:solidFill>
                </a:endParaRPr>
              </a:p>
            </xdr:txBody>
          </xdr:sp>
        </xdr:grpSp>
        <xdr:grpSp>
          <xdr:nvGrpSpPr>
            <xdr:cNvPr id="19" name="Group 18">
              <a:extLst>
                <a:ext uri="{FF2B5EF4-FFF2-40B4-BE49-F238E27FC236}">
                  <a16:creationId xmlns:a16="http://schemas.microsoft.com/office/drawing/2014/main" id="{BB9D7D42-FAEA-BE40-97FE-2DB1536BEF4D}"/>
                </a:ext>
              </a:extLst>
            </xdr:cNvPr>
            <xdr:cNvGrpSpPr/>
          </xdr:nvGrpSpPr>
          <xdr:grpSpPr>
            <a:xfrm>
              <a:off x="1143000" y="1295401"/>
              <a:ext cx="990600" cy="228601"/>
              <a:chOff x="5715000" y="1121770"/>
              <a:chExt cx="990600" cy="228601"/>
            </a:xfrm>
          </xdr:grpSpPr>
          <xdr:grpSp>
            <xdr:nvGrpSpPr>
              <xdr:cNvPr id="25" name="Group 24">
                <a:extLst>
                  <a:ext uri="{FF2B5EF4-FFF2-40B4-BE49-F238E27FC236}">
                    <a16:creationId xmlns:a16="http://schemas.microsoft.com/office/drawing/2014/main" id="{CB67EDCA-D0EC-8448-BE84-9D18C699B4B2}"/>
                  </a:ext>
                </a:extLst>
              </xdr:cNvPr>
              <xdr:cNvGrpSpPr>
                <a:grpSpLocks noChangeAspect="1"/>
              </xdr:cNvGrpSpPr>
            </xdr:nvGrpSpPr>
            <xdr:grpSpPr>
              <a:xfrm>
                <a:off x="5780338" y="1251863"/>
                <a:ext cx="874882" cy="98508"/>
                <a:chOff x="5791223" y="1251862"/>
                <a:chExt cx="1023257" cy="115214"/>
              </a:xfrm>
            </xdr:grpSpPr>
            <xdr:grpSp>
              <xdr:nvGrpSpPr>
                <xdr:cNvPr id="27" name="Group 26">
                  <a:extLst>
                    <a:ext uri="{FF2B5EF4-FFF2-40B4-BE49-F238E27FC236}">
                      <a16:creationId xmlns:a16="http://schemas.microsoft.com/office/drawing/2014/main" id="{E5D25559-CB75-7542-9BF0-6A374EC70CB7}"/>
                    </a:ext>
                  </a:extLst>
                </xdr:cNvPr>
                <xdr:cNvGrpSpPr>
                  <a:grpSpLocks noChangeAspect="1"/>
                </xdr:cNvGrpSpPr>
              </xdr:nvGrpSpPr>
              <xdr:grpSpPr>
                <a:xfrm>
                  <a:off x="5791223" y="1251862"/>
                  <a:ext cx="493774" cy="115214"/>
                  <a:chOff x="5791200" y="1219200"/>
                  <a:chExt cx="838200" cy="152400"/>
                </a:xfrm>
              </xdr:grpSpPr>
              <xdr:sp macro="" textlink="">
                <xdr:nvSpPr>
                  <xdr:cNvPr id="33" name="Oval 32">
                    <a:extLst>
                      <a:ext uri="{FF2B5EF4-FFF2-40B4-BE49-F238E27FC236}">
                        <a16:creationId xmlns:a16="http://schemas.microsoft.com/office/drawing/2014/main" id="{83D7A51E-075E-7C43-9167-858254596CCE}"/>
                      </a:ext>
                    </a:extLst>
                  </xdr:cNvPr>
                  <xdr:cNvSpPr/>
                </xdr:nvSpPr>
                <xdr:spPr>
                  <a:xfrm>
                    <a:off x="6477000" y="1219200"/>
                    <a:ext cx="152400" cy="152400"/>
                  </a:xfrm>
                  <a:prstGeom prst="ellipse">
                    <a:avLst/>
                  </a:prstGeom>
                  <a:solidFill>
                    <a:schemeClr val="bg1">
                      <a:lumMod val="75000"/>
                    </a:schemeClr>
                  </a:solidFill>
                  <a:ln w="3175">
                    <a:solidFill>
                      <a:schemeClr val="tx1">
                        <a:lumMod val="75000"/>
                        <a:lumOff val="25000"/>
                      </a:schemeClr>
                    </a:solidFill>
                  </a:ln>
                </xdr:spPr>
                <xdr:style>
                  <a:lnRef idx="2">
                    <a:schemeClr val="accent1">
                      <a:shade val="50000"/>
                    </a:schemeClr>
                  </a:lnRef>
                  <a:fillRef idx="1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lt1"/>
                  </a:fontRef>
                </xdr:style>
                <xdr:txBody>
                  <a:bodyPr wrap="square" rtlCol="0" anchor="ctr"/>
                  <a:lstStyle>
                    <a:defPPr>
                      <a:defRPr lang="en-US"/>
                    </a:defPPr>
                    <a:lvl1pPr marL="0" algn="l" defTabSz="914400" rtl="0" eaLnBrk="1" latinLnBrk="0" hangingPunct="1">
                      <a:defRPr sz="1800" kern="12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1pPr>
                    <a:lvl2pPr marL="457200" algn="l" defTabSz="914400" rtl="0" eaLnBrk="1" latinLnBrk="0" hangingPunct="1">
                      <a:defRPr sz="1800" kern="12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2pPr>
                    <a:lvl3pPr marL="914400" algn="l" defTabSz="914400" rtl="0" eaLnBrk="1" latinLnBrk="0" hangingPunct="1">
                      <a:defRPr sz="1800" kern="12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3pPr>
                    <a:lvl4pPr marL="1371600" algn="l" defTabSz="914400" rtl="0" eaLnBrk="1" latinLnBrk="0" hangingPunct="1">
                      <a:defRPr sz="1800" kern="12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4pPr>
                    <a:lvl5pPr marL="1828800" algn="l" defTabSz="914400" rtl="0" eaLnBrk="1" latinLnBrk="0" hangingPunct="1">
                      <a:defRPr sz="1800" kern="12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5pPr>
                    <a:lvl6pPr marL="2286000" algn="l" defTabSz="914400" rtl="0" eaLnBrk="1" latinLnBrk="0" hangingPunct="1">
                      <a:defRPr sz="1800" kern="12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6pPr>
                    <a:lvl7pPr marL="2743200" algn="l" defTabSz="914400" rtl="0" eaLnBrk="1" latinLnBrk="0" hangingPunct="1">
                      <a:defRPr sz="1800" kern="12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7pPr>
                    <a:lvl8pPr marL="3200400" algn="l" defTabSz="914400" rtl="0" eaLnBrk="1" latinLnBrk="0" hangingPunct="1">
                      <a:defRPr sz="1800" kern="12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8pPr>
                    <a:lvl9pPr marL="3657600" algn="l" defTabSz="914400" rtl="0" eaLnBrk="1" latinLnBrk="0" hangingPunct="1">
                      <a:defRPr sz="1800" kern="12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9pPr>
                  </a:lstStyle>
                  <a:p>
                    <a:pPr algn="ctr"/>
                    <a:endParaRPr lang="en-US">
                      <a:solidFill>
                        <a:prstClr val="white"/>
                      </a:solidFill>
                    </a:endParaRPr>
                  </a:p>
                </xdr:txBody>
              </xdr:sp>
              <xdr:sp macro="" textlink="">
                <xdr:nvSpPr>
                  <xdr:cNvPr id="34" name="Oval 33">
                    <a:extLst>
                      <a:ext uri="{FF2B5EF4-FFF2-40B4-BE49-F238E27FC236}">
                        <a16:creationId xmlns:a16="http://schemas.microsoft.com/office/drawing/2014/main" id="{FBF7016D-24FC-9445-875D-AC5D1FE84014}"/>
                      </a:ext>
                    </a:extLst>
                  </xdr:cNvPr>
                  <xdr:cNvSpPr/>
                </xdr:nvSpPr>
                <xdr:spPr>
                  <a:xfrm>
                    <a:off x="5791200" y="1219200"/>
                    <a:ext cx="152400" cy="152400"/>
                  </a:xfrm>
                  <a:prstGeom prst="ellipse">
                    <a:avLst/>
                  </a:prstGeom>
                  <a:solidFill>
                    <a:schemeClr val="bg1">
                      <a:lumMod val="75000"/>
                    </a:schemeClr>
                  </a:solidFill>
                  <a:ln w="3175">
                    <a:solidFill>
                      <a:schemeClr val="tx1">
                        <a:lumMod val="75000"/>
                        <a:lumOff val="25000"/>
                      </a:schemeClr>
                    </a:solidFill>
                  </a:ln>
                </xdr:spPr>
                <xdr:style>
                  <a:lnRef idx="2">
                    <a:schemeClr val="accent1">
                      <a:shade val="50000"/>
                    </a:schemeClr>
                  </a:lnRef>
                  <a:fillRef idx="1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lt1"/>
                  </a:fontRef>
                </xdr:style>
                <xdr:txBody>
                  <a:bodyPr wrap="square" rtlCol="0" anchor="ctr"/>
                  <a:lstStyle>
                    <a:defPPr>
                      <a:defRPr lang="en-US"/>
                    </a:defPPr>
                    <a:lvl1pPr marL="0" algn="l" defTabSz="914400" rtl="0" eaLnBrk="1" latinLnBrk="0" hangingPunct="1">
                      <a:defRPr sz="1800" kern="12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1pPr>
                    <a:lvl2pPr marL="457200" algn="l" defTabSz="914400" rtl="0" eaLnBrk="1" latinLnBrk="0" hangingPunct="1">
                      <a:defRPr sz="1800" kern="12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2pPr>
                    <a:lvl3pPr marL="914400" algn="l" defTabSz="914400" rtl="0" eaLnBrk="1" latinLnBrk="0" hangingPunct="1">
                      <a:defRPr sz="1800" kern="12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3pPr>
                    <a:lvl4pPr marL="1371600" algn="l" defTabSz="914400" rtl="0" eaLnBrk="1" latinLnBrk="0" hangingPunct="1">
                      <a:defRPr sz="1800" kern="12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4pPr>
                    <a:lvl5pPr marL="1828800" algn="l" defTabSz="914400" rtl="0" eaLnBrk="1" latinLnBrk="0" hangingPunct="1">
                      <a:defRPr sz="1800" kern="12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5pPr>
                    <a:lvl6pPr marL="2286000" algn="l" defTabSz="914400" rtl="0" eaLnBrk="1" latinLnBrk="0" hangingPunct="1">
                      <a:defRPr sz="1800" kern="12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6pPr>
                    <a:lvl7pPr marL="2743200" algn="l" defTabSz="914400" rtl="0" eaLnBrk="1" latinLnBrk="0" hangingPunct="1">
                      <a:defRPr sz="1800" kern="12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7pPr>
                    <a:lvl8pPr marL="3200400" algn="l" defTabSz="914400" rtl="0" eaLnBrk="1" latinLnBrk="0" hangingPunct="1">
                      <a:defRPr sz="1800" kern="12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8pPr>
                    <a:lvl9pPr marL="3657600" algn="l" defTabSz="914400" rtl="0" eaLnBrk="1" latinLnBrk="0" hangingPunct="1">
                      <a:defRPr sz="1800" kern="12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9pPr>
                  </a:lstStyle>
                  <a:p>
                    <a:pPr algn="ctr"/>
                    <a:endParaRPr lang="en-US">
                      <a:solidFill>
                        <a:prstClr val="white"/>
                      </a:solidFill>
                    </a:endParaRPr>
                  </a:p>
                </xdr:txBody>
              </xdr:sp>
              <xdr:sp macro="" textlink="">
                <xdr:nvSpPr>
                  <xdr:cNvPr id="35" name="Oval 34">
                    <a:extLst>
                      <a:ext uri="{FF2B5EF4-FFF2-40B4-BE49-F238E27FC236}">
                        <a16:creationId xmlns:a16="http://schemas.microsoft.com/office/drawing/2014/main" id="{12DE230E-9F4A-2444-BAEB-2C96F0FF7843}"/>
                      </a:ext>
                    </a:extLst>
                  </xdr:cNvPr>
                  <xdr:cNvSpPr/>
                </xdr:nvSpPr>
                <xdr:spPr>
                  <a:xfrm>
                    <a:off x="6008914" y="1219200"/>
                    <a:ext cx="152400" cy="152400"/>
                  </a:xfrm>
                  <a:prstGeom prst="ellipse">
                    <a:avLst/>
                  </a:prstGeom>
                  <a:solidFill>
                    <a:schemeClr val="bg1">
                      <a:lumMod val="75000"/>
                    </a:schemeClr>
                  </a:solidFill>
                  <a:ln w="3175">
                    <a:solidFill>
                      <a:schemeClr val="tx1">
                        <a:lumMod val="75000"/>
                        <a:lumOff val="25000"/>
                      </a:schemeClr>
                    </a:solidFill>
                  </a:ln>
                </xdr:spPr>
                <xdr:style>
                  <a:lnRef idx="2">
                    <a:schemeClr val="accent1">
                      <a:shade val="50000"/>
                    </a:schemeClr>
                  </a:lnRef>
                  <a:fillRef idx="1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lt1"/>
                  </a:fontRef>
                </xdr:style>
                <xdr:txBody>
                  <a:bodyPr wrap="square" rtlCol="0" anchor="ctr"/>
                  <a:lstStyle>
                    <a:defPPr>
                      <a:defRPr lang="en-US"/>
                    </a:defPPr>
                    <a:lvl1pPr marL="0" algn="l" defTabSz="914400" rtl="0" eaLnBrk="1" latinLnBrk="0" hangingPunct="1">
                      <a:defRPr sz="1800" kern="12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1pPr>
                    <a:lvl2pPr marL="457200" algn="l" defTabSz="914400" rtl="0" eaLnBrk="1" latinLnBrk="0" hangingPunct="1">
                      <a:defRPr sz="1800" kern="12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2pPr>
                    <a:lvl3pPr marL="914400" algn="l" defTabSz="914400" rtl="0" eaLnBrk="1" latinLnBrk="0" hangingPunct="1">
                      <a:defRPr sz="1800" kern="12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3pPr>
                    <a:lvl4pPr marL="1371600" algn="l" defTabSz="914400" rtl="0" eaLnBrk="1" latinLnBrk="0" hangingPunct="1">
                      <a:defRPr sz="1800" kern="12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4pPr>
                    <a:lvl5pPr marL="1828800" algn="l" defTabSz="914400" rtl="0" eaLnBrk="1" latinLnBrk="0" hangingPunct="1">
                      <a:defRPr sz="1800" kern="12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5pPr>
                    <a:lvl6pPr marL="2286000" algn="l" defTabSz="914400" rtl="0" eaLnBrk="1" latinLnBrk="0" hangingPunct="1">
                      <a:defRPr sz="1800" kern="12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6pPr>
                    <a:lvl7pPr marL="2743200" algn="l" defTabSz="914400" rtl="0" eaLnBrk="1" latinLnBrk="0" hangingPunct="1">
                      <a:defRPr sz="1800" kern="12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7pPr>
                    <a:lvl8pPr marL="3200400" algn="l" defTabSz="914400" rtl="0" eaLnBrk="1" latinLnBrk="0" hangingPunct="1">
                      <a:defRPr sz="1800" kern="12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8pPr>
                    <a:lvl9pPr marL="3657600" algn="l" defTabSz="914400" rtl="0" eaLnBrk="1" latinLnBrk="0" hangingPunct="1">
                      <a:defRPr sz="1800" kern="12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9pPr>
                  </a:lstStyle>
                  <a:p>
                    <a:pPr algn="ctr"/>
                    <a:endParaRPr lang="en-US">
                      <a:solidFill>
                        <a:prstClr val="white"/>
                      </a:solidFill>
                    </a:endParaRPr>
                  </a:p>
                </xdr:txBody>
              </xdr:sp>
              <xdr:sp macro="" textlink="">
                <xdr:nvSpPr>
                  <xdr:cNvPr id="36" name="Oval 35">
                    <a:extLst>
                      <a:ext uri="{FF2B5EF4-FFF2-40B4-BE49-F238E27FC236}">
                        <a16:creationId xmlns:a16="http://schemas.microsoft.com/office/drawing/2014/main" id="{20212FD1-8FB8-4F49-B6FF-D55816C86314}"/>
                      </a:ext>
                    </a:extLst>
                  </xdr:cNvPr>
                  <xdr:cNvSpPr/>
                </xdr:nvSpPr>
                <xdr:spPr>
                  <a:xfrm>
                    <a:off x="6248400" y="1219200"/>
                    <a:ext cx="152400" cy="152400"/>
                  </a:xfrm>
                  <a:prstGeom prst="ellipse">
                    <a:avLst/>
                  </a:prstGeom>
                  <a:solidFill>
                    <a:schemeClr val="bg1">
                      <a:lumMod val="75000"/>
                    </a:schemeClr>
                  </a:solidFill>
                  <a:ln w="3175">
                    <a:solidFill>
                      <a:schemeClr val="tx1">
                        <a:lumMod val="75000"/>
                        <a:lumOff val="25000"/>
                      </a:schemeClr>
                    </a:solidFill>
                  </a:ln>
                </xdr:spPr>
                <xdr:style>
                  <a:lnRef idx="2">
                    <a:schemeClr val="accent1">
                      <a:shade val="50000"/>
                    </a:schemeClr>
                  </a:lnRef>
                  <a:fillRef idx="1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lt1"/>
                  </a:fontRef>
                </xdr:style>
                <xdr:txBody>
                  <a:bodyPr wrap="square" rtlCol="0" anchor="ctr"/>
                  <a:lstStyle>
                    <a:defPPr>
                      <a:defRPr lang="en-US"/>
                    </a:defPPr>
                    <a:lvl1pPr marL="0" algn="l" defTabSz="914400" rtl="0" eaLnBrk="1" latinLnBrk="0" hangingPunct="1">
                      <a:defRPr sz="1800" kern="12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1pPr>
                    <a:lvl2pPr marL="457200" algn="l" defTabSz="914400" rtl="0" eaLnBrk="1" latinLnBrk="0" hangingPunct="1">
                      <a:defRPr sz="1800" kern="12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2pPr>
                    <a:lvl3pPr marL="914400" algn="l" defTabSz="914400" rtl="0" eaLnBrk="1" latinLnBrk="0" hangingPunct="1">
                      <a:defRPr sz="1800" kern="12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3pPr>
                    <a:lvl4pPr marL="1371600" algn="l" defTabSz="914400" rtl="0" eaLnBrk="1" latinLnBrk="0" hangingPunct="1">
                      <a:defRPr sz="1800" kern="12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4pPr>
                    <a:lvl5pPr marL="1828800" algn="l" defTabSz="914400" rtl="0" eaLnBrk="1" latinLnBrk="0" hangingPunct="1">
                      <a:defRPr sz="1800" kern="12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5pPr>
                    <a:lvl6pPr marL="2286000" algn="l" defTabSz="914400" rtl="0" eaLnBrk="1" latinLnBrk="0" hangingPunct="1">
                      <a:defRPr sz="1800" kern="12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6pPr>
                    <a:lvl7pPr marL="2743200" algn="l" defTabSz="914400" rtl="0" eaLnBrk="1" latinLnBrk="0" hangingPunct="1">
                      <a:defRPr sz="1800" kern="12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7pPr>
                    <a:lvl8pPr marL="3200400" algn="l" defTabSz="914400" rtl="0" eaLnBrk="1" latinLnBrk="0" hangingPunct="1">
                      <a:defRPr sz="1800" kern="12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8pPr>
                    <a:lvl9pPr marL="3657600" algn="l" defTabSz="914400" rtl="0" eaLnBrk="1" latinLnBrk="0" hangingPunct="1">
                      <a:defRPr sz="1800" kern="12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9pPr>
                  </a:lstStyle>
                  <a:p>
                    <a:pPr algn="ctr"/>
                    <a:endParaRPr lang="en-US">
                      <a:solidFill>
                        <a:prstClr val="white"/>
                      </a:solidFill>
                    </a:endParaRPr>
                  </a:p>
                </xdr:txBody>
              </xdr:sp>
            </xdr:grpSp>
            <xdr:grpSp>
              <xdr:nvGrpSpPr>
                <xdr:cNvPr id="28" name="Group 27">
                  <a:extLst>
                    <a:ext uri="{FF2B5EF4-FFF2-40B4-BE49-F238E27FC236}">
                      <a16:creationId xmlns:a16="http://schemas.microsoft.com/office/drawing/2014/main" id="{09532302-C982-2043-93FE-02957843DFC2}"/>
                    </a:ext>
                  </a:extLst>
                </xdr:cNvPr>
                <xdr:cNvGrpSpPr>
                  <a:grpSpLocks noChangeAspect="1"/>
                </xdr:cNvGrpSpPr>
              </xdr:nvGrpSpPr>
              <xdr:grpSpPr>
                <a:xfrm>
                  <a:off x="6320706" y="1251862"/>
                  <a:ext cx="493774" cy="115214"/>
                  <a:chOff x="5791200" y="1219200"/>
                  <a:chExt cx="838200" cy="152400"/>
                </a:xfrm>
              </xdr:grpSpPr>
              <xdr:sp macro="" textlink="">
                <xdr:nvSpPr>
                  <xdr:cNvPr id="29" name="Oval 28">
                    <a:extLst>
                      <a:ext uri="{FF2B5EF4-FFF2-40B4-BE49-F238E27FC236}">
                        <a16:creationId xmlns:a16="http://schemas.microsoft.com/office/drawing/2014/main" id="{045F6E19-93DF-FE43-85EF-AD981BD1D491}"/>
                      </a:ext>
                    </a:extLst>
                  </xdr:cNvPr>
                  <xdr:cNvSpPr/>
                </xdr:nvSpPr>
                <xdr:spPr>
                  <a:xfrm>
                    <a:off x="6477000" y="1219200"/>
                    <a:ext cx="152400" cy="152400"/>
                  </a:xfrm>
                  <a:prstGeom prst="ellipse">
                    <a:avLst/>
                  </a:prstGeom>
                  <a:solidFill>
                    <a:schemeClr val="bg1">
                      <a:lumMod val="75000"/>
                    </a:schemeClr>
                  </a:solidFill>
                  <a:ln w="3175">
                    <a:solidFill>
                      <a:schemeClr val="tx1">
                        <a:lumMod val="75000"/>
                        <a:lumOff val="25000"/>
                      </a:schemeClr>
                    </a:solidFill>
                  </a:ln>
                </xdr:spPr>
                <xdr:style>
                  <a:lnRef idx="2">
                    <a:schemeClr val="accent1">
                      <a:shade val="50000"/>
                    </a:schemeClr>
                  </a:lnRef>
                  <a:fillRef idx="1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lt1"/>
                  </a:fontRef>
                </xdr:style>
                <xdr:txBody>
                  <a:bodyPr wrap="square" rtlCol="0" anchor="ctr"/>
                  <a:lstStyle>
                    <a:defPPr>
                      <a:defRPr lang="en-US"/>
                    </a:defPPr>
                    <a:lvl1pPr marL="0" algn="l" defTabSz="914400" rtl="0" eaLnBrk="1" latinLnBrk="0" hangingPunct="1">
                      <a:defRPr sz="1800" kern="12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1pPr>
                    <a:lvl2pPr marL="457200" algn="l" defTabSz="914400" rtl="0" eaLnBrk="1" latinLnBrk="0" hangingPunct="1">
                      <a:defRPr sz="1800" kern="12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2pPr>
                    <a:lvl3pPr marL="914400" algn="l" defTabSz="914400" rtl="0" eaLnBrk="1" latinLnBrk="0" hangingPunct="1">
                      <a:defRPr sz="1800" kern="12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3pPr>
                    <a:lvl4pPr marL="1371600" algn="l" defTabSz="914400" rtl="0" eaLnBrk="1" latinLnBrk="0" hangingPunct="1">
                      <a:defRPr sz="1800" kern="12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4pPr>
                    <a:lvl5pPr marL="1828800" algn="l" defTabSz="914400" rtl="0" eaLnBrk="1" latinLnBrk="0" hangingPunct="1">
                      <a:defRPr sz="1800" kern="12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5pPr>
                    <a:lvl6pPr marL="2286000" algn="l" defTabSz="914400" rtl="0" eaLnBrk="1" latinLnBrk="0" hangingPunct="1">
                      <a:defRPr sz="1800" kern="12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6pPr>
                    <a:lvl7pPr marL="2743200" algn="l" defTabSz="914400" rtl="0" eaLnBrk="1" latinLnBrk="0" hangingPunct="1">
                      <a:defRPr sz="1800" kern="12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7pPr>
                    <a:lvl8pPr marL="3200400" algn="l" defTabSz="914400" rtl="0" eaLnBrk="1" latinLnBrk="0" hangingPunct="1">
                      <a:defRPr sz="1800" kern="12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8pPr>
                    <a:lvl9pPr marL="3657600" algn="l" defTabSz="914400" rtl="0" eaLnBrk="1" latinLnBrk="0" hangingPunct="1">
                      <a:defRPr sz="1800" kern="12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9pPr>
                  </a:lstStyle>
                  <a:p>
                    <a:pPr algn="ctr"/>
                    <a:endParaRPr lang="en-US">
                      <a:solidFill>
                        <a:prstClr val="white"/>
                      </a:solidFill>
                    </a:endParaRPr>
                  </a:p>
                </xdr:txBody>
              </xdr:sp>
              <xdr:sp macro="" textlink="">
                <xdr:nvSpPr>
                  <xdr:cNvPr id="30" name="Oval 29">
                    <a:extLst>
                      <a:ext uri="{FF2B5EF4-FFF2-40B4-BE49-F238E27FC236}">
                        <a16:creationId xmlns:a16="http://schemas.microsoft.com/office/drawing/2014/main" id="{407F9E2C-A49D-C04A-8FE8-00C1CE20DA85}"/>
                      </a:ext>
                    </a:extLst>
                  </xdr:cNvPr>
                  <xdr:cNvSpPr/>
                </xdr:nvSpPr>
                <xdr:spPr>
                  <a:xfrm>
                    <a:off x="5791200" y="1219200"/>
                    <a:ext cx="152400" cy="152400"/>
                  </a:xfrm>
                  <a:prstGeom prst="ellipse">
                    <a:avLst/>
                  </a:prstGeom>
                  <a:solidFill>
                    <a:schemeClr val="bg1">
                      <a:lumMod val="75000"/>
                    </a:schemeClr>
                  </a:solidFill>
                  <a:ln w="3175">
                    <a:solidFill>
                      <a:schemeClr val="tx1">
                        <a:lumMod val="75000"/>
                        <a:lumOff val="25000"/>
                      </a:schemeClr>
                    </a:solidFill>
                  </a:ln>
                </xdr:spPr>
                <xdr:style>
                  <a:lnRef idx="2">
                    <a:schemeClr val="accent1">
                      <a:shade val="50000"/>
                    </a:schemeClr>
                  </a:lnRef>
                  <a:fillRef idx="1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lt1"/>
                  </a:fontRef>
                </xdr:style>
                <xdr:txBody>
                  <a:bodyPr wrap="square" rtlCol="0" anchor="ctr"/>
                  <a:lstStyle>
                    <a:defPPr>
                      <a:defRPr lang="en-US"/>
                    </a:defPPr>
                    <a:lvl1pPr marL="0" algn="l" defTabSz="914400" rtl="0" eaLnBrk="1" latinLnBrk="0" hangingPunct="1">
                      <a:defRPr sz="1800" kern="12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1pPr>
                    <a:lvl2pPr marL="457200" algn="l" defTabSz="914400" rtl="0" eaLnBrk="1" latinLnBrk="0" hangingPunct="1">
                      <a:defRPr sz="1800" kern="12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2pPr>
                    <a:lvl3pPr marL="914400" algn="l" defTabSz="914400" rtl="0" eaLnBrk="1" latinLnBrk="0" hangingPunct="1">
                      <a:defRPr sz="1800" kern="12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3pPr>
                    <a:lvl4pPr marL="1371600" algn="l" defTabSz="914400" rtl="0" eaLnBrk="1" latinLnBrk="0" hangingPunct="1">
                      <a:defRPr sz="1800" kern="12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4pPr>
                    <a:lvl5pPr marL="1828800" algn="l" defTabSz="914400" rtl="0" eaLnBrk="1" latinLnBrk="0" hangingPunct="1">
                      <a:defRPr sz="1800" kern="12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5pPr>
                    <a:lvl6pPr marL="2286000" algn="l" defTabSz="914400" rtl="0" eaLnBrk="1" latinLnBrk="0" hangingPunct="1">
                      <a:defRPr sz="1800" kern="12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6pPr>
                    <a:lvl7pPr marL="2743200" algn="l" defTabSz="914400" rtl="0" eaLnBrk="1" latinLnBrk="0" hangingPunct="1">
                      <a:defRPr sz="1800" kern="12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7pPr>
                    <a:lvl8pPr marL="3200400" algn="l" defTabSz="914400" rtl="0" eaLnBrk="1" latinLnBrk="0" hangingPunct="1">
                      <a:defRPr sz="1800" kern="12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8pPr>
                    <a:lvl9pPr marL="3657600" algn="l" defTabSz="914400" rtl="0" eaLnBrk="1" latinLnBrk="0" hangingPunct="1">
                      <a:defRPr sz="1800" kern="12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9pPr>
                  </a:lstStyle>
                  <a:p>
                    <a:pPr algn="ctr"/>
                    <a:endParaRPr lang="en-US">
                      <a:solidFill>
                        <a:prstClr val="white"/>
                      </a:solidFill>
                    </a:endParaRPr>
                  </a:p>
                </xdr:txBody>
              </xdr:sp>
              <xdr:sp macro="" textlink="">
                <xdr:nvSpPr>
                  <xdr:cNvPr id="31" name="Oval 30">
                    <a:extLst>
                      <a:ext uri="{FF2B5EF4-FFF2-40B4-BE49-F238E27FC236}">
                        <a16:creationId xmlns:a16="http://schemas.microsoft.com/office/drawing/2014/main" id="{47364F60-E175-F342-82F3-6863AC9E04BE}"/>
                      </a:ext>
                    </a:extLst>
                  </xdr:cNvPr>
                  <xdr:cNvSpPr/>
                </xdr:nvSpPr>
                <xdr:spPr>
                  <a:xfrm>
                    <a:off x="6008914" y="1219200"/>
                    <a:ext cx="152400" cy="152400"/>
                  </a:xfrm>
                  <a:prstGeom prst="ellipse">
                    <a:avLst/>
                  </a:prstGeom>
                  <a:solidFill>
                    <a:schemeClr val="bg1">
                      <a:lumMod val="75000"/>
                    </a:schemeClr>
                  </a:solidFill>
                  <a:ln w="3175">
                    <a:solidFill>
                      <a:schemeClr val="tx1">
                        <a:lumMod val="75000"/>
                        <a:lumOff val="25000"/>
                      </a:schemeClr>
                    </a:solidFill>
                  </a:ln>
                </xdr:spPr>
                <xdr:style>
                  <a:lnRef idx="2">
                    <a:schemeClr val="accent1">
                      <a:shade val="50000"/>
                    </a:schemeClr>
                  </a:lnRef>
                  <a:fillRef idx="1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lt1"/>
                  </a:fontRef>
                </xdr:style>
                <xdr:txBody>
                  <a:bodyPr wrap="square" rtlCol="0" anchor="ctr"/>
                  <a:lstStyle>
                    <a:defPPr>
                      <a:defRPr lang="en-US"/>
                    </a:defPPr>
                    <a:lvl1pPr marL="0" algn="l" defTabSz="914400" rtl="0" eaLnBrk="1" latinLnBrk="0" hangingPunct="1">
                      <a:defRPr sz="1800" kern="12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1pPr>
                    <a:lvl2pPr marL="457200" algn="l" defTabSz="914400" rtl="0" eaLnBrk="1" latinLnBrk="0" hangingPunct="1">
                      <a:defRPr sz="1800" kern="12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2pPr>
                    <a:lvl3pPr marL="914400" algn="l" defTabSz="914400" rtl="0" eaLnBrk="1" latinLnBrk="0" hangingPunct="1">
                      <a:defRPr sz="1800" kern="12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3pPr>
                    <a:lvl4pPr marL="1371600" algn="l" defTabSz="914400" rtl="0" eaLnBrk="1" latinLnBrk="0" hangingPunct="1">
                      <a:defRPr sz="1800" kern="12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4pPr>
                    <a:lvl5pPr marL="1828800" algn="l" defTabSz="914400" rtl="0" eaLnBrk="1" latinLnBrk="0" hangingPunct="1">
                      <a:defRPr sz="1800" kern="12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5pPr>
                    <a:lvl6pPr marL="2286000" algn="l" defTabSz="914400" rtl="0" eaLnBrk="1" latinLnBrk="0" hangingPunct="1">
                      <a:defRPr sz="1800" kern="12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6pPr>
                    <a:lvl7pPr marL="2743200" algn="l" defTabSz="914400" rtl="0" eaLnBrk="1" latinLnBrk="0" hangingPunct="1">
                      <a:defRPr sz="1800" kern="12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7pPr>
                    <a:lvl8pPr marL="3200400" algn="l" defTabSz="914400" rtl="0" eaLnBrk="1" latinLnBrk="0" hangingPunct="1">
                      <a:defRPr sz="1800" kern="12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8pPr>
                    <a:lvl9pPr marL="3657600" algn="l" defTabSz="914400" rtl="0" eaLnBrk="1" latinLnBrk="0" hangingPunct="1">
                      <a:defRPr sz="1800" kern="12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9pPr>
                  </a:lstStyle>
                  <a:p>
                    <a:pPr algn="ctr"/>
                    <a:endParaRPr lang="en-US">
                      <a:solidFill>
                        <a:prstClr val="white"/>
                      </a:solidFill>
                    </a:endParaRPr>
                  </a:p>
                </xdr:txBody>
              </xdr:sp>
              <xdr:sp macro="" textlink="">
                <xdr:nvSpPr>
                  <xdr:cNvPr id="32" name="Oval 31">
                    <a:extLst>
                      <a:ext uri="{FF2B5EF4-FFF2-40B4-BE49-F238E27FC236}">
                        <a16:creationId xmlns:a16="http://schemas.microsoft.com/office/drawing/2014/main" id="{5206ED34-1EA9-EF43-A9FE-7DF2B1E10EE2}"/>
                      </a:ext>
                    </a:extLst>
                  </xdr:cNvPr>
                  <xdr:cNvSpPr/>
                </xdr:nvSpPr>
                <xdr:spPr>
                  <a:xfrm>
                    <a:off x="6248400" y="1219200"/>
                    <a:ext cx="152400" cy="152400"/>
                  </a:xfrm>
                  <a:prstGeom prst="ellipse">
                    <a:avLst/>
                  </a:prstGeom>
                  <a:solidFill>
                    <a:schemeClr val="bg1">
                      <a:lumMod val="75000"/>
                    </a:schemeClr>
                  </a:solidFill>
                  <a:ln w="3175">
                    <a:solidFill>
                      <a:schemeClr val="tx1">
                        <a:lumMod val="75000"/>
                        <a:lumOff val="25000"/>
                      </a:schemeClr>
                    </a:solidFill>
                  </a:ln>
                </xdr:spPr>
                <xdr:style>
                  <a:lnRef idx="2">
                    <a:schemeClr val="accent1">
                      <a:shade val="50000"/>
                    </a:schemeClr>
                  </a:lnRef>
                  <a:fillRef idx="1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lt1"/>
                  </a:fontRef>
                </xdr:style>
                <xdr:txBody>
                  <a:bodyPr wrap="square" rtlCol="0" anchor="ctr"/>
                  <a:lstStyle>
                    <a:defPPr>
                      <a:defRPr lang="en-US"/>
                    </a:defPPr>
                    <a:lvl1pPr marL="0" algn="l" defTabSz="914400" rtl="0" eaLnBrk="1" latinLnBrk="0" hangingPunct="1">
                      <a:defRPr sz="1800" kern="12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1pPr>
                    <a:lvl2pPr marL="457200" algn="l" defTabSz="914400" rtl="0" eaLnBrk="1" latinLnBrk="0" hangingPunct="1">
                      <a:defRPr sz="1800" kern="12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2pPr>
                    <a:lvl3pPr marL="914400" algn="l" defTabSz="914400" rtl="0" eaLnBrk="1" latinLnBrk="0" hangingPunct="1">
                      <a:defRPr sz="1800" kern="12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3pPr>
                    <a:lvl4pPr marL="1371600" algn="l" defTabSz="914400" rtl="0" eaLnBrk="1" latinLnBrk="0" hangingPunct="1">
                      <a:defRPr sz="1800" kern="12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4pPr>
                    <a:lvl5pPr marL="1828800" algn="l" defTabSz="914400" rtl="0" eaLnBrk="1" latinLnBrk="0" hangingPunct="1">
                      <a:defRPr sz="1800" kern="12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5pPr>
                    <a:lvl6pPr marL="2286000" algn="l" defTabSz="914400" rtl="0" eaLnBrk="1" latinLnBrk="0" hangingPunct="1">
                      <a:defRPr sz="1800" kern="12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6pPr>
                    <a:lvl7pPr marL="2743200" algn="l" defTabSz="914400" rtl="0" eaLnBrk="1" latinLnBrk="0" hangingPunct="1">
                      <a:defRPr sz="1800" kern="12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7pPr>
                    <a:lvl8pPr marL="3200400" algn="l" defTabSz="914400" rtl="0" eaLnBrk="1" latinLnBrk="0" hangingPunct="1">
                      <a:defRPr sz="1800" kern="12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8pPr>
                    <a:lvl9pPr marL="3657600" algn="l" defTabSz="914400" rtl="0" eaLnBrk="1" latinLnBrk="0" hangingPunct="1">
                      <a:defRPr sz="1800" kern="12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9pPr>
                  </a:lstStyle>
                  <a:p>
                    <a:pPr algn="ctr"/>
                    <a:endParaRPr lang="en-US">
                      <a:solidFill>
                        <a:prstClr val="white"/>
                      </a:solidFill>
                    </a:endParaRPr>
                  </a:p>
                </xdr:txBody>
              </xdr:sp>
            </xdr:grpSp>
          </xdr:grpSp>
          <xdr:sp macro="" textlink="">
            <xdr:nvSpPr>
              <xdr:cNvPr id="26" name="Rectangle 25">
                <a:extLst>
                  <a:ext uri="{FF2B5EF4-FFF2-40B4-BE49-F238E27FC236}">
                    <a16:creationId xmlns:a16="http://schemas.microsoft.com/office/drawing/2014/main" id="{700E271A-090E-814D-B04D-77AD85142955}"/>
                  </a:ext>
                </a:extLst>
              </xdr:cNvPr>
              <xdr:cNvSpPr/>
            </xdr:nvSpPr>
            <xdr:spPr>
              <a:xfrm>
                <a:off x="5715000" y="1121770"/>
                <a:ext cx="990600" cy="173629"/>
              </a:xfrm>
              <a:prstGeom prst="rect">
                <a:avLst/>
              </a:prstGeom>
              <a:solidFill>
                <a:schemeClr val="bg1">
                  <a:lumMod val="75000"/>
                </a:schemeClr>
              </a:solidFill>
              <a:ln w="6350">
                <a:solidFill>
                  <a:schemeClr val="tx1">
                    <a:lumMod val="75000"/>
                    <a:lumOff val="25000"/>
                  </a:schemeClr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en-US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en-US">
                  <a:solidFill>
                    <a:prstClr val="white"/>
                  </a:solidFill>
                </a:endParaRPr>
              </a:p>
            </xdr:txBody>
          </xdr:sp>
        </xdr:grpSp>
        <xdr:grpSp>
          <xdr:nvGrpSpPr>
            <xdr:cNvPr id="20" name="Group 19">
              <a:extLst>
                <a:ext uri="{FF2B5EF4-FFF2-40B4-BE49-F238E27FC236}">
                  <a16:creationId xmlns:a16="http://schemas.microsoft.com/office/drawing/2014/main" id="{2BD2E9E3-C68A-2741-A678-E4570E2C3301}"/>
                </a:ext>
              </a:extLst>
            </xdr:cNvPr>
            <xdr:cNvGrpSpPr>
              <a:grpSpLocks/>
            </xdr:cNvGrpSpPr>
          </xdr:nvGrpSpPr>
          <xdr:grpSpPr>
            <a:xfrm>
              <a:off x="1992087" y="1524000"/>
              <a:ext cx="388315" cy="90636"/>
              <a:chOff x="6400800" y="1822268"/>
              <a:chExt cx="495300" cy="90636"/>
            </a:xfrm>
          </xdr:grpSpPr>
          <xdr:grpSp>
            <xdr:nvGrpSpPr>
              <xdr:cNvPr id="21" name="Group 20">
                <a:extLst>
                  <a:ext uri="{FF2B5EF4-FFF2-40B4-BE49-F238E27FC236}">
                    <a16:creationId xmlns:a16="http://schemas.microsoft.com/office/drawing/2014/main" id="{250AE63B-69EC-0C41-B94E-A86382BC9AA1}"/>
                  </a:ext>
                </a:extLst>
              </xdr:cNvPr>
              <xdr:cNvGrpSpPr/>
            </xdr:nvGrpSpPr>
            <xdr:grpSpPr>
              <a:xfrm>
                <a:off x="6455228" y="1822268"/>
                <a:ext cx="381000" cy="45720"/>
                <a:chOff x="6455228" y="1822268"/>
                <a:chExt cx="381000" cy="45720"/>
              </a:xfrm>
            </xdr:grpSpPr>
            <xdr:cxnSp macro="">
              <xdr:nvCxnSpPr>
                <xdr:cNvPr id="23" name="Straight Connector 22">
                  <a:extLst>
                    <a:ext uri="{FF2B5EF4-FFF2-40B4-BE49-F238E27FC236}">
                      <a16:creationId xmlns:a16="http://schemas.microsoft.com/office/drawing/2014/main" id="{1F1FA9F7-C653-E84D-95AB-C84E76E7A8C9}"/>
                    </a:ext>
                  </a:extLst>
                </xdr:cNvPr>
                <xdr:cNvCxnSpPr/>
              </xdr:nvCxnSpPr>
              <xdr:spPr>
                <a:xfrm>
                  <a:off x="6455228" y="1822268"/>
                  <a:ext cx="0" cy="45720"/>
                </a:xfrm>
                <a:prstGeom prst="line">
                  <a:avLst/>
                </a:prstGeom>
                <a:ln w="19050">
                  <a:solidFill>
                    <a:srgbClr val="FF0000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  <xdr:cxnSp macro="">
              <xdr:nvCxnSpPr>
                <xdr:cNvPr id="24" name="Straight Connector 23">
                  <a:extLst>
                    <a:ext uri="{FF2B5EF4-FFF2-40B4-BE49-F238E27FC236}">
                      <a16:creationId xmlns:a16="http://schemas.microsoft.com/office/drawing/2014/main" id="{697C83A1-C187-DD4F-847C-C2EA7D286315}"/>
                    </a:ext>
                  </a:extLst>
                </xdr:cNvPr>
                <xdr:cNvCxnSpPr/>
              </xdr:nvCxnSpPr>
              <xdr:spPr>
                <a:xfrm>
                  <a:off x="6836228" y="1822268"/>
                  <a:ext cx="0" cy="45720"/>
                </a:xfrm>
                <a:prstGeom prst="line">
                  <a:avLst/>
                </a:prstGeom>
                <a:ln w="19050">
                  <a:solidFill>
                    <a:srgbClr val="FF0000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</xdr:grpSp>
          <xdr:sp macro="" textlink="">
            <xdr:nvSpPr>
              <xdr:cNvPr id="22" name="Rectangle 21">
                <a:extLst>
                  <a:ext uri="{FF2B5EF4-FFF2-40B4-BE49-F238E27FC236}">
                    <a16:creationId xmlns:a16="http://schemas.microsoft.com/office/drawing/2014/main" id="{BC68850C-7C06-1E45-ABD4-343599481F24}"/>
                  </a:ext>
                </a:extLst>
              </xdr:cNvPr>
              <xdr:cNvSpPr/>
            </xdr:nvSpPr>
            <xdr:spPr>
              <a:xfrm>
                <a:off x="6400800" y="1854382"/>
                <a:ext cx="495300" cy="58522"/>
              </a:xfrm>
              <a:prstGeom prst="rect">
                <a:avLst/>
              </a:prstGeom>
              <a:solidFill>
                <a:srgbClr val="FF0000"/>
              </a:solidFill>
              <a:ln w="6350"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en-US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en-US">
                  <a:solidFill>
                    <a:prstClr val="white"/>
                  </a:solidFill>
                </a:endParaRPr>
              </a:p>
            </xdr:txBody>
          </xdr:sp>
        </xdr:grpSp>
      </xdr:grpSp>
    </xdr:grpSp>
    <xdr:clientData/>
  </xdr:twoCellAnchor>
  <xdr:twoCellAnchor>
    <xdr:from>
      <xdr:col>3</xdr:col>
      <xdr:colOff>762000</xdr:colOff>
      <xdr:row>31</xdr:row>
      <xdr:rowOff>76200</xdr:rowOff>
    </xdr:from>
    <xdr:to>
      <xdr:col>9</xdr:col>
      <xdr:colOff>658645</xdr:colOff>
      <xdr:row>36</xdr:row>
      <xdr:rowOff>98308</xdr:rowOff>
    </xdr:to>
    <xdr:grpSp>
      <xdr:nvGrpSpPr>
        <xdr:cNvPr id="65" name="Group 64">
          <a:extLst>
            <a:ext uri="{FF2B5EF4-FFF2-40B4-BE49-F238E27FC236}">
              <a16:creationId xmlns:a16="http://schemas.microsoft.com/office/drawing/2014/main" id="{BABF166A-012A-C341-94B8-65975CF0C59D}"/>
            </a:ext>
          </a:extLst>
        </xdr:cNvPr>
        <xdr:cNvGrpSpPr/>
      </xdr:nvGrpSpPr>
      <xdr:grpSpPr>
        <a:xfrm>
          <a:off x="4648200" y="8534400"/>
          <a:ext cx="6678445" cy="1038108"/>
          <a:chOff x="1948954" y="2782181"/>
          <a:chExt cx="4849645" cy="1038108"/>
        </a:xfrm>
      </xdr:grpSpPr>
      <xdr:sp macro="" textlink="">
        <xdr:nvSpPr>
          <xdr:cNvPr id="66" name="TextBox 1097">
            <a:extLst>
              <a:ext uri="{FF2B5EF4-FFF2-40B4-BE49-F238E27FC236}">
                <a16:creationId xmlns:a16="http://schemas.microsoft.com/office/drawing/2014/main" id="{E320BB56-70D8-9946-ACD0-DBB6A184CC78}"/>
              </a:ext>
            </a:extLst>
          </xdr:cNvPr>
          <xdr:cNvSpPr txBox="1"/>
        </xdr:nvSpPr>
        <xdr:spPr>
          <a:xfrm>
            <a:off x="3504215" y="2782181"/>
            <a:ext cx="1611339" cy="36933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1">
                <a:latin typeface="Arial Narrow" panose="020B0606020202030204" pitchFamily="34" charset="0"/>
              </a:rPr>
              <a:t>Foveros + EMIB</a:t>
            </a:r>
          </a:p>
        </xdr:txBody>
      </xdr:sp>
      <xdr:pic>
        <xdr:nvPicPr>
          <xdr:cNvPr id="67" name="Picture 66">
            <a:extLst>
              <a:ext uri="{FF2B5EF4-FFF2-40B4-BE49-F238E27FC236}">
                <a16:creationId xmlns:a16="http://schemas.microsoft.com/office/drawing/2014/main" id="{9C2C6FFC-08E1-6C4B-8CAC-562031EC82F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/>
          <a:stretch>
            <a:fillRect/>
          </a:stretch>
        </xdr:blipFill>
        <xdr:spPr>
          <a:xfrm>
            <a:off x="1948954" y="3236536"/>
            <a:ext cx="4849645" cy="583753"/>
          </a:xfrm>
          <a:prstGeom prst="rect">
            <a:avLst/>
          </a:prstGeom>
        </xdr:spPr>
      </xdr:pic>
    </xdr:grpSp>
    <xdr:clientData/>
  </xdr:twoCellAnchor>
  <xdr:twoCellAnchor>
    <xdr:from>
      <xdr:col>4</xdr:col>
      <xdr:colOff>0</xdr:colOff>
      <xdr:row>39</xdr:row>
      <xdr:rowOff>0</xdr:rowOff>
    </xdr:from>
    <xdr:to>
      <xdr:col>9</xdr:col>
      <xdr:colOff>604488</xdr:colOff>
      <xdr:row>46</xdr:row>
      <xdr:rowOff>62000</xdr:rowOff>
    </xdr:to>
    <xdr:grpSp>
      <xdr:nvGrpSpPr>
        <xdr:cNvPr id="68" name="Group 67">
          <a:extLst>
            <a:ext uri="{FF2B5EF4-FFF2-40B4-BE49-F238E27FC236}">
              <a16:creationId xmlns:a16="http://schemas.microsoft.com/office/drawing/2014/main" id="{D9A4F190-9006-8141-A675-2AB09F42006E}"/>
            </a:ext>
          </a:extLst>
        </xdr:cNvPr>
        <xdr:cNvGrpSpPr/>
      </xdr:nvGrpSpPr>
      <xdr:grpSpPr>
        <a:xfrm>
          <a:off x="5321300" y="10083800"/>
          <a:ext cx="5951188" cy="1484400"/>
          <a:chOff x="2007782" y="4234945"/>
          <a:chExt cx="4731988" cy="1484400"/>
        </a:xfrm>
      </xdr:grpSpPr>
      <xdr:sp macro="" textlink="">
        <xdr:nvSpPr>
          <xdr:cNvPr id="69" name="TextBox 382">
            <a:extLst>
              <a:ext uri="{FF2B5EF4-FFF2-40B4-BE49-F238E27FC236}">
                <a16:creationId xmlns:a16="http://schemas.microsoft.com/office/drawing/2014/main" id="{DCF3BE01-BC48-4448-B6FB-F1A54A47E963}"/>
              </a:ext>
            </a:extLst>
          </xdr:cNvPr>
          <xdr:cNvSpPr txBox="1"/>
        </xdr:nvSpPr>
        <xdr:spPr>
          <a:xfrm>
            <a:off x="4113127" y="4234945"/>
            <a:ext cx="521297" cy="36933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1">
                <a:latin typeface="Arial Narrow" panose="020B0606020202030204" pitchFamily="34" charset="0"/>
              </a:rPr>
              <a:t>ODI</a:t>
            </a:r>
          </a:p>
        </xdr:txBody>
      </xdr:sp>
      <xdr:pic>
        <xdr:nvPicPr>
          <xdr:cNvPr id="70" name="Picture 69">
            <a:extLst>
              <a:ext uri="{FF2B5EF4-FFF2-40B4-BE49-F238E27FC236}">
                <a16:creationId xmlns:a16="http://schemas.microsoft.com/office/drawing/2014/main" id="{15198759-7658-2B40-A93D-FB973A3DCBB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6"/>
          <a:srcRect t="18295"/>
          <a:stretch/>
        </xdr:blipFill>
        <xdr:spPr>
          <a:xfrm>
            <a:off x="2007782" y="4609229"/>
            <a:ext cx="4731988" cy="1110116"/>
          </a:xfrm>
          <a:prstGeom prst="rect">
            <a:avLst/>
          </a:prstGeom>
        </xdr:spPr>
      </xdr:pic>
    </xdr:grpSp>
    <xdr:clientData/>
  </xdr:twoCellAnchor>
  <xdr:twoCellAnchor>
    <xdr:from>
      <xdr:col>17</xdr:col>
      <xdr:colOff>2932</xdr:colOff>
      <xdr:row>23</xdr:row>
      <xdr:rowOff>68386</xdr:rowOff>
    </xdr:from>
    <xdr:to>
      <xdr:col>19</xdr:col>
      <xdr:colOff>677809</xdr:colOff>
      <xdr:row>27</xdr:row>
      <xdr:rowOff>45836</xdr:rowOff>
    </xdr:to>
    <xdr:grpSp>
      <xdr:nvGrpSpPr>
        <xdr:cNvPr id="71" name="Group 70">
          <a:extLst>
            <a:ext uri="{FF2B5EF4-FFF2-40B4-BE49-F238E27FC236}">
              <a16:creationId xmlns:a16="http://schemas.microsoft.com/office/drawing/2014/main" id="{C0609F69-2159-D546-923F-EA29D2ECF74B}"/>
            </a:ext>
          </a:extLst>
        </xdr:cNvPr>
        <xdr:cNvGrpSpPr/>
      </xdr:nvGrpSpPr>
      <xdr:grpSpPr>
        <a:xfrm>
          <a:off x="17884532" y="6900986"/>
          <a:ext cx="3545077" cy="790250"/>
          <a:chOff x="6522656" y="2060840"/>
          <a:chExt cx="4781550" cy="1647825"/>
        </a:xfrm>
      </xdr:grpSpPr>
      <xdr:pic>
        <xdr:nvPicPr>
          <xdr:cNvPr id="72" name="Picture 71">
            <a:extLst>
              <a:ext uri="{FF2B5EF4-FFF2-40B4-BE49-F238E27FC236}">
                <a16:creationId xmlns:a16="http://schemas.microsoft.com/office/drawing/2014/main" id="{1CFA0D4D-3886-784D-BDB4-44FD2324187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/>
          <a:stretch>
            <a:fillRect/>
          </a:stretch>
        </xdr:blipFill>
        <xdr:spPr>
          <a:xfrm>
            <a:off x="6522656" y="2060840"/>
            <a:ext cx="4781550" cy="1647825"/>
          </a:xfrm>
          <a:prstGeom prst="rect">
            <a:avLst/>
          </a:prstGeom>
        </xdr:spPr>
      </xdr:pic>
      <xdr:sp macro="" textlink="">
        <xdr:nvSpPr>
          <xdr:cNvPr id="73" name="Rectangle 72">
            <a:extLst>
              <a:ext uri="{FF2B5EF4-FFF2-40B4-BE49-F238E27FC236}">
                <a16:creationId xmlns:a16="http://schemas.microsoft.com/office/drawing/2014/main" id="{358C9033-5169-BE41-81DE-9E20F22A2F12}"/>
              </a:ext>
            </a:extLst>
          </xdr:cNvPr>
          <xdr:cNvSpPr/>
        </xdr:nvSpPr>
        <xdr:spPr>
          <a:xfrm>
            <a:off x="7720314" y="2278337"/>
            <a:ext cx="497711" cy="223294"/>
          </a:xfrm>
          <a:prstGeom prst="rect">
            <a:avLst/>
          </a:prstGeom>
          <a:solidFill>
            <a:schemeClr val="bg1">
              <a:lumMod val="50000"/>
            </a:schemeClr>
          </a:solidFill>
          <a:ln w="12700" cap="flat">
            <a:noFill/>
            <a:miter lim="400000"/>
          </a:ln>
          <a:effectLst/>
          <a:sp3d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none"/>
        </xdr:style>
        <xdr:txBody>
          <a:bodyPr rot="0" spcFirstLastPara="1" vert="horz" wrap="square" lIns="50800" tIns="50800" rIns="50800" bIns="50800" numCol="1" spcCol="38100" rtlCol="0" anchor="ctr">
            <a:spAutoFit/>
          </a:bodyPr>
          <a:lstStyle>
            <a:defPPr marL="0" marR="0" indent="0" algn="l" defTabSz="457200" rtl="0" fontAlgn="auto" latinLnBrk="1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900" b="0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</a:defRPr>
            </a:defPPr>
            <a:lvl1pPr marL="0" marR="0" indent="0" algn="l" defTabSz="1219169" rtl="0" fontAlgn="auto" latinLnBrk="0" hangingPunct="0">
              <a:lnSpc>
                <a:spcPct val="90000"/>
              </a:lnSpc>
              <a:spcBef>
                <a:spcPts val="225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2400" b="0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+mn-lt"/>
                <a:ea typeface="+mn-ea"/>
                <a:cs typeface="+mn-cs"/>
                <a:sym typeface="Helvetica Neue"/>
              </a:defRPr>
            </a:lvl1pPr>
            <a:lvl2pPr marL="0" marR="0" indent="0" algn="l" defTabSz="1219169" rtl="0" fontAlgn="auto" latinLnBrk="0" hangingPunct="0">
              <a:lnSpc>
                <a:spcPct val="90000"/>
              </a:lnSpc>
              <a:spcBef>
                <a:spcPts val="225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2400" b="0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+mn-lt"/>
                <a:ea typeface="+mn-ea"/>
                <a:cs typeface="+mn-cs"/>
                <a:sym typeface="Helvetica Neue"/>
              </a:defRPr>
            </a:lvl2pPr>
            <a:lvl3pPr marL="0" marR="0" indent="0" algn="l" defTabSz="1219169" rtl="0" fontAlgn="auto" latinLnBrk="0" hangingPunct="0">
              <a:lnSpc>
                <a:spcPct val="90000"/>
              </a:lnSpc>
              <a:spcBef>
                <a:spcPts val="225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2400" b="0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+mn-lt"/>
                <a:ea typeface="+mn-ea"/>
                <a:cs typeface="+mn-cs"/>
                <a:sym typeface="Helvetica Neue"/>
              </a:defRPr>
            </a:lvl3pPr>
            <a:lvl4pPr marL="0" marR="0" indent="0" algn="l" defTabSz="1219169" rtl="0" fontAlgn="auto" latinLnBrk="0" hangingPunct="0">
              <a:lnSpc>
                <a:spcPct val="90000"/>
              </a:lnSpc>
              <a:spcBef>
                <a:spcPts val="225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2400" b="0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+mn-lt"/>
                <a:ea typeface="+mn-ea"/>
                <a:cs typeface="+mn-cs"/>
                <a:sym typeface="Helvetica Neue"/>
              </a:defRPr>
            </a:lvl4pPr>
            <a:lvl5pPr marL="0" marR="0" indent="0" algn="l" defTabSz="1219169" rtl="0" fontAlgn="auto" latinLnBrk="0" hangingPunct="0">
              <a:lnSpc>
                <a:spcPct val="90000"/>
              </a:lnSpc>
              <a:spcBef>
                <a:spcPts val="225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2400" b="0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+mn-lt"/>
                <a:ea typeface="+mn-ea"/>
                <a:cs typeface="+mn-cs"/>
                <a:sym typeface="Helvetica Neue"/>
              </a:defRPr>
            </a:lvl5pPr>
            <a:lvl6pPr marL="0" marR="0" indent="0" algn="l" defTabSz="1219169" rtl="0" fontAlgn="auto" latinLnBrk="0" hangingPunct="0">
              <a:lnSpc>
                <a:spcPct val="90000"/>
              </a:lnSpc>
              <a:spcBef>
                <a:spcPts val="225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2400" b="0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+mn-lt"/>
                <a:ea typeface="+mn-ea"/>
                <a:cs typeface="+mn-cs"/>
                <a:sym typeface="Helvetica Neue"/>
              </a:defRPr>
            </a:lvl6pPr>
            <a:lvl7pPr marL="0" marR="0" indent="0" algn="l" defTabSz="1219169" rtl="0" fontAlgn="auto" latinLnBrk="0" hangingPunct="0">
              <a:lnSpc>
                <a:spcPct val="90000"/>
              </a:lnSpc>
              <a:spcBef>
                <a:spcPts val="225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2400" b="0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+mn-lt"/>
                <a:ea typeface="+mn-ea"/>
                <a:cs typeface="+mn-cs"/>
                <a:sym typeface="Helvetica Neue"/>
              </a:defRPr>
            </a:lvl7pPr>
            <a:lvl8pPr marL="0" marR="0" indent="0" algn="l" defTabSz="1219169" rtl="0" fontAlgn="auto" latinLnBrk="0" hangingPunct="0">
              <a:lnSpc>
                <a:spcPct val="90000"/>
              </a:lnSpc>
              <a:spcBef>
                <a:spcPts val="225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2400" b="0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+mn-lt"/>
                <a:ea typeface="+mn-ea"/>
                <a:cs typeface="+mn-cs"/>
                <a:sym typeface="Helvetica Neue"/>
              </a:defRPr>
            </a:lvl8pPr>
            <a:lvl9pPr marL="0" marR="0" indent="0" algn="l" defTabSz="1219169" rtl="0" fontAlgn="auto" latinLnBrk="0" hangingPunct="0">
              <a:lnSpc>
                <a:spcPct val="90000"/>
              </a:lnSpc>
              <a:spcBef>
                <a:spcPts val="225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2400" b="0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+mn-lt"/>
                <a:ea typeface="+mn-ea"/>
                <a:cs typeface="+mn-cs"/>
                <a:sym typeface="Helvetica Neue"/>
              </a:defRPr>
            </a:lvl9pPr>
          </a:lstStyle>
          <a:p>
            <a:pPr marL="0" marR="0" indent="0" algn="ctr" defTabSz="825500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</a:pPr>
            <a:endParaRPr kumimoji="0" lang="en-US" sz="3200" b="0" i="0" u="none" strike="noStrike" cap="none" spc="0" normalizeH="0" baseline="0">
              <a:ln>
                <a:noFill/>
              </a:ln>
              <a:solidFill>
                <a:srgbClr val="FFFFFF"/>
              </a:solidFill>
              <a:effectLst/>
              <a:uFillTx/>
              <a:latin typeface="Helvetica Neue Medium"/>
              <a:ea typeface="Helvetica Neue Medium"/>
              <a:cs typeface="Helvetica Neue Medium"/>
              <a:sym typeface="Helvetica Neue Medium"/>
            </a:endParaRPr>
          </a:p>
        </xdr:txBody>
      </xdr:sp>
      <xdr:sp macro="" textlink="">
        <xdr:nvSpPr>
          <xdr:cNvPr id="74" name="Rectangle 73">
            <a:extLst>
              <a:ext uri="{FF2B5EF4-FFF2-40B4-BE49-F238E27FC236}">
                <a16:creationId xmlns:a16="http://schemas.microsoft.com/office/drawing/2014/main" id="{CFE0DBE7-D54D-E74A-9FF8-D567AC4579D1}"/>
              </a:ext>
            </a:extLst>
          </xdr:cNvPr>
          <xdr:cNvSpPr/>
        </xdr:nvSpPr>
        <xdr:spPr>
          <a:xfrm>
            <a:off x="8664575" y="2278337"/>
            <a:ext cx="497711" cy="223294"/>
          </a:xfrm>
          <a:prstGeom prst="rect">
            <a:avLst/>
          </a:prstGeom>
          <a:solidFill>
            <a:schemeClr val="bg1">
              <a:lumMod val="50000"/>
            </a:schemeClr>
          </a:solidFill>
          <a:ln w="12700" cap="flat">
            <a:noFill/>
            <a:miter lim="400000"/>
          </a:ln>
          <a:effectLst/>
          <a:sp3d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none"/>
        </xdr:style>
        <xdr:txBody>
          <a:bodyPr rot="0" spcFirstLastPara="1" vert="horz" wrap="square" lIns="50800" tIns="50800" rIns="50800" bIns="50800" numCol="1" spcCol="38100" rtlCol="0" anchor="ctr">
            <a:spAutoFit/>
          </a:bodyPr>
          <a:lstStyle>
            <a:defPPr marL="0" marR="0" indent="0" algn="l" defTabSz="457200" rtl="0" fontAlgn="auto" latinLnBrk="1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900" b="0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</a:defRPr>
            </a:defPPr>
            <a:lvl1pPr marL="0" marR="0" indent="0" algn="l" defTabSz="1219169" rtl="0" fontAlgn="auto" latinLnBrk="0" hangingPunct="0">
              <a:lnSpc>
                <a:spcPct val="90000"/>
              </a:lnSpc>
              <a:spcBef>
                <a:spcPts val="225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2400" b="0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+mn-lt"/>
                <a:ea typeface="+mn-ea"/>
                <a:cs typeface="+mn-cs"/>
                <a:sym typeface="Helvetica Neue"/>
              </a:defRPr>
            </a:lvl1pPr>
            <a:lvl2pPr marL="0" marR="0" indent="0" algn="l" defTabSz="1219169" rtl="0" fontAlgn="auto" latinLnBrk="0" hangingPunct="0">
              <a:lnSpc>
                <a:spcPct val="90000"/>
              </a:lnSpc>
              <a:spcBef>
                <a:spcPts val="225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2400" b="0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+mn-lt"/>
                <a:ea typeface="+mn-ea"/>
                <a:cs typeface="+mn-cs"/>
                <a:sym typeface="Helvetica Neue"/>
              </a:defRPr>
            </a:lvl2pPr>
            <a:lvl3pPr marL="0" marR="0" indent="0" algn="l" defTabSz="1219169" rtl="0" fontAlgn="auto" latinLnBrk="0" hangingPunct="0">
              <a:lnSpc>
                <a:spcPct val="90000"/>
              </a:lnSpc>
              <a:spcBef>
                <a:spcPts val="225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2400" b="0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+mn-lt"/>
                <a:ea typeface="+mn-ea"/>
                <a:cs typeface="+mn-cs"/>
                <a:sym typeface="Helvetica Neue"/>
              </a:defRPr>
            </a:lvl3pPr>
            <a:lvl4pPr marL="0" marR="0" indent="0" algn="l" defTabSz="1219169" rtl="0" fontAlgn="auto" latinLnBrk="0" hangingPunct="0">
              <a:lnSpc>
                <a:spcPct val="90000"/>
              </a:lnSpc>
              <a:spcBef>
                <a:spcPts val="225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2400" b="0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+mn-lt"/>
                <a:ea typeface="+mn-ea"/>
                <a:cs typeface="+mn-cs"/>
                <a:sym typeface="Helvetica Neue"/>
              </a:defRPr>
            </a:lvl4pPr>
            <a:lvl5pPr marL="0" marR="0" indent="0" algn="l" defTabSz="1219169" rtl="0" fontAlgn="auto" latinLnBrk="0" hangingPunct="0">
              <a:lnSpc>
                <a:spcPct val="90000"/>
              </a:lnSpc>
              <a:spcBef>
                <a:spcPts val="225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2400" b="0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+mn-lt"/>
                <a:ea typeface="+mn-ea"/>
                <a:cs typeface="+mn-cs"/>
                <a:sym typeface="Helvetica Neue"/>
              </a:defRPr>
            </a:lvl5pPr>
            <a:lvl6pPr marL="0" marR="0" indent="0" algn="l" defTabSz="1219169" rtl="0" fontAlgn="auto" latinLnBrk="0" hangingPunct="0">
              <a:lnSpc>
                <a:spcPct val="90000"/>
              </a:lnSpc>
              <a:spcBef>
                <a:spcPts val="225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2400" b="0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+mn-lt"/>
                <a:ea typeface="+mn-ea"/>
                <a:cs typeface="+mn-cs"/>
                <a:sym typeface="Helvetica Neue"/>
              </a:defRPr>
            </a:lvl6pPr>
            <a:lvl7pPr marL="0" marR="0" indent="0" algn="l" defTabSz="1219169" rtl="0" fontAlgn="auto" latinLnBrk="0" hangingPunct="0">
              <a:lnSpc>
                <a:spcPct val="90000"/>
              </a:lnSpc>
              <a:spcBef>
                <a:spcPts val="225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2400" b="0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+mn-lt"/>
                <a:ea typeface="+mn-ea"/>
                <a:cs typeface="+mn-cs"/>
                <a:sym typeface="Helvetica Neue"/>
              </a:defRPr>
            </a:lvl7pPr>
            <a:lvl8pPr marL="0" marR="0" indent="0" algn="l" defTabSz="1219169" rtl="0" fontAlgn="auto" latinLnBrk="0" hangingPunct="0">
              <a:lnSpc>
                <a:spcPct val="90000"/>
              </a:lnSpc>
              <a:spcBef>
                <a:spcPts val="225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2400" b="0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+mn-lt"/>
                <a:ea typeface="+mn-ea"/>
                <a:cs typeface="+mn-cs"/>
                <a:sym typeface="Helvetica Neue"/>
              </a:defRPr>
            </a:lvl8pPr>
            <a:lvl9pPr marL="0" marR="0" indent="0" algn="l" defTabSz="1219169" rtl="0" fontAlgn="auto" latinLnBrk="0" hangingPunct="0">
              <a:lnSpc>
                <a:spcPct val="90000"/>
              </a:lnSpc>
              <a:spcBef>
                <a:spcPts val="225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2400" b="0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+mn-lt"/>
                <a:ea typeface="+mn-ea"/>
                <a:cs typeface="+mn-cs"/>
                <a:sym typeface="Helvetica Neue"/>
              </a:defRPr>
            </a:lvl9pPr>
          </a:lstStyle>
          <a:p>
            <a:pPr marL="0" marR="0" indent="0" algn="ctr" defTabSz="825500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</a:pPr>
            <a:endParaRPr kumimoji="0" lang="en-US" sz="3200" b="0" i="0" u="none" strike="noStrike" cap="none" spc="0" normalizeH="0" baseline="0">
              <a:ln>
                <a:noFill/>
              </a:ln>
              <a:solidFill>
                <a:srgbClr val="FFFFFF"/>
              </a:solidFill>
              <a:effectLst/>
              <a:uFillTx/>
              <a:latin typeface="Helvetica Neue Medium"/>
              <a:ea typeface="Helvetica Neue Medium"/>
              <a:cs typeface="Helvetica Neue Medium"/>
              <a:sym typeface="Helvetica Neue Medium"/>
            </a:endParaRPr>
          </a:p>
        </xdr:txBody>
      </xdr:sp>
      <xdr:sp macro="" textlink="">
        <xdr:nvSpPr>
          <xdr:cNvPr id="75" name="Rectangle 74">
            <a:extLst>
              <a:ext uri="{FF2B5EF4-FFF2-40B4-BE49-F238E27FC236}">
                <a16:creationId xmlns:a16="http://schemas.microsoft.com/office/drawing/2014/main" id="{E4E7B4F0-9F19-814A-9E46-B4690258E5FA}"/>
              </a:ext>
            </a:extLst>
          </xdr:cNvPr>
          <xdr:cNvSpPr/>
        </xdr:nvSpPr>
        <xdr:spPr>
          <a:xfrm>
            <a:off x="9608836" y="2278337"/>
            <a:ext cx="497711" cy="223294"/>
          </a:xfrm>
          <a:prstGeom prst="rect">
            <a:avLst/>
          </a:prstGeom>
          <a:solidFill>
            <a:schemeClr val="bg1">
              <a:lumMod val="50000"/>
            </a:schemeClr>
          </a:solidFill>
          <a:ln w="12700" cap="flat">
            <a:noFill/>
            <a:miter lim="400000"/>
          </a:ln>
          <a:effectLst/>
          <a:sp3d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none"/>
        </xdr:style>
        <xdr:txBody>
          <a:bodyPr rot="0" spcFirstLastPara="1" vert="horz" wrap="square" lIns="50800" tIns="50800" rIns="50800" bIns="50800" numCol="1" spcCol="38100" rtlCol="0" anchor="ctr">
            <a:spAutoFit/>
          </a:bodyPr>
          <a:lstStyle>
            <a:defPPr marL="0" marR="0" indent="0" algn="l" defTabSz="457200" rtl="0" fontAlgn="auto" latinLnBrk="1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900" b="0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</a:defRPr>
            </a:defPPr>
            <a:lvl1pPr marL="0" marR="0" indent="0" algn="l" defTabSz="1219169" rtl="0" fontAlgn="auto" latinLnBrk="0" hangingPunct="0">
              <a:lnSpc>
                <a:spcPct val="90000"/>
              </a:lnSpc>
              <a:spcBef>
                <a:spcPts val="225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2400" b="0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+mn-lt"/>
                <a:ea typeface="+mn-ea"/>
                <a:cs typeface="+mn-cs"/>
                <a:sym typeface="Helvetica Neue"/>
              </a:defRPr>
            </a:lvl1pPr>
            <a:lvl2pPr marL="0" marR="0" indent="0" algn="l" defTabSz="1219169" rtl="0" fontAlgn="auto" latinLnBrk="0" hangingPunct="0">
              <a:lnSpc>
                <a:spcPct val="90000"/>
              </a:lnSpc>
              <a:spcBef>
                <a:spcPts val="225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2400" b="0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+mn-lt"/>
                <a:ea typeface="+mn-ea"/>
                <a:cs typeface="+mn-cs"/>
                <a:sym typeface="Helvetica Neue"/>
              </a:defRPr>
            </a:lvl2pPr>
            <a:lvl3pPr marL="0" marR="0" indent="0" algn="l" defTabSz="1219169" rtl="0" fontAlgn="auto" latinLnBrk="0" hangingPunct="0">
              <a:lnSpc>
                <a:spcPct val="90000"/>
              </a:lnSpc>
              <a:spcBef>
                <a:spcPts val="225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2400" b="0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+mn-lt"/>
                <a:ea typeface="+mn-ea"/>
                <a:cs typeface="+mn-cs"/>
                <a:sym typeface="Helvetica Neue"/>
              </a:defRPr>
            </a:lvl3pPr>
            <a:lvl4pPr marL="0" marR="0" indent="0" algn="l" defTabSz="1219169" rtl="0" fontAlgn="auto" latinLnBrk="0" hangingPunct="0">
              <a:lnSpc>
                <a:spcPct val="90000"/>
              </a:lnSpc>
              <a:spcBef>
                <a:spcPts val="225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2400" b="0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+mn-lt"/>
                <a:ea typeface="+mn-ea"/>
                <a:cs typeface="+mn-cs"/>
                <a:sym typeface="Helvetica Neue"/>
              </a:defRPr>
            </a:lvl4pPr>
            <a:lvl5pPr marL="0" marR="0" indent="0" algn="l" defTabSz="1219169" rtl="0" fontAlgn="auto" latinLnBrk="0" hangingPunct="0">
              <a:lnSpc>
                <a:spcPct val="90000"/>
              </a:lnSpc>
              <a:spcBef>
                <a:spcPts val="225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2400" b="0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+mn-lt"/>
                <a:ea typeface="+mn-ea"/>
                <a:cs typeface="+mn-cs"/>
                <a:sym typeface="Helvetica Neue"/>
              </a:defRPr>
            </a:lvl5pPr>
            <a:lvl6pPr marL="0" marR="0" indent="0" algn="l" defTabSz="1219169" rtl="0" fontAlgn="auto" latinLnBrk="0" hangingPunct="0">
              <a:lnSpc>
                <a:spcPct val="90000"/>
              </a:lnSpc>
              <a:spcBef>
                <a:spcPts val="225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2400" b="0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+mn-lt"/>
                <a:ea typeface="+mn-ea"/>
                <a:cs typeface="+mn-cs"/>
                <a:sym typeface="Helvetica Neue"/>
              </a:defRPr>
            </a:lvl6pPr>
            <a:lvl7pPr marL="0" marR="0" indent="0" algn="l" defTabSz="1219169" rtl="0" fontAlgn="auto" latinLnBrk="0" hangingPunct="0">
              <a:lnSpc>
                <a:spcPct val="90000"/>
              </a:lnSpc>
              <a:spcBef>
                <a:spcPts val="225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2400" b="0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+mn-lt"/>
                <a:ea typeface="+mn-ea"/>
                <a:cs typeface="+mn-cs"/>
                <a:sym typeface="Helvetica Neue"/>
              </a:defRPr>
            </a:lvl7pPr>
            <a:lvl8pPr marL="0" marR="0" indent="0" algn="l" defTabSz="1219169" rtl="0" fontAlgn="auto" latinLnBrk="0" hangingPunct="0">
              <a:lnSpc>
                <a:spcPct val="90000"/>
              </a:lnSpc>
              <a:spcBef>
                <a:spcPts val="225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2400" b="0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+mn-lt"/>
                <a:ea typeface="+mn-ea"/>
                <a:cs typeface="+mn-cs"/>
                <a:sym typeface="Helvetica Neue"/>
              </a:defRPr>
            </a:lvl8pPr>
            <a:lvl9pPr marL="0" marR="0" indent="0" algn="l" defTabSz="1219169" rtl="0" fontAlgn="auto" latinLnBrk="0" hangingPunct="0">
              <a:lnSpc>
                <a:spcPct val="90000"/>
              </a:lnSpc>
              <a:spcBef>
                <a:spcPts val="225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2400" b="0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+mn-lt"/>
                <a:ea typeface="+mn-ea"/>
                <a:cs typeface="+mn-cs"/>
                <a:sym typeface="Helvetica Neue"/>
              </a:defRPr>
            </a:lvl9pPr>
          </a:lstStyle>
          <a:p>
            <a:pPr marL="0" marR="0" indent="0" algn="ctr" defTabSz="825500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</a:pPr>
            <a:endParaRPr kumimoji="0" lang="en-US" sz="3200" b="0" i="0" u="none" strike="noStrike" cap="none" spc="0" normalizeH="0" baseline="0">
              <a:ln>
                <a:noFill/>
              </a:ln>
              <a:solidFill>
                <a:srgbClr val="FFFFFF"/>
              </a:solidFill>
              <a:effectLst/>
              <a:uFillTx/>
              <a:latin typeface="Helvetica Neue Medium"/>
              <a:ea typeface="Helvetica Neue Medium"/>
              <a:cs typeface="Helvetica Neue Medium"/>
              <a:sym typeface="Helvetica Neue Medium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ADFF89-0391-BF48-B8D0-1C2DFAB2E41D}">
  <dimension ref="B1:AR18"/>
  <sheetViews>
    <sheetView topLeftCell="U1" zoomScale="137" zoomScaleNormal="140" workbookViewId="0">
      <selection activeCell="N14" sqref="N14"/>
    </sheetView>
  </sheetViews>
  <sheetFormatPr baseColWidth="10" defaultRowHeight="16" x14ac:dyDescent="0.2"/>
  <cols>
    <col min="1" max="10" width="10.83203125" style="13"/>
    <col min="11" max="11" width="12.1640625" style="13" bestFit="1" customWidth="1"/>
    <col min="12" max="12" width="14.6640625" style="20" customWidth="1"/>
    <col min="13" max="13" width="8.83203125" style="14" customWidth="1"/>
    <col min="14" max="14" width="9.33203125" style="14" customWidth="1"/>
    <col min="15" max="15" width="12" style="14" customWidth="1"/>
    <col min="16" max="16" width="8.33203125" style="14" customWidth="1"/>
    <col min="17" max="17" width="10.33203125" style="14" customWidth="1"/>
    <col min="18" max="18" width="11" style="14" customWidth="1"/>
    <col min="19" max="19" width="11.83203125" style="14" customWidth="1"/>
    <col min="20" max="20" width="10" style="14" customWidth="1"/>
    <col min="21" max="21" width="11.33203125" style="14" customWidth="1"/>
    <col min="22" max="22" width="13.33203125" style="14" customWidth="1"/>
    <col min="23" max="23" width="8.83203125" style="14" customWidth="1"/>
    <col min="24" max="24" width="10.6640625" style="14" customWidth="1"/>
    <col min="25" max="44" width="10.83203125" style="14"/>
    <col min="45" max="16384" width="10.83203125" style="13"/>
  </cols>
  <sheetData>
    <row r="1" spans="2:24" ht="17" thickBot="1" x14ac:dyDescent="0.25"/>
    <row r="2" spans="2:24" x14ac:dyDescent="0.2">
      <c r="B2" s="1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" t="s">
        <v>7</v>
      </c>
      <c r="J2" s="3" t="s">
        <v>8</v>
      </c>
    </row>
    <row r="3" spans="2:24" ht="19" x14ac:dyDescent="0.2">
      <c r="B3" s="4" t="s">
        <v>9</v>
      </c>
      <c r="C3" s="5" t="s">
        <v>9</v>
      </c>
      <c r="D3" s="5" t="s">
        <v>9</v>
      </c>
      <c r="E3" s="5" t="s">
        <v>9</v>
      </c>
      <c r="F3" s="5" t="s">
        <v>9</v>
      </c>
      <c r="G3" s="5" t="s">
        <v>10</v>
      </c>
      <c r="H3" s="5" t="s">
        <v>10</v>
      </c>
      <c r="I3" s="5" t="s">
        <v>11</v>
      </c>
      <c r="J3" s="6" t="s">
        <v>12</v>
      </c>
    </row>
    <row r="4" spans="2:24" ht="17" thickBot="1" x14ac:dyDescent="0.25">
      <c r="B4" s="7">
        <v>300</v>
      </c>
      <c r="C4" s="8">
        <v>2.5</v>
      </c>
      <c r="D4" s="8">
        <f>B4-C4*2</f>
        <v>295</v>
      </c>
      <c r="E4" s="9">
        <v>11.64</v>
      </c>
      <c r="F4" s="10">
        <v>5.32</v>
      </c>
      <c r="G4" s="8">
        <v>100</v>
      </c>
      <c r="H4" s="8">
        <v>100</v>
      </c>
      <c r="I4" s="8">
        <f>(E4+G4/1000)*(F4+H4/1000)</f>
        <v>63.630800000000001</v>
      </c>
      <c r="J4" s="11">
        <f>_xlfn.FLOOR.MATH(D4*3.1415*(D4/4/I4-1/SQRT(2*I4)),1)</f>
        <v>991</v>
      </c>
    </row>
    <row r="5" spans="2:24" x14ac:dyDescent="0.2">
      <c r="U5" s="24" t="s">
        <v>39</v>
      </c>
    </row>
    <row r="6" spans="2:24" x14ac:dyDescent="0.2">
      <c r="F6" s="13">
        <f>F4*E4</f>
        <v>61.924800000000005</v>
      </c>
      <c r="U6" s="25">
        <f>SUM(Q12:Q14)+SUM(Q16:Q18)+20</f>
        <v>174.73617257394898</v>
      </c>
    </row>
    <row r="8" spans="2:24" ht="20" x14ac:dyDescent="0.2">
      <c r="L8" s="20" t="s">
        <v>27</v>
      </c>
      <c r="M8" s="15" t="s">
        <v>20</v>
      </c>
      <c r="N8" s="15" t="s">
        <v>13</v>
      </c>
      <c r="O8" s="15" t="s">
        <v>26</v>
      </c>
      <c r="P8" s="14" t="s">
        <v>15</v>
      </c>
      <c r="Q8" s="14" t="s">
        <v>66</v>
      </c>
      <c r="R8" s="14" t="s">
        <v>25</v>
      </c>
      <c r="S8" s="15" t="s">
        <v>28</v>
      </c>
      <c r="T8" s="14" t="s">
        <v>14</v>
      </c>
      <c r="U8" s="14" t="s">
        <v>16</v>
      </c>
      <c r="V8" s="14" t="s">
        <v>17</v>
      </c>
      <c r="W8" s="14" t="s">
        <v>19</v>
      </c>
      <c r="X8" s="15" t="s">
        <v>20</v>
      </c>
    </row>
    <row r="9" spans="2:24" ht="17" x14ac:dyDescent="0.2">
      <c r="K9" s="13" t="s">
        <v>36</v>
      </c>
      <c r="L9" s="20" t="s">
        <v>34</v>
      </c>
      <c r="M9" s="15" t="s">
        <v>23</v>
      </c>
      <c r="N9" s="15">
        <v>1</v>
      </c>
      <c r="O9" s="15">
        <v>186</v>
      </c>
      <c r="P9" s="17">
        <v>0.63</v>
      </c>
      <c r="Q9" s="19">
        <f t="shared" ref="Q9:Q18" si="0">V9/U9</f>
        <v>63.451776649746193</v>
      </c>
      <c r="R9" s="19">
        <f t="shared" ref="R9:R14" si="1">Q9/O9</f>
        <v>0.34113858413842041</v>
      </c>
      <c r="S9" s="16">
        <f t="shared" ref="S9:S18" si="2">N9/O9</f>
        <v>5.3763440860215058E-3</v>
      </c>
      <c r="T9" s="14">
        <v>314</v>
      </c>
      <c r="U9" s="14">
        <f t="shared" ref="U9:U18" si="3">_xlfn.FLOOR.MATH(T9*P9,1)</f>
        <v>197</v>
      </c>
      <c r="V9" s="18">
        <v>12500</v>
      </c>
      <c r="X9" s="15" t="s">
        <v>23</v>
      </c>
    </row>
    <row r="10" spans="2:24" ht="17" x14ac:dyDescent="0.2">
      <c r="K10" s="13" t="s">
        <v>35</v>
      </c>
      <c r="L10" s="20" t="s">
        <v>34</v>
      </c>
      <c r="M10" s="15" t="s">
        <v>23</v>
      </c>
      <c r="N10" s="15">
        <v>1</v>
      </c>
      <c r="O10" s="15">
        <v>148</v>
      </c>
      <c r="P10" s="17">
        <v>0.65600000000000003</v>
      </c>
      <c r="Q10" s="19">
        <f t="shared" si="0"/>
        <v>47.709923664122137</v>
      </c>
      <c r="R10" s="19">
        <f t="shared" si="1"/>
        <v>0.32236434908190631</v>
      </c>
      <c r="S10" s="16">
        <f t="shared" si="2"/>
        <v>6.7567567567567571E-3</v>
      </c>
      <c r="T10" s="14">
        <v>400</v>
      </c>
      <c r="U10" s="14">
        <f t="shared" si="3"/>
        <v>262</v>
      </c>
      <c r="V10" s="18">
        <v>12500</v>
      </c>
      <c r="X10" s="15" t="s">
        <v>23</v>
      </c>
    </row>
    <row r="11" spans="2:24" ht="17" x14ac:dyDescent="0.2">
      <c r="K11" s="13" t="s">
        <v>36</v>
      </c>
      <c r="L11" s="20" t="s">
        <v>32</v>
      </c>
      <c r="M11" s="15" t="s">
        <v>23</v>
      </c>
      <c r="N11" s="15">
        <v>1</v>
      </c>
      <c r="O11" s="15">
        <v>62</v>
      </c>
      <c r="P11" s="17">
        <v>0.72</v>
      </c>
      <c r="Q11" s="19">
        <f t="shared" si="0"/>
        <v>16.830294530154276</v>
      </c>
      <c r="R11" s="19">
        <f t="shared" si="1"/>
        <v>0.27145636338958512</v>
      </c>
      <c r="S11" s="16">
        <f t="shared" si="2"/>
        <v>1.6129032258064516E-2</v>
      </c>
      <c r="T11" s="14">
        <v>991</v>
      </c>
      <c r="U11" s="14">
        <f t="shared" si="3"/>
        <v>713</v>
      </c>
      <c r="V11" s="18">
        <v>12000</v>
      </c>
      <c r="X11" s="15" t="s">
        <v>23</v>
      </c>
    </row>
    <row r="12" spans="2:24" ht="17" x14ac:dyDescent="0.2">
      <c r="K12" s="13" t="s">
        <v>37</v>
      </c>
      <c r="L12" s="20" t="s">
        <v>38</v>
      </c>
      <c r="M12" s="15" t="s">
        <v>23</v>
      </c>
      <c r="N12" s="15">
        <v>1</v>
      </c>
      <c r="O12" s="15">
        <v>142</v>
      </c>
      <c r="P12" s="17">
        <v>0.66</v>
      </c>
      <c r="Q12" s="19">
        <f t="shared" si="0"/>
        <v>45.289855072463766</v>
      </c>
      <c r="R12" s="19">
        <f t="shared" si="1"/>
        <v>0.31894264135537864</v>
      </c>
      <c r="S12" s="16">
        <f t="shared" si="2"/>
        <v>7.0422535211267607E-3</v>
      </c>
      <c r="T12" s="14">
        <v>419</v>
      </c>
      <c r="U12" s="14">
        <f t="shared" si="3"/>
        <v>276</v>
      </c>
      <c r="V12" s="18">
        <v>12500</v>
      </c>
      <c r="X12" s="15" t="s">
        <v>23</v>
      </c>
    </row>
    <row r="13" spans="2:24" ht="17" x14ac:dyDescent="0.2">
      <c r="L13" s="20" t="s">
        <v>31</v>
      </c>
      <c r="M13" s="15" t="s">
        <v>23</v>
      </c>
      <c r="N13" s="15">
        <v>1</v>
      </c>
      <c r="O13" s="15">
        <v>148</v>
      </c>
      <c r="P13" s="17">
        <v>0.66</v>
      </c>
      <c r="Q13" s="19">
        <f t="shared" si="0"/>
        <v>86.36363636363636</v>
      </c>
      <c r="R13" s="19">
        <f t="shared" si="1"/>
        <v>0.58353808353808356</v>
      </c>
      <c r="S13" s="16">
        <f t="shared" si="2"/>
        <v>6.7567567567567571E-3</v>
      </c>
      <c r="T13" s="14">
        <v>400</v>
      </c>
      <c r="U13" s="14">
        <f t="shared" si="3"/>
        <v>264</v>
      </c>
      <c r="V13" s="18">
        <v>22800</v>
      </c>
      <c r="X13" s="15" t="s">
        <v>23</v>
      </c>
    </row>
    <row r="14" spans="2:24" ht="17" x14ac:dyDescent="0.2">
      <c r="L14" s="20" t="s">
        <v>32</v>
      </c>
      <c r="M14" s="15" t="s">
        <v>23</v>
      </c>
      <c r="N14" s="15">
        <v>1</v>
      </c>
      <c r="O14" s="15">
        <v>53</v>
      </c>
      <c r="P14" s="17">
        <v>0.72699999999999998</v>
      </c>
      <c r="Q14" s="19">
        <f t="shared" si="0"/>
        <v>14.201183431952662</v>
      </c>
      <c r="R14" s="19">
        <f t="shared" si="1"/>
        <v>0.26794685720665401</v>
      </c>
      <c r="S14" s="16">
        <f t="shared" si="2"/>
        <v>1.8867924528301886E-2</v>
      </c>
      <c r="T14" s="14">
        <v>1163</v>
      </c>
      <c r="U14" s="14">
        <f t="shared" si="3"/>
        <v>845</v>
      </c>
      <c r="V14" s="18">
        <v>12000</v>
      </c>
      <c r="X14" s="15" t="s">
        <v>23</v>
      </c>
    </row>
    <row r="15" spans="2:24" x14ac:dyDescent="0.2">
      <c r="L15" s="20" t="s">
        <v>33</v>
      </c>
      <c r="M15" s="14" t="s">
        <v>18</v>
      </c>
      <c r="N15" s="14">
        <v>64</v>
      </c>
      <c r="O15" s="14">
        <f>5*7</f>
        <v>35</v>
      </c>
      <c r="P15" s="17">
        <v>0.85</v>
      </c>
      <c r="Q15" s="19">
        <f t="shared" si="0"/>
        <v>7.6108537392455329</v>
      </c>
      <c r="R15" s="22">
        <f>Q15/O15*100</f>
        <v>21.745296397844381</v>
      </c>
      <c r="S15" s="16">
        <f t="shared" si="2"/>
        <v>1.8285714285714285</v>
      </c>
      <c r="T15" s="14">
        <v>1778</v>
      </c>
      <c r="U15" s="14">
        <f t="shared" si="3"/>
        <v>1511</v>
      </c>
      <c r="V15" s="18">
        <v>11500</v>
      </c>
      <c r="W15" s="19">
        <f>Q15/N15</f>
        <v>0.11891958967571145</v>
      </c>
      <c r="X15" s="14" t="s">
        <v>18</v>
      </c>
    </row>
    <row r="16" spans="2:24" x14ac:dyDescent="0.2">
      <c r="L16" s="20" t="s">
        <v>30</v>
      </c>
      <c r="M16" s="14" t="s">
        <v>21</v>
      </c>
      <c r="N16" s="23">
        <f>O16*0.95*0.8</f>
        <v>104.88</v>
      </c>
      <c r="O16" s="14">
        <v>138</v>
      </c>
      <c r="P16" s="17">
        <v>0.97499999999999998</v>
      </c>
      <c r="Q16" s="19">
        <f t="shared" si="0"/>
        <v>2.5641025641025643</v>
      </c>
      <c r="R16" s="21">
        <f>Q16/O16*100</f>
        <v>1.8580453363062059</v>
      </c>
      <c r="S16" s="16">
        <f t="shared" si="2"/>
        <v>0.76</v>
      </c>
      <c r="T16" s="14">
        <v>400</v>
      </c>
      <c r="U16" s="14">
        <f t="shared" si="3"/>
        <v>390</v>
      </c>
      <c r="V16" s="18">
        <v>1000</v>
      </c>
      <c r="X16" s="14" t="s">
        <v>21</v>
      </c>
    </row>
    <row r="17" spans="12:24" x14ac:dyDescent="0.2">
      <c r="L17" s="20" t="s">
        <v>29</v>
      </c>
      <c r="M17" s="14" t="s">
        <v>21</v>
      </c>
      <c r="N17" s="23">
        <f>O17*0.95*0.8</f>
        <v>40.28</v>
      </c>
      <c r="O17" s="14">
        <v>53</v>
      </c>
      <c r="P17" s="17">
        <v>0.97499999999999998</v>
      </c>
      <c r="Q17" s="19">
        <f t="shared" si="0"/>
        <v>0.88261253309796994</v>
      </c>
      <c r="R17" s="21">
        <f>Q17/O17*100</f>
        <v>1.6653066662225848</v>
      </c>
      <c r="S17" s="16">
        <f t="shared" si="2"/>
        <v>0.76</v>
      </c>
      <c r="T17" s="14">
        <v>1163</v>
      </c>
      <c r="U17" s="14">
        <f t="shared" si="3"/>
        <v>1133</v>
      </c>
      <c r="V17" s="18">
        <v>1000</v>
      </c>
      <c r="X17" s="14" t="s">
        <v>21</v>
      </c>
    </row>
    <row r="18" spans="12:24" x14ac:dyDescent="0.2">
      <c r="L18" s="20" t="s">
        <v>22</v>
      </c>
      <c r="M18" s="14" t="s">
        <v>24</v>
      </c>
      <c r="N18" s="14">
        <v>1</v>
      </c>
      <c r="O18" s="14">
        <v>300</v>
      </c>
      <c r="P18" s="17">
        <v>0.97499999999999998</v>
      </c>
      <c r="Q18" s="19">
        <f t="shared" si="0"/>
        <v>5.4347826086956523</v>
      </c>
      <c r="R18" s="21">
        <f>Q18/O18*100</f>
        <v>1.8115942028985508</v>
      </c>
      <c r="S18" s="16">
        <f t="shared" si="2"/>
        <v>3.3333333333333335E-3</v>
      </c>
      <c r="T18" s="14">
        <v>189</v>
      </c>
      <c r="U18" s="14">
        <f t="shared" si="3"/>
        <v>184</v>
      </c>
      <c r="V18" s="18">
        <v>1000</v>
      </c>
      <c r="X18" s="14" t="s">
        <v>24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07449B-1A74-6348-8A1C-0C290178B8BC}">
  <dimension ref="A5:AL54"/>
  <sheetViews>
    <sheetView topLeftCell="A15" zoomScale="120" zoomScaleNormal="120" workbookViewId="0">
      <selection activeCell="A15" sqref="A1:XFD1048576"/>
    </sheetView>
  </sheetViews>
  <sheetFormatPr baseColWidth="10" defaultRowHeight="16" x14ac:dyDescent="0.2"/>
  <cols>
    <col min="1" max="1" width="14.6640625" style="20" customWidth="1"/>
    <col min="2" max="2" width="14.6640625" style="14" bestFit="1" customWidth="1"/>
    <col min="3" max="3" width="11.1640625" style="14" bestFit="1" customWidth="1"/>
    <col min="4" max="4" width="11" style="14" bestFit="1" customWidth="1"/>
    <col min="5" max="5" width="10.33203125" style="14" bestFit="1" customWidth="1"/>
    <col min="6" max="6" width="10.33203125" style="14" customWidth="1"/>
    <col min="7" max="7" width="11" style="14" customWidth="1"/>
    <col min="8" max="8" width="11.83203125" style="14" customWidth="1"/>
    <col min="9" max="9" width="10" style="14" customWidth="1"/>
    <col min="10" max="10" width="11.33203125" style="14" customWidth="1"/>
    <col min="11" max="11" width="13.33203125" style="14" customWidth="1"/>
    <col min="12" max="12" width="8.83203125" style="14" customWidth="1"/>
    <col min="13" max="13" width="10.6640625" style="14" customWidth="1"/>
    <col min="14" max="33" width="10.83203125" style="14"/>
    <col min="34" max="16384" width="10.83203125" style="13"/>
  </cols>
  <sheetData>
    <row r="5" spans="1:13" x14ac:dyDescent="0.2">
      <c r="J5" s="24" t="s">
        <v>39</v>
      </c>
    </row>
    <row r="6" spans="1:13" x14ac:dyDescent="0.2">
      <c r="J6" s="25">
        <f>SUM(F12:F14)+SUM(F16:F18)+20</f>
        <v>174.73617257394898</v>
      </c>
    </row>
    <row r="8" spans="1:13" ht="20" x14ac:dyDescent="0.2">
      <c r="A8" s="20" t="s">
        <v>27</v>
      </c>
      <c r="B8" s="15" t="s">
        <v>20</v>
      </c>
      <c r="C8" s="15" t="s">
        <v>13</v>
      </c>
      <c r="D8" s="15" t="s">
        <v>26</v>
      </c>
      <c r="E8" s="14" t="s">
        <v>15</v>
      </c>
      <c r="F8" s="14" t="s">
        <v>66</v>
      </c>
      <c r="G8" s="14" t="s">
        <v>25</v>
      </c>
      <c r="H8" s="15" t="s">
        <v>28</v>
      </c>
      <c r="I8" s="14" t="s">
        <v>14</v>
      </c>
      <c r="J8" s="14" t="s">
        <v>16</v>
      </c>
      <c r="K8" s="14" t="s">
        <v>17</v>
      </c>
      <c r="L8" s="14" t="s">
        <v>19</v>
      </c>
      <c r="M8" s="15" t="s">
        <v>20</v>
      </c>
    </row>
    <row r="9" spans="1:13" ht="17" x14ac:dyDescent="0.2">
      <c r="A9" s="20" t="s">
        <v>34</v>
      </c>
      <c r="B9" s="15" t="s">
        <v>23</v>
      </c>
      <c r="C9" s="15">
        <v>1</v>
      </c>
      <c r="D9" s="15">
        <v>186</v>
      </c>
      <c r="E9" s="17">
        <v>0.63</v>
      </c>
      <c r="F9" s="19">
        <f t="shared" ref="F9:F18" si="0">K9/J9</f>
        <v>63.451776649746193</v>
      </c>
      <c r="G9" s="19">
        <f t="shared" ref="G9:G14" si="1">F9/D9</f>
        <v>0.34113858413842041</v>
      </c>
      <c r="H9" s="16">
        <f t="shared" ref="H9:H18" si="2">C9/D9</f>
        <v>5.3763440860215058E-3</v>
      </c>
      <c r="I9" s="14">
        <v>314</v>
      </c>
      <c r="J9" s="14">
        <f t="shared" ref="J9:J18" si="3">_xlfn.FLOOR.MATH(I9*E9,1)</f>
        <v>197</v>
      </c>
      <c r="K9" s="18">
        <v>12500</v>
      </c>
      <c r="M9" s="15" t="s">
        <v>23</v>
      </c>
    </row>
    <row r="10" spans="1:13" ht="17" x14ac:dyDescent="0.2">
      <c r="A10" s="20" t="s">
        <v>34</v>
      </c>
      <c r="B10" s="15" t="s">
        <v>23</v>
      </c>
      <c r="C10" s="15">
        <v>1</v>
      </c>
      <c r="D10" s="15">
        <v>148</v>
      </c>
      <c r="E10" s="17">
        <v>0.65600000000000003</v>
      </c>
      <c r="F10" s="19">
        <f t="shared" si="0"/>
        <v>47.709923664122137</v>
      </c>
      <c r="G10" s="19">
        <f t="shared" si="1"/>
        <v>0.32236434908190631</v>
      </c>
      <c r="H10" s="16">
        <f t="shared" si="2"/>
        <v>6.7567567567567571E-3</v>
      </c>
      <c r="I10" s="14">
        <v>400</v>
      </c>
      <c r="J10" s="14">
        <f t="shared" si="3"/>
        <v>262</v>
      </c>
      <c r="K10" s="18">
        <v>12500</v>
      </c>
      <c r="M10" s="15" t="s">
        <v>23</v>
      </c>
    </row>
    <row r="11" spans="1:13" ht="17" x14ac:dyDescent="0.2">
      <c r="A11" s="20" t="s">
        <v>32</v>
      </c>
      <c r="B11" s="15" t="s">
        <v>23</v>
      </c>
      <c r="C11" s="15">
        <v>1</v>
      </c>
      <c r="D11" s="15">
        <v>62</v>
      </c>
      <c r="E11" s="17">
        <v>0.72</v>
      </c>
      <c r="F11" s="19">
        <f t="shared" si="0"/>
        <v>16.830294530154276</v>
      </c>
      <c r="G11" s="19">
        <f t="shared" si="1"/>
        <v>0.27145636338958512</v>
      </c>
      <c r="H11" s="16">
        <f t="shared" si="2"/>
        <v>1.6129032258064516E-2</v>
      </c>
      <c r="I11" s="14">
        <v>991</v>
      </c>
      <c r="J11" s="14">
        <f t="shared" si="3"/>
        <v>713</v>
      </c>
      <c r="K11" s="18">
        <v>12000</v>
      </c>
      <c r="M11" s="15" t="s">
        <v>23</v>
      </c>
    </row>
    <row r="12" spans="1:13" ht="17" x14ac:dyDescent="0.2">
      <c r="A12" s="20" t="s">
        <v>38</v>
      </c>
      <c r="B12" s="15" t="s">
        <v>23</v>
      </c>
      <c r="C12" s="15">
        <v>1</v>
      </c>
      <c r="D12" s="15">
        <v>142</v>
      </c>
      <c r="E12" s="17">
        <v>0.66</v>
      </c>
      <c r="F12" s="19">
        <f t="shared" si="0"/>
        <v>45.289855072463766</v>
      </c>
      <c r="G12" s="19">
        <f t="shared" si="1"/>
        <v>0.31894264135537864</v>
      </c>
      <c r="H12" s="16">
        <f t="shared" si="2"/>
        <v>7.0422535211267607E-3</v>
      </c>
      <c r="I12" s="14">
        <v>419</v>
      </c>
      <c r="J12" s="14">
        <f t="shared" si="3"/>
        <v>276</v>
      </c>
      <c r="K12" s="18">
        <v>12500</v>
      </c>
      <c r="M12" s="15" t="s">
        <v>23</v>
      </c>
    </row>
    <row r="13" spans="1:13" ht="17" x14ac:dyDescent="0.2">
      <c r="A13" s="20" t="s">
        <v>31</v>
      </c>
      <c r="B13" s="15" t="s">
        <v>23</v>
      </c>
      <c r="C13" s="15">
        <v>1</v>
      </c>
      <c r="D13" s="15">
        <v>148</v>
      </c>
      <c r="E13" s="17">
        <v>0.66</v>
      </c>
      <c r="F13" s="19">
        <f t="shared" si="0"/>
        <v>86.36363636363636</v>
      </c>
      <c r="G13" s="19">
        <f t="shared" si="1"/>
        <v>0.58353808353808356</v>
      </c>
      <c r="H13" s="16">
        <f t="shared" si="2"/>
        <v>6.7567567567567571E-3</v>
      </c>
      <c r="I13" s="14">
        <v>400</v>
      </c>
      <c r="J13" s="14">
        <f t="shared" si="3"/>
        <v>264</v>
      </c>
      <c r="K13" s="18">
        <v>22800</v>
      </c>
      <c r="M13" s="15" t="s">
        <v>23</v>
      </c>
    </row>
    <row r="14" spans="1:13" ht="17" x14ac:dyDescent="0.2">
      <c r="A14" s="20" t="s">
        <v>32</v>
      </c>
      <c r="B14" s="15" t="s">
        <v>23</v>
      </c>
      <c r="C14" s="15">
        <v>1</v>
      </c>
      <c r="D14" s="15">
        <v>53</v>
      </c>
      <c r="E14" s="17">
        <v>0.72699999999999998</v>
      </c>
      <c r="F14" s="19">
        <f t="shared" si="0"/>
        <v>14.201183431952662</v>
      </c>
      <c r="G14" s="19">
        <f t="shared" si="1"/>
        <v>0.26794685720665401</v>
      </c>
      <c r="H14" s="16">
        <f t="shared" si="2"/>
        <v>1.8867924528301886E-2</v>
      </c>
      <c r="I14" s="14">
        <v>1163</v>
      </c>
      <c r="J14" s="14">
        <f t="shared" si="3"/>
        <v>845</v>
      </c>
      <c r="K14" s="18">
        <v>12000</v>
      </c>
      <c r="M14" s="15" t="s">
        <v>23</v>
      </c>
    </row>
    <row r="15" spans="1:13" x14ac:dyDescent="0.2">
      <c r="A15" s="20" t="s">
        <v>33</v>
      </c>
      <c r="B15" s="14" t="s">
        <v>18</v>
      </c>
      <c r="C15" s="14">
        <v>64</v>
      </c>
      <c r="D15" s="14">
        <f>5*7</f>
        <v>35</v>
      </c>
      <c r="E15" s="17">
        <v>0.85</v>
      </c>
      <c r="F15" s="19">
        <f t="shared" si="0"/>
        <v>7.6108537392455329</v>
      </c>
      <c r="G15" s="22">
        <f>F15/D15*100</f>
        <v>21.745296397844381</v>
      </c>
      <c r="H15" s="16">
        <f t="shared" si="2"/>
        <v>1.8285714285714285</v>
      </c>
      <c r="I15" s="14">
        <v>1778</v>
      </c>
      <c r="J15" s="14">
        <f t="shared" si="3"/>
        <v>1511</v>
      </c>
      <c r="K15" s="18">
        <v>11500</v>
      </c>
      <c r="L15" s="19">
        <f>F15/C15</f>
        <v>0.11891958967571145</v>
      </c>
      <c r="M15" s="14" t="s">
        <v>18</v>
      </c>
    </row>
    <row r="16" spans="1:13" x14ac:dyDescent="0.2">
      <c r="A16" s="20" t="s">
        <v>30</v>
      </c>
      <c r="B16" s="14" t="s">
        <v>21</v>
      </c>
      <c r="C16" s="23">
        <f>D16*0.95*0.8</f>
        <v>104.88</v>
      </c>
      <c r="D16" s="14">
        <v>138</v>
      </c>
      <c r="E16" s="17">
        <v>0.97499999999999998</v>
      </c>
      <c r="F16" s="19">
        <f t="shared" si="0"/>
        <v>2.5641025641025643</v>
      </c>
      <c r="G16" s="21">
        <f>F16/D16*100</f>
        <v>1.8580453363062059</v>
      </c>
      <c r="H16" s="16">
        <f t="shared" si="2"/>
        <v>0.76</v>
      </c>
      <c r="I16" s="14">
        <v>400</v>
      </c>
      <c r="J16" s="14">
        <f t="shared" si="3"/>
        <v>390</v>
      </c>
      <c r="K16" s="18">
        <v>1000</v>
      </c>
      <c r="M16" s="14" t="s">
        <v>21</v>
      </c>
    </row>
    <row r="17" spans="1:38" x14ac:dyDescent="0.2">
      <c r="A17" s="20" t="s">
        <v>29</v>
      </c>
      <c r="B17" s="14" t="s">
        <v>21</v>
      </c>
      <c r="C17" s="23">
        <f>D17*0.95*0.8</f>
        <v>40.28</v>
      </c>
      <c r="D17" s="14">
        <v>53</v>
      </c>
      <c r="E17" s="17">
        <v>0.97499999999999998</v>
      </c>
      <c r="F17" s="19">
        <f t="shared" si="0"/>
        <v>0.88261253309796994</v>
      </c>
      <c r="G17" s="21">
        <f>F17/D17*100</f>
        <v>1.6653066662225848</v>
      </c>
      <c r="H17" s="16">
        <f t="shared" si="2"/>
        <v>0.76</v>
      </c>
      <c r="I17" s="14">
        <v>1163</v>
      </c>
      <c r="J17" s="14">
        <f t="shared" si="3"/>
        <v>1133</v>
      </c>
      <c r="K17" s="18">
        <v>1000</v>
      </c>
      <c r="M17" s="14" t="s">
        <v>21</v>
      </c>
    </row>
    <row r="18" spans="1:38" x14ac:dyDescent="0.2">
      <c r="A18" s="20" t="s">
        <v>22</v>
      </c>
      <c r="B18" s="14" t="s">
        <v>24</v>
      </c>
      <c r="C18" s="14">
        <v>1</v>
      </c>
      <c r="D18" s="14">
        <v>300</v>
      </c>
      <c r="E18" s="17">
        <v>0.97499999999999998</v>
      </c>
      <c r="F18" s="19">
        <f t="shared" si="0"/>
        <v>5.4347826086956523</v>
      </c>
      <c r="G18" s="21">
        <f>F18/D18*100</f>
        <v>1.8115942028985508</v>
      </c>
      <c r="H18" s="16">
        <f t="shared" si="2"/>
        <v>3.3333333333333335E-3</v>
      </c>
      <c r="I18" s="14">
        <v>189</v>
      </c>
      <c r="J18" s="14">
        <f t="shared" si="3"/>
        <v>184</v>
      </c>
      <c r="K18" s="18">
        <v>1000</v>
      </c>
      <c r="M18" s="14" t="s">
        <v>24</v>
      </c>
    </row>
    <row r="24" spans="1:38" ht="17" thickBot="1" x14ac:dyDescent="0.25"/>
    <row r="25" spans="1:38" ht="37" x14ac:dyDescent="0.2">
      <c r="A25" s="32" t="s">
        <v>27</v>
      </c>
      <c r="B25" s="33" t="s">
        <v>42</v>
      </c>
      <c r="C25" s="34" t="s">
        <v>58</v>
      </c>
      <c r="D25" s="35" t="s">
        <v>104</v>
      </c>
      <c r="E25" s="35" t="s">
        <v>15</v>
      </c>
      <c r="F25" s="68" t="s">
        <v>100</v>
      </c>
      <c r="G25" s="36" t="s">
        <v>105</v>
      </c>
      <c r="H25" s="73" t="s">
        <v>25</v>
      </c>
      <c r="I25" s="34" t="s">
        <v>40</v>
      </c>
      <c r="J25" s="34" t="s">
        <v>41</v>
      </c>
      <c r="K25" s="33" t="s">
        <v>99</v>
      </c>
      <c r="L25" s="35" t="s">
        <v>14</v>
      </c>
      <c r="M25" s="36" t="s">
        <v>16</v>
      </c>
      <c r="AH25" s="14"/>
      <c r="AI25" s="14"/>
      <c r="AJ25" s="14"/>
      <c r="AK25" s="14"/>
      <c r="AL25" s="14"/>
    </row>
    <row r="26" spans="1:38" x14ac:dyDescent="0.2">
      <c r="A26" s="37" t="s">
        <v>47</v>
      </c>
      <c r="B26" s="28" t="s">
        <v>45</v>
      </c>
      <c r="C26" s="76">
        <f t="shared" ref="C26:C46" si="4">I26*J26/10^6</f>
        <v>52.420679438400001</v>
      </c>
      <c r="D26" s="69">
        <v>0</v>
      </c>
      <c r="E26" s="66">
        <v>0.84399999999999997</v>
      </c>
      <c r="F26" s="29" t="s">
        <v>101</v>
      </c>
      <c r="G26" s="81">
        <f t="shared" ref="G26:G46" si="5">K26/M26</f>
        <v>13.655462184873949</v>
      </c>
      <c r="H26" s="74">
        <f>G26/C26</f>
        <v>0.26049761909172892</v>
      </c>
      <c r="I26" s="71">
        <v>12934.18</v>
      </c>
      <c r="J26" s="71">
        <v>4052.88</v>
      </c>
      <c r="K26" s="79">
        <v>13000</v>
      </c>
      <c r="L26" s="29">
        <v>1128</v>
      </c>
      <c r="M26" s="38">
        <f t="shared" ref="M26:M46" si="6">_xlfn.FLOOR.MATH(L26*E26)</f>
        <v>952</v>
      </c>
      <c r="AH26" s="14"/>
      <c r="AI26" s="14"/>
      <c r="AJ26" s="14"/>
      <c r="AK26" s="14"/>
      <c r="AL26" s="14"/>
    </row>
    <row r="27" spans="1:38" x14ac:dyDescent="0.2">
      <c r="A27" s="37" t="s">
        <v>46</v>
      </c>
      <c r="B27" s="28" t="s">
        <v>43</v>
      </c>
      <c r="C27" s="76">
        <f t="shared" si="4"/>
        <v>140.76280641598402</v>
      </c>
      <c r="D27" s="69">
        <v>0</v>
      </c>
      <c r="E27" s="66">
        <v>0.57199999999999995</v>
      </c>
      <c r="F27" s="29"/>
      <c r="G27" s="81">
        <f t="shared" si="5"/>
        <v>51.020408163265309</v>
      </c>
      <c r="H27" s="74">
        <f>G27/C27</f>
        <v>0.36245659959697846</v>
      </c>
      <c r="I27" s="71">
        <v>8762.0619999999999</v>
      </c>
      <c r="J27" s="71">
        <v>16065.031999999999</v>
      </c>
      <c r="K27" s="79">
        <v>12500</v>
      </c>
      <c r="L27" s="29">
        <v>430</v>
      </c>
      <c r="M27" s="38">
        <f t="shared" si="6"/>
        <v>245</v>
      </c>
      <c r="AH27" s="14"/>
      <c r="AI27" s="14"/>
      <c r="AJ27" s="14"/>
      <c r="AK27" s="14"/>
      <c r="AL27" s="14"/>
    </row>
    <row r="28" spans="1:38" x14ac:dyDescent="0.2">
      <c r="A28" s="37" t="s">
        <v>48</v>
      </c>
      <c r="B28" s="28" t="s">
        <v>44</v>
      </c>
      <c r="C28" s="77">
        <f t="shared" si="4"/>
        <v>147.67394438790802</v>
      </c>
      <c r="D28" s="69">
        <v>0.75</v>
      </c>
      <c r="E28" s="66">
        <v>0.86899999999999999</v>
      </c>
      <c r="F28" s="29" t="s">
        <v>101</v>
      </c>
      <c r="G28" s="81">
        <f t="shared" si="5"/>
        <v>70.833333333333329</v>
      </c>
      <c r="H28" s="74">
        <f>G28/C28</f>
        <v>0.4796603329512838</v>
      </c>
      <c r="I28" s="71">
        <v>9172.3790000000008</v>
      </c>
      <c r="J28" s="71">
        <v>16099.852000000001</v>
      </c>
      <c r="K28" s="79">
        <v>23800</v>
      </c>
      <c r="L28" s="29">
        <v>387</v>
      </c>
      <c r="M28" s="38">
        <f t="shared" si="6"/>
        <v>336</v>
      </c>
      <c r="AH28" s="14"/>
      <c r="AI28" s="14"/>
      <c r="AJ28" s="14"/>
      <c r="AK28" s="14"/>
      <c r="AL28" s="14"/>
    </row>
    <row r="29" spans="1:38" x14ac:dyDescent="0.2">
      <c r="A29" s="37" t="s">
        <v>48</v>
      </c>
      <c r="B29" s="28" t="s">
        <v>44</v>
      </c>
      <c r="C29" s="77">
        <f t="shared" si="4"/>
        <v>147.67394438790802</v>
      </c>
      <c r="D29" s="69">
        <v>0</v>
      </c>
      <c r="E29" s="66">
        <f>E27</f>
        <v>0.57199999999999995</v>
      </c>
      <c r="F29" s="29" t="s">
        <v>101</v>
      </c>
      <c r="G29" s="81">
        <f t="shared" si="5"/>
        <v>107.69230769230769</v>
      </c>
      <c r="H29" s="74">
        <f>G29/C29</f>
        <v>0.72925733878566235</v>
      </c>
      <c r="I29" s="71">
        <v>9172.3790000000008</v>
      </c>
      <c r="J29" s="71">
        <v>16099.852000000001</v>
      </c>
      <c r="K29" s="79">
        <v>23800</v>
      </c>
      <c r="L29" s="29">
        <v>387</v>
      </c>
      <c r="M29" s="38">
        <f t="shared" si="6"/>
        <v>221</v>
      </c>
      <c r="AH29" s="14"/>
      <c r="AI29" s="14"/>
      <c r="AJ29" s="14"/>
      <c r="AK29" s="14"/>
      <c r="AL29" s="14"/>
    </row>
    <row r="30" spans="1:38" x14ac:dyDescent="0.2">
      <c r="A30" s="37" t="s">
        <v>106</v>
      </c>
      <c r="B30" s="28"/>
      <c r="C30" s="77">
        <f t="shared" si="4"/>
        <v>400.51515604281201</v>
      </c>
      <c r="D30" s="69">
        <v>0</v>
      </c>
      <c r="E30" s="66">
        <v>0.99</v>
      </c>
      <c r="F30" s="29"/>
      <c r="G30" s="81">
        <f t="shared" si="5"/>
        <v>7.4074074074074074</v>
      </c>
      <c r="H30" s="83">
        <f>G30/C30*100</f>
        <v>1.8494699378156894</v>
      </c>
      <c r="I30" s="71">
        <f>I28+I27+1000</f>
        <v>18934.440999999999</v>
      </c>
      <c r="J30" s="71">
        <f>J28+J26+1000</f>
        <v>21152.732</v>
      </c>
      <c r="K30" s="79">
        <v>1000</v>
      </c>
      <c r="L30" s="29">
        <v>137</v>
      </c>
      <c r="M30" s="38">
        <f t="shared" si="6"/>
        <v>135</v>
      </c>
      <c r="AH30" s="14"/>
      <c r="AI30" s="14"/>
      <c r="AJ30" s="14"/>
      <c r="AK30" s="14"/>
      <c r="AL30" s="14"/>
    </row>
    <row r="31" spans="1:38" x14ac:dyDescent="0.2">
      <c r="A31" s="37" t="s">
        <v>107</v>
      </c>
      <c r="B31" s="28"/>
      <c r="C31" s="77">
        <f t="shared" si="4"/>
        <v>323.77613880273196</v>
      </c>
      <c r="D31" s="69">
        <v>0</v>
      </c>
      <c r="E31" s="66">
        <v>0.99</v>
      </c>
      <c r="F31" s="29"/>
      <c r="G31" s="81">
        <f t="shared" si="5"/>
        <v>5.8139534883720927</v>
      </c>
      <c r="H31" s="83">
        <f>G31/C31*100</f>
        <v>1.7956707711294244</v>
      </c>
      <c r="I31" s="71">
        <f>I28+I27+1000</f>
        <v>18934.440999999999</v>
      </c>
      <c r="J31" s="71">
        <f>J28+1000</f>
        <v>17099.851999999999</v>
      </c>
      <c r="K31" s="79">
        <v>1000</v>
      </c>
      <c r="L31" s="29">
        <v>174</v>
      </c>
      <c r="M31" s="38">
        <f t="shared" si="6"/>
        <v>172</v>
      </c>
      <c r="AH31" s="14"/>
      <c r="AI31" s="14"/>
      <c r="AJ31" s="14"/>
      <c r="AK31" s="14"/>
      <c r="AL31" s="14"/>
    </row>
    <row r="32" spans="1:38" x14ac:dyDescent="0.2">
      <c r="A32" s="37" t="s">
        <v>49</v>
      </c>
      <c r="B32" s="28" t="s">
        <v>45</v>
      </c>
      <c r="C32" s="77">
        <f t="shared" si="4"/>
        <v>50.008000000000003</v>
      </c>
      <c r="D32" s="69">
        <v>0</v>
      </c>
      <c r="E32" s="66">
        <v>0.84899999999999998</v>
      </c>
      <c r="F32" s="29" t="s">
        <v>101</v>
      </c>
      <c r="G32" s="81">
        <f t="shared" si="5"/>
        <v>12.935323383084578</v>
      </c>
      <c r="H32" s="74">
        <f>G32/C32</f>
        <v>0.25866508124869175</v>
      </c>
      <c r="I32" s="71">
        <v>9400</v>
      </c>
      <c r="J32" s="71">
        <v>5320</v>
      </c>
      <c r="K32" s="79">
        <v>13000</v>
      </c>
      <c r="L32" s="29">
        <v>1184</v>
      </c>
      <c r="M32" s="38">
        <f t="shared" si="6"/>
        <v>1005</v>
      </c>
      <c r="AH32" s="14"/>
      <c r="AI32" s="14"/>
      <c r="AJ32" s="14"/>
      <c r="AK32" s="14"/>
      <c r="AL32" s="14"/>
    </row>
    <row r="33" spans="1:38" x14ac:dyDescent="0.2">
      <c r="A33" s="37" t="s">
        <v>50</v>
      </c>
      <c r="B33" s="28" t="s">
        <v>43</v>
      </c>
      <c r="C33" s="77">
        <f t="shared" si="4"/>
        <v>115.55185813250398</v>
      </c>
      <c r="D33" s="69">
        <v>0</v>
      </c>
      <c r="E33" s="66">
        <v>0.625</v>
      </c>
      <c r="F33" s="29"/>
      <c r="G33" s="81">
        <f t="shared" si="5"/>
        <v>37.764350453172206</v>
      </c>
      <c r="H33" s="74">
        <f>G33/C33</f>
        <v>0.32681733607319069</v>
      </c>
      <c r="I33" s="71">
        <v>7784.2619999999997</v>
      </c>
      <c r="J33" s="71">
        <v>14844.291999999999</v>
      </c>
      <c r="K33" s="79">
        <v>12500</v>
      </c>
      <c r="L33" s="29">
        <v>530</v>
      </c>
      <c r="M33" s="38">
        <f t="shared" si="6"/>
        <v>331</v>
      </c>
      <c r="AH33" s="14"/>
      <c r="AI33" s="14"/>
      <c r="AJ33" s="14"/>
      <c r="AK33" s="14"/>
      <c r="AL33" s="14"/>
    </row>
    <row r="34" spans="1:38" x14ac:dyDescent="0.2">
      <c r="A34" s="37" t="s">
        <v>51</v>
      </c>
      <c r="B34" s="28" t="s">
        <v>44</v>
      </c>
      <c r="C34" s="77">
        <f t="shared" si="4"/>
        <v>120.982714352928</v>
      </c>
      <c r="D34" s="69">
        <v>0.75</v>
      </c>
      <c r="E34" s="66">
        <v>0.88900000000000001</v>
      </c>
      <c r="F34" s="29" t="s">
        <v>101</v>
      </c>
      <c r="G34" s="81">
        <f t="shared" si="5"/>
        <v>56.264775413711583</v>
      </c>
      <c r="H34" s="74">
        <f>G34/C34</f>
        <v>0.46506458145398583</v>
      </c>
      <c r="I34" s="71">
        <v>8131.0439999999999</v>
      </c>
      <c r="J34" s="71">
        <v>14879.111999999999</v>
      </c>
      <c r="K34" s="79">
        <v>23800</v>
      </c>
      <c r="L34" s="29">
        <v>476</v>
      </c>
      <c r="M34" s="38">
        <f t="shared" si="6"/>
        <v>423</v>
      </c>
      <c r="AH34" s="14"/>
      <c r="AI34" s="14"/>
      <c r="AJ34" s="14"/>
      <c r="AK34" s="14"/>
      <c r="AL34" s="14"/>
    </row>
    <row r="35" spans="1:38" x14ac:dyDescent="0.2">
      <c r="A35" s="37" t="s">
        <v>51</v>
      </c>
      <c r="B35" s="28" t="s">
        <v>44</v>
      </c>
      <c r="C35" s="77">
        <f t="shared" si="4"/>
        <v>120.982714352928</v>
      </c>
      <c r="D35" s="69">
        <v>0.75</v>
      </c>
      <c r="E35" s="66">
        <f>E33</f>
        <v>0.625</v>
      </c>
      <c r="F35" s="29" t="s">
        <v>101</v>
      </c>
      <c r="G35" s="81">
        <f t="shared" si="5"/>
        <v>80.134680134680139</v>
      </c>
      <c r="H35" s="74">
        <f>G35/C35</f>
        <v>0.66236470691931315</v>
      </c>
      <c r="I35" s="71">
        <v>8131.0439999999999</v>
      </c>
      <c r="J35" s="71">
        <v>14879.111999999999</v>
      </c>
      <c r="K35" s="79">
        <v>23800</v>
      </c>
      <c r="L35" s="29">
        <v>476</v>
      </c>
      <c r="M35" s="38">
        <f t="shared" si="6"/>
        <v>297</v>
      </c>
      <c r="AH35" s="14"/>
      <c r="AI35" s="14"/>
      <c r="AJ35" s="14"/>
      <c r="AK35" s="14"/>
      <c r="AL35" s="14"/>
    </row>
    <row r="36" spans="1:38" x14ac:dyDescent="0.2">
      <c r="A36" s="37" t="s">
        <v>106</v>
      </c>
      <c r="B36" s="28"/>
      <c r="C36" s="77">
        <f t="shared" si="4"/>
        <v>358.58946640827202</v>
      </c>
      <c r="D36" s="69">
        <v>0</v>
      </c>
      <c r="E36" s="66">
        <v>0.99</v>
      </c>
      <c r="F36" s="29"/>
      <c r="G36" s="81">
        <f t="shared" si="5"/>
        <v>6.5359477124183005</v>
      </c>
      <c r="H36" s="83">
        <f>G36/C36*100</f>
        <v>1.8226825728831635</v>
      </c>
      <c r="I36" s="71">
        <f>I34+I33+1000</f>
        <v>16915.306</v>
      </c>
      <c r="J36" s="71">
        <f>J34+J32+1000</f>
        <v>21199.112000000001</v>
      </c>
      <c r="K36" s="79">
        <v>1000</v>
      </c>
      <c r="L36" s="29">
        <v>155</v>
      </c>
      <c r="M36" s="38">
        <f t="shared" si="6"/>
        <v>153</v>
      </c>
      <c r="AH36" s="14"/>
      <c r="AI36" s="14"/>
      <c r="AJ36" s="14"/>
      <c r="AK36" s="14"/>
      <c r="AL36" s="14"/>
    </row>
    <row r="37" spans="1:38" x14ac:dyDescent="0.2">
      <c r="A37" s="37" t="s">
        <v>107</v>
      </c>
      <c r="B37" s="28"/>
      <c r="C37" s="77">
        <f t="shared" si="4"/>
        <v>268.60003848827199</v>
      </c>
      <c r="D37" s="69">
        <v>0</v>
      </c>
      <c r="E37" s="66">
        <v>0.99</v>
      </c>
      <c r="F37" s="29"/>
      <c r="G37" s="81">
        <f t="shared" si="5"/>
        <v>4.7393364928909953</v>
      </c>
      <c r="H37" s="83">
        <f>G37/C37*100</f>
        <v>1.7644586052797351</v>
      </c>
      <c r="I37" s="71">
        <f>I34+I33+1000</f>
        <v>16915.306</v>
      </c>
      <c r="J37" s="71">
        <f>J34+1000</f>
        <v>15879.111999999999</v>
      </c>
      <c r="K37" s="79">
        <v>1000</v>
      </c>
      <c r="L37" s="29">
        <v>214</v>
      </c>
      <c r="M37" s="38">
        <f t="shared" si="6"/>
        <v>211</v>
      </c>
      <c r="AH37" s="14"/>
      <c r="AI37" s="14"/>
      <c r="AJ37" s="14"/>
      <c r="AK37" s="14"/>
      <c r="AL37" s="14"/>
    </row>
    <row r="38" spans="1:38" x14ac:dyDescent="0.2">
      <c r="A38" s="37" t="s">
        <v>52</v>
      </c>
      <c r="B38" s="28" t="s">
        <v>45</v>
      </c>
      <c r="C38" s="77">
        <f t="shared" si="4"/>
        <v>61.924799999999998</v>
      </c>
      <c r="D38" s="69">
        <v>0</v>
      </c>
      <c r="E38" s="66">
        <v>0.82699999999999996</v>
      </c>
      <c r="F38" s="29" t="s">
        <v>101</v>
      </c>
      <c r="G38" s="81">
        <f t="shared" si="5"/>
        <v>16.539440203562339</v>
      </c>
      <c r="H38" s="74">
        <f>G38/C38</f>
        <v>0.26708911782617528</v>
      </c>
      <c r="I38" s="71">
        <v>11640</v>
      </c>
      <c r="J38" s="71">
        <v>5320</v>
      </c>
      <c r="K38" s="79">
        <v>13000</v>
      </c>
      <c r="L38" s="29">
        <v>951</v>
      </c>
      <c r="M38" s="38">
        <f t="shared" si="6"/>
        <v>786</v>
      </c>
      <c r="AH38" s="14"/>
      <c r="AI38" s="14"/>
      <c r="AJ38" s="14"/>
      <c r="AK38" s="14"/>
      <c r="AL38" s="14"/>
    </row>
    <row r="39" spans="1:38" x14ac:dyDescent="0.2">
      <c r="A39" s="37" t="s">
        <v>53</v>
      </c>
      <c r="B39" s="28" t="s">
        <v>43</v>
      </c>
      <c r="C39" s="77">
        <f t="shared" si="4"/>
        <v>185.67470803958</v>
      </c>
      <c r="D39" s="69">
        <v>0</v>
      </c>
      <c r="E39" s="66">
        <v>0.49399999999999999</v>
      </c>
      <c r="F39" s="29"/>
      <c r="G39" s="81">
        <f t="shared" si="5"/>
        <v>79.113924050632917</v>
      </c>
      <c r="H39" s="74">
        <f>G39/C39</f>
        <v>0.42608885661351531</v>
      </c>
      <c r="I39" s="71">
        <v>7785.3739999999998</v>
      </c>
      <c r="J39" s="71">
        <v>23849.17</v>
      </c>
      <c r="K39" s="79">
        <v>12500</v>
      </c>
      <c r="L39" s="29">
        <v>320</v>
      </c>
      <c r="M39" s="38">
        <f t="shared" si="6"/>
        <v>158</v>
      </c>
      <c r="AH39" s="14"/>
      <c r="AI39" s="14"/>
      <c r="AJ39" s="14"/>
      <c r="AK39" s="14"/>
      <c r="AL39" s="14"/>
    </row>
    <row r="40" spans="1:38" x14ac:dyDescent="0.2">
      <c r="A40" s="37" t="s">
        <v>54</v>
      </c>
      <c r="B40" s="28" t="s">
        <v>44</v>
      </c>
      <c r="C40" s="77">
        <f t="shared" si="4"/>
        <v>194.20621600769999</v>
      </c>
      <c r="D40" s="69">
        <v>0.75</v>
      </c>
      <c r="E40" s="66">
        <v>0.83699999999999997</v>
      </c>
      <c r="F40" s="29" t="s">
        <v>101</v>
      </c>
      <c r="G40" s="81">
        <f t="shared" si="5"/>
        <v>95.967741935483872</v>
      </c>
      <c r="H40" s="74">
        <f>G40/C40</f>
        <v>0.4941538119031107</v>
      </c>
      <c r="I40" s="71">
        <v>8131.23</v>
      </c>
      <c r="J40" s="71">
        <v>23883.99</v>
      </c>
      <c r="K40" s="79">
        <v>23800</v>
      </c>
      <c r="L40" s="29">
        <v>297</v>
      </c>
      <c r="M40" s="38">
        <f t="shared" si="6"/>
        <v>248</v>
      </c>
      <c r="AH40" s="14"/>
      <c r="AI40" s="14"/>
      <c r="AJ40" s="14"/>
      <c r="AK40" s="14"/>
      <c r="AL40" s="14"/>
    </row>
    <row r="41" spans="1:38" x14ac:dyDescent="0.2">
      <c r="A41" s="37" t="s">
        <v>54</v>
      </c>
      <c r="B41" s="28" t="s">
        <v>44</v>
      </c>
      <c r="C41" s="77">
        <f t="shared" si="4"/>
        <v>194.20621600769999</v>
      </c>
      <c r="D41" s="69">
        <v>0</v>
      </c>
      <c r="E41" s="66">
        <f>E39</f>
        <v>0.49399999999999999</v>
      </c>
      <c r="F41" s="29" t="s">
        <v>101</v>
      </c>
      <c r="G41" s="81">
        <f t="shared" si="5"/>
        <v>163.01369863013699</v>
      </c>
      <c r="H41" s="74">
        <f>G41/C41</f>
        <v>0.83938455720528393</v>
      </c>
      <c r="I41" s="71">
        <v>8131.23</v>
      </c>
      <c r="J41" s="71">
        <v>23883.99</v>
      </c>
      <c r="K41" s="79">
        <v>23800</v>
      </c>
      <c r="L41" s="29">
        <v>297</v>
      </c>
      <c r="M41" s="38">
        <f t="shared" si="6"/>
        <v>146</v>
      </c>
      <c r="AH41" s="14"/>
      <c r="AI41" s="14"/>
      <c r="AJ41" s="14"/>
      <c r="AK41" s="14"/>
      <c r="AL41" s="14"/>
    </row>
    <row r="42" spans="1:38" x14ac:dyDescent="0.2">
      <c r="A42" s="37" t="s">
        <v>106</v>
      </c>
      <c r="B42" s="28"/>
      <c r="C42" s="77">
        <f t="shared" si="4"/>
        <v>510.94893804996002</v>
      </c>
      <c r="D42" s="69">
        <v>0</v>
      </c>
      <c r="E42" s="66">
        <v>0.99</v>
      </c>
      <c r="F42" s="29"/>
      <c r="G42" s="81">
        <f t="shared" si="5"/>
        <v>9.8039215686274517</v>
      </c>
      <c r="H42" s="83">
        <f>G42/C42*100</f>
        <v>1.9187673833013885</v>
      </c>
      <c r="I42" s="71">
        <f>I40+I39+1000</f>
        <v>16916.603999999999</v>
      </c>
      <c r="J42" s="71">
        <f>J40+J38+1000</f>
        <v>30203.99</v>
      </c>
      <c r="K42" s="79">
        <v>1000</v>
      </c>
      <c r="L42" s="29">
        <v>104</v>
      </c>
      <c r="M42" s="38">
        <f t="shared" si="6"/>
        <v>102</v>
      </c>
      <c r="AH42" s="14"/>
      <c r="AI42" s="14"/>
      <c r="AJ42" s="14"/>
      <c r="AK42" s="14"/>
      <c r="AL42" s="14"/>
    </row>
    <row r="43" spans="1:38" x14ac:dyDescent="0.2">
      <c r="A43" s="37" t="s">
        <v>107</v>
      </c>
      <c r="B43" s="28"/>
      <c r="C43" s="77">
        <f t="shared" si="4"/>
        <v>420.95260476995998</v>
      </c>
      <c r="D43" s="69">
        <v>0</v>
      </c>
      <c r="E43" s="66">
        <v>0.99</v>
      </c>
      <c r="F43" s="29"/>
      <c r="G43" s="81">
        <f t="shared" si="5"/>
        <v>7.8125</v>
      </c>
      <c r="H43" s="83">
        <f>G43/C43*100</f>
        <v>1.855909646709357</v>
      </c>
      <c r="I43" s="71">
        <f>I40+I39+1000</f>
        <v>16916.603999999999</v>
      </c>
      <c r="J43" s="71">
        <f>J40+1000</f>
        <v>24883.99</v>
      </c>
      <c r="K43" s="79">
        <v>1000</v>
      </c>
      <c r="L43" s="29">
        <v>130</v>
      </c>
      <c r="M43" s="38">
        <f t="shared" si="6"/>
        <v>128</v>
      </c>
      <c r="AH43" s="14"/>
      <c r="AI43" s="14"/>
      <c r="AJ43" s="14"/>
      <c r="AK43" s="14"/>
      <c r="AL43" s="14"/>
    </row>
    <row r="44" spans="1:38" x14ac:dyDescent="0.2">
      <c r="A44" s="37" t="s">
        <v>56</v>
      </c>
      <c r="B44" s="28" t="s">
        <v>55</v>
      </c>
      <c r="C44" s="77">
        <f t="shared" si="4"/>
        <v>35</v>
      </c>
      <c r="D44" s="69">
        <v>0</v>
      </c>
      <c r="E44" s="66">
        <v>0.89100000000000001</v>
      </c>
      <c r="F44" s="29" t="s">
        <v>102</v>
      </c>
      <c r="G44" s="81">
        <f t="shared" si="5"/>
        <v>7.2463768115942031</v>
      </c>
      <c r="H44" s="74">
        <f>G44/C44</f>
        <v>0.20703933747412009</v>
      </c>
      <c r="I44" s="71">
        <v>5000</v>
      </c>
      <c r="J44" s="71">
        <v>7000</v>
      </c>
      <c r="K44" s="79">
        <v>11000</v>
      </c>
      <c r="L44" s="29">
        <v>1704</v>
      </c>
      <c r="M44" s="38">
        <f t="shared" si="6"/>
        <v>1518</v>
      </c>
      <c r="AH44" s="14"/>
      <c r="AI44" s="14"/>
      <c r="AJ44" s="14"/>
      <c r="AK44" s="14"/>
      <c r="AL44" s="14"/>
    </row>
    <row r="45" spans="1:38" x14ac:dyDescent="0.2">
      <c r="A45" s="37" t="s">
        <v>57</v>
      </c>
      <c r="B45" s="28" t="s">
        <v>55</v>
      </c>
      <c r="C45" s="77">
        <f t="shared" si="4"/>
        <v>17.5</v>
      </c>
      <c r="D45" s="69">
        <v>0</v>
      </c>
      <c r="E45" s="66">
        <v>0.91100000000000003</v>
      </c>
      <c r="F45" s="29" t="s">
        <v>103</v>
      </c>
      <c r="G45" s="81">
        <f t="shared" si="5"/>
        <v>3.5009548058561424</v>
      </c>
      <c r="H45" s="74">
        <f>G45/C45</f>
        <v>0.2000545603346367</v>
      </c>
      <c r="I45" s="71">
        <v>5000</v>
      </c>
      <c r="J45" s="71">
        <v>3500</v>
      </c>
      <c r="K45" s="79">
        <v>11000</v>
      </c>
      <c r="L45" s="29">
        <v>3449</v>
      </c>
      <c r="M45" s="38">
        <f t="shared" si="6"/>
        <v>3142</v>
      </c>
      <c r="AH45" s="14"/>
      <c r="AI45" s="14"/>
      <c r="AJ45" s="14"/>
      <c r="AK45" s="14"/>
      <c r="AL45" s="14"/>
    </row>
    <row r="46" spans="1:38" ht="17" thickBot="1" x14ac:dyDescent="0.25">
      <c r="A46" s="39" t="s">
        <v>98</v>
      </c>
      <c r="B46" s="40" t="s">
        <v>55</v>
      </c>
      <c r="C46" s="78">
        <f t="shared" si="4"/>
        <v>70</v>
      </c>
      <c r="D46" s="70">
        <v>0</v>
      </c>
      <c r="E46" s="67">
        <v>0.83299999999999996</v>
      </c>
      <c r="F46" s="43" t="s">
        <v>102</v>
      </c>
      <c r="G46" s="82">
        <f t="shared" si="5"/>
        <v>15.759312320916905</v>
      </c>
      <c r="H46" s="75">
        <f>G46/C46</f>
        <v>0.22513303315595579</v>
      </c>
      <c r="I46" s="72">
        <v>10000</v>
      </c>
      <c r="J46" s="72">
        <v>7000</v>
      </c>
      <c r="K46" s="80">
        <v>11000</v>
      </c>
      <c r="L46" s="43">
        <v>838</v>
      </c>
      <c r="M46" s="44">
        <f t="shared" si="6"/>
        <v>698</v>
      </c>
      <c r="AH46" s="14"/>
      <c r="AI46" s="14"/>
      <c r="AJ46" s="14"/>
      <c r="AK46" s="14"/>
      <c r="AL46" s="14"/>
    </row>
    <row r="51" spans="2:10" ht="17" thickBot="1" x14ac:dyDescent="0.25"/>
    <row r="52" spans="2:10" x14ac:dyDescent="0.2">
      <c r="B52" s="1" t="s">
        <v>0</v>
      </c>
      <c r="C52" s="2" t="s">
        <v>1</v>
      </c>
      <c r="D52" s="2" t="s">
        <v>2</v>
      </c>
      <c r="E52" s="2" t="s">
        <v>3</v>
      </c>
      <c r="F52" s="2" t="s">
        <v>4</v>
      </c>
      <c r="G52" s="2" t="s">
        <v>5</v>
      </c>
      <c r="H52" s="2" t="s">
        <v>6</v>
      </c>
      <c r="I52" s="2" t="s">
        <v>7</v>
      </c>
      <c r="J52" s="3" t="s">
        <v>8</v>
      </c>
    </row>
    <row r="53" spans="2:10" ht="19" x14ac:dyDescent="0.2">
      <c r="B53" s="4" t="s">
        <v>9</v>
      </c>
      <c r="C53" s="5" t="s">
        <v>9</v>
      </c>
      <c r="D53" s="5" t="s">
        <v>9</v>
      </c>
      <c r="E53" s="5" t="s">
        <v>9</v>
      </c>
      <c r="F53" s="5" t="s">
        <v>9</v>
      </c>
      <c r="G53" s="5" t="s">
        <v>10</v>
      </c>
      <c r="H53" s="5" t="s">
        <v>10</v>
      </c>
      <c r="I53" s="5" t="s">
        <v>11</v>
      </c>
      <c r="J53" s="6" t="s">
        <v>12</v>
      </c>
    </row>
    <row r="54" spans="2:10" ht="17" thickBot="1" x14ac:dyDescent="0.25">
      <c r="B54" s="7">
        <v>300</v>
      </c>
      <c r="C54" s="8">
        <v>2.5</v>
      </c>
      <c r="D54" s="8">
        <f>B54-C54*2</f>
        <v>295</v>
      </c>
      <c r="E54" s="9">
        <v>16.917000000000002</v>
      </c>
      <c r="F54" s="10">
        <v>24.884</v>
      </c>
      <c r="G54" s="8">
        <v>0</v>
      </c>
      <c r="H54" s="8">
        <v>0</v>
      </c>
      <c r="I54" s="8">
        <f>(E54+G54/1000)*(F54+H54/1000)</f>
        <v>420.96262800000005</v>
      </c>
      <c r="J54" s="11">
        <f>_xlfn.FLOOR.MATH(D54*3.1415*(D54/4/I54-1/SQRT(2*I54)),1)</f>
        <v>130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4C9362-AFC7-A146-A9BA-853AC410D736}">
  <dimension ref="A1:AL31"/>
  <sheetViews>
    <sheetView zoomScale="160" zoomScaleNormal="160" workbookViewId="0">
      <selection activeCell="E26" sqref="E26"/>
    </sheetView>
  </sheetViews>
  <sheetFormatPr baseColWidth="10" defaultRowHeight="16" x14ac:dyDescent="0.2"/>
  <cols>
    <col min="1" max="1" width="14.6640625" style="20" customWidth="1"/>
    <col min="2" max="2" width="14.6640625" style="14" bestFit="1" customWidth="1"/>
    <col min="3" max="3" width="11.1640625" style="14" bestFit="1" customWidth="1"/>
    <col min="4" max="4" width="11" style="14" bestFit="1" customWidth="1"/>
    <col min="5" max="5" width="10.33203125" style="14" bestFit="1" customWidth="1"/>
    <col min="6" max="6" width="10.33203125" style="14" customWidth="1"/>
    <col min="7" max="7" width="11" style="14" customWidth="1"/>
    <col min="8" max="8" width="11.83203125" style="14" customWidth="1"/>
    <col min="9" max="9" width="10" style="14" customWidth="1"/>
    <col min="10" max="10" width="11.33203125" style="14" customWidth="1"/>
    <col min="11" max="11" width="13.33203125" style="14" customWidth="1"/>
    <col min="12" max="12" width="8.83203125" style="14" customWidth="1"/>
    <col min="13" max="13" width="10.6640625" style="14" customWidth="1"/>
    <col min="14" max="33" width="10.83203125" style="14"/>
    <col min="34" max="16384" width="10.83203125" style="13"/>
  </cols>
  <sheetData>
    <row r="1" spans="1:38" ht="17" thickBot="1" x14ac:dyDescent="0.25"/>
    <row r="2" spans="1:38" ht="37" x14ac:dyDescent="0.2">
      <c r="A2" s="32" t="s">
        <v>27</v>
      </c>
      <c r="B2" s="33" t="s">
        <v>42</v>
      </c>
      <c r="C2" s="34" t="s">
        <v>58</v>
      </c>
      <c r="D2" s="35" t="s">
        <v>104</v>
      </c>
      <c r="E2" s="35" t="s">
        <v>15</v>
      </c>
      <c r="F2" s="68" t="s">
        <v>100</v>
      </c>
      <c r="G2" s="36" t="s">
        <v>105</v>
      </c>
      <c r="H2" s="73" t="s">
        <v>25</v>
      </c>
      <c r="I2" s="34" t="s">
        <v>40</v>
      </c>
      <c r="J2" s="34" t="s">
        <v>41</v>
      </c>
      <c r="K2" s="33" t="s">
        <v>99</v>
      </c>
      <c r="L2" s="35" t="s">
        <v>14</v>
      </c>
      <c r="M2" s="36" t="s">
        <v>16</v>
      </c>
      <c r="AH2" s="14"/>
      <c r="AI2" s="14"/>
      <c r="AJ2" s="14"/>
      <c r="AK2" s="14"/>
      <c r="AL2" s="14"/>
    </row>
    <row r="3" spans="1:38" x14ac:dyDescent="0.2">
      <c r="A3" s="37" t="s">
        <v>47</v>
      </c>
      <c r="B3" s="28" t="s">
        <v>45</v>
      </c>
      <c r="C3" s="76">
        <f t="shared" ref="C3:C23" si="0">I3*J3/10^6</f>
        <v>52.420679438400001</v>
      </c>
      <c r="D3" s="69">
        <v>0</v>
      </c>
      <c r="E3" s="66">
        <v>0.84399999999999997</v>
      </c>
      <c r="F3" s="29" t="s">
        <v>101</v>
      </c>
      <c r="G3" s="81">
        <f t="shared" ref="G3:G23" si="1">K3/M3</f>
        <v>13.655462184873949</v>
      </c>
      <c r="H3" s="74">
        <f>G3/C3</f>
        <v>0.26049761909172892</v>
      </c>
      <c r="I3" s="71">
        <v>12934.18</v>
      </c>
      <c r="J3" s="71">
        <v>4052.88</v>
      </c>
      <c r="K3" s="79">
        <v>13000</v>
      </c>
      <c r="L3" s="29">
        <v>1128</v>
      </c>
      <c r="M3" s="38">
        <f t="shared" ref="M3:M23" si="2">_xlfn.FLOOR.MATH(L3*E3)</f>
        <v>952</v>
      </c>
      <c r="AH3" s="14"/>
      <c r="AI3" s="14"/>
      <c r="AJ3" s="14"/>
      <c r="AK3" s="14"/>
      <c r="AL3" s="14"/>
    </row>
    <row r="4" spans="1:38" x14ac:dyDescent="0.2">
      <c r="A4" s="37" t="s">
        <v>46</v>
      </c>
      <c r="B4" s="28" t="s">
        <v>43</v>
      </c>
      <c r="C4" s="76">
        <f t="shared" si="0"/>
        <v>140.76280641598402</v>
      </c>
      <c r="D4" s="69">
        <v>0</v>
      </c>
      <c r="E4" s="66">
        <v>0.57199999999999995</v>
      </c>
      <c r="F4" s="29"/>
      <c r="G4" s="81">
        <f t="shared" si="1"/>
        <v>51.020408163265309</v>
      </c>
      <c r="H4" s="74">
        <f>G4/C4</f>
        <v>0.36245659959697846</v>
      </c>
      <c r="I4" s="71">
        <v>8762.0619999999999</v>
      </c>
      <c r="J4" s="71">
        <v>16065.031999999999</v>
      </c>
      <c r="K4" s="79">
        <v>12500</v>
      </c>
      <c r="L4" s="29">
        <v>430</v>
      </c>
      <c r="M4" s="38">
        <f t="shared" si="2"/>
        <v>245</v>
      </c>
      <c r="AH4" s="14"/>
      <c r="AI4" s="14"/>
      <c r="AJ4" s="14"/>
      <c r="AK4" s="14"/>
      <c r="AL4" s="14"/>
    </row>
    <row r="5" spans="1:38" x14ac:dyDescent="0.2">
      <c r="A5" s="37" t="s">
        <v>48</v>
      </c>
      <c r="B5" s="28" t="s">
        <v>44</v>
      </c>
      <c r="C5" s="77">
        <f t="shared" si="0"/>
        <v>147.67394438790802</v>
      </c>
      <c r="D5" s="69">
        <v>0.75</v>
      </c>
      <c r="E5" s="66">
        <v>0.86899999999999999</v>
      </c>
      <c r="F5" s="29" t="s">
        <v>101</v>
      </c>
      <c r="G5" s="81">
        <f t="shared" si="1"/>
        <v>70.833333333333329</v>
      </c>
      <c r="H5" s="74">
        <f>G5/C5</f>
        <v>0.4796603329512838</v>
      </c>
      <c r="I5" s="71">
        <v>9172.3790000000008</v>
      </c>
      <c r="J5" s="71">
        <v>16099.852000000001</v>
      </c>
      <c r="K5" s="79">
        <v>23800</v>
      </c>
      <c r="L5" s="29">
        <v>387</v>
      </c>
      <c r="M5" s="38">
        <f t="shared" si="2"/>
        <v>336</v>
      </c>
      <c r="AH5" s="14"/>
      <c r="AI5" s="14"/>
      <c r="AJ5" s="14"/>
      <c r="AK5" s="14"/>
      <c r="AL5" s="14"/>
    </row>
    <row r="6" spans="1:38" x14ac:dyDescent="0.2">
      <c r="A6" s="37" t="s">
        <v>48</v>
      </c>
      <c r="B6" s="28" t="s">
        <v>44</v>
      </c>
      <c r="C6" s="77">
        <f t="shared" si="0"/>
        <v>147.67394438790802</v>
      </c>
      <c r="D6" s="69">
        <v>0</v>
      </c>
      <c r="E6" s="66">
        <f>E4</f>
        <v>0.57199999999999995</v>
      </c>
      <c r="F6" s="29" t="s">
        <v>101</v>
      </c>
      <c r="G6" s="81">
        <f t="shared" si="1"/>
        <v>107.69230769230769</v>
      </c>
      <c r="H6" s="74">
        <f>G6/C6</f>
        <v>0.72925733878566235</v>
      </c>
      <c r="I6" s="71">
        <v>9172.3790000000008</v>
      </c>
      <c r="J6" s="71">
        <v>16099.852000000001</v>
      </c>
      <c r="K6" s="79">
        <v>23800</v>
      </c>
      <c r="L6" s="29">
        <v>387</v>
      </c>
      <c r="M6" s="38">
        <f t="shared" si="2"/>
        <v>221</v>
      </c>
      <c r="AH6" s="14"/>
      <c r="AI6" s="14"/>
      <c r="AJ6" s="14"/>
      <c r="AK6" s="14"/>
      <c r="AL6" s="14"/>
    </row>
    <row r="7" spans="1:38" x14ac:dyDescent="0.2">
      <c r="A7" s="37" t="s">
        <v>106</v>
      </c>
      <c r="B7" s="28"/>
      <c r="C7" s="77">
        <f t="shared" si="0"/>
        <v>400.51515604281201</v>
      </c>
      <c r="D7" s="69">
        <v>0</v>
      </c>
      <c r="E7" s="66">
        <v>0.99</v>
      </c>
      <c r="F7" s="29"/>
      <c r="G7" s="81">
        <f t="shared" si="1"/>
        <v>7.4074074074074074</v>
      </c>
      <c r="H7" s="83">
        <f>G7/C7*100</f>
        <v>1.8494699378156894</v>
      </c>
      <c r="I7" s="71">
        <f>I5+I4+1000</f>
        <v>18934.440999999999</v>
      </c>
      <c r="J7" s="71">
        <f>J5+J3+1000</f>
        <v>21152.732</v>
      </c>
      <c r="K7" s="79">
        <v>1000</v>
      </c>
      <c r="L7" s="29">
        <v>137</v>
      </c>
      <c r="M7" s="38">
        <f t="shared" si="2"/>
        <v>135</v>
      </c>
      <c r="AH7" s="14"/>
      <c r="AI7" s="14"/>
      <c r="AJ7" s="14"/>
      <c r="AK7" s="14"/>
      <c r="AL7" s="14"/>
    </row>
    <row r="8" spans="1:38" x14ac:dyDescent="0.2">
      <c r="A8" s="37" t="s">
        <v>107</v>
      </c>
      <c r="B8" s="28"/>
      <c r="C8" s="77">
        <f t="shared" si="0"/>
        <v>323.77613880273196</v>
      </c>
      <c r="D8" s="69">
        <v>0</v>
      </c>
      <c r="E8" s="66">
        <v>0.99</v>
      </c>
      <c r="F8" s="29"/>
      <c r="G8" s="81">
        <f t="shared" si="1"/>
        <v>5.8139534883720927</v>
      </c>
      <c r="H8" s="83">
        <f>G8/C8*100</f>
        <v>1.7956707711294244</v>
      </c>
      <c r="I8" s="71">
        <f>I5+I4+1000</f>
        <v>18934.440999999999</v>
      </c>
      <c r="J8" s="71">
        <f>J5+1000</f>
        <v>17099.851999999999</v>
      </c>
      <c r="K8" s="79">
        <v>1000</v>
      </c>
      <c r="L8" s="29">
        <v>174</v>
      </c>
      <c r="M8" s="38">
        <f t="shared" si="2"/>
        <v>172</v>
      </c>
      <c r="AH8" s="14"/>
      <c r="AI8" s="14"/>
      <c r="AJ8" s="14"/>
      <c r="AK8" s="14"/>
      <c r="AL8" s="14"/>
    </row>
    <row r="9" spans="1:38" x14ac:dyDescent="0.2">
      <c r="A9" s="37" t="s">
        <v>49</v>
      </c>
      <c r="B9" s="28" t="s">
        <v>45</v>
      </c>
      <c r="C9" s="77">
        <f t="shared" si="0"/>
        <v>50.008000000000003</v>
      </c>
      <c r="D9" s="69">
        <v>0</v>
      </c>
      <c r="E9" s="66">
        <v>0.84899999999999998</v>
      </c>
      <c r="F9" s="29" t="s">
        <v>101</v>
      </c>
      <c r="G9" s="81">
        <f t="shared" si="1"/>
        <v>12.935323383084578</v>
      </c>
      <c r="H9" s="74">
        <f>G9/C9</f>
        <v>0.25866508124869175</v>
      </c>
      <c r="I9" s="71">
        <v>9400</v>
      </c>
      <c r="J9" s="71">
        <v>5320</v>
      </c>
      <c r="K9" s="79">
        <v>13000</v>
      </c>
      <c r="L9" s="29">
        <v>1184</v>
      </c>
      <c r="M9" s="38">
        <f t="shared" si="2"/>
        <v>1005</v>
      </c>
      <c r="AH9" s="14"/>
      <c r="AI9" s="14"/>
      <c r="AJ9" s="14"/>
      <c r="AK9" s="14"/>
      <c r="AL9" s="14"/>
    </row>
    <row r="10" spans="1:38" x14ac:dyDescent="0.2">
      <c r="A10" s="37" t="s">
        <v>50</v>
      </c>
      <c r="B10" s="28" t="s">
        <v>43</v>
      </c>
      <c r="C10" s="77">
        <f t="shared" si="0"/>
        <v>115.55185813250398</v>
      </c>
      <c r="D10" s="69">
        <v>0</v>
      </c>
      <c r="E10" s="66">
        <v>0.625</v>
      </c>
      <c r="F10" s="29"/>
      <c r="G10" s="81">
        <f t="shared" si="1"/>
        <v>37.764350453172206</v>
      </c>
      <c r="H10" s="74">
        <f>G10/C10</f>
        <v>0.32681733607319069</v>
      </c>
      <c r="I10" s="71">
        <v>7784.2619999999997</v>
      </c>
      <c r="J10" s="71">
        <v>14844.291999999999</v>
      </c>
      <c r="K10" s="79">
        <v>12500</v>
      </c>
      <c r="L10" s="29">
        <v>530</v>
      </c>
      <c r="M10" s="38">
        <f t="shared" si="2"/>
        <v>331</v>
      </c>
      <c r="AH10" s="14"/>
      <c r="AI10" s="14"/>
      <c r="AJ10" s="14"/>
      <c r="AK10" s="14"/>
      <c r="AL10" s="14"/>
    </row>
    <row r="11" spans="1:38" x14ac:dyDescent="0.2">
      <c r="A11" s="37" t="s">
        <v>51</v>
      </c>
      <c r="B11" s="28" t="s">
        <v>44</v>
      </c>
      <c r="C11" s="77">
        <f t="shared" si="0"/>
        <v>120.982714352928</v>
      </c>
      <c r="D11" s="69">
        <v>0.75</v>
      </c>
      <c r="E11" s="66">
        <v>0.88900000000000001</v>
      </c>
      <c r="F11" s="29" t="s">
        <v>101</v>
      </c>
      <c r="G11" s="81">
        <f t="shared" si="1"/>
        <v>56.264775413711583</v>
      </c>
      <c r="H11" s="74">
        <f>G11/C11</f>
        <v>0.46506458145398583</v>
      </c>
      <c r="I11" s="71">
        <v>8131.0439999999999</v>
      </c>
      <c r="J11" s="71">
        <v>14879.111999999999</v>
      </c>
      <c r="K11" s="79">
        <v>23800</v>
      </c>
      <c r="L11" s="29">
        <v>476</v>
      </c>
      <c r="M11" s="38">
        <f t="shared" si="2"/>
        <v>423</v>
      </c>
      <c r="AH11" s="14"/>
      <c r="AI11" s="14"/>
      <c r="AJ11" s="14"/>
      <c r="AK11" s="14"/>
      <c r="AL11" s="14"/>
    </row>
    <row r="12" spans="1:38" x14ac:dyDescent="0.2">
      <c r="A12" s="37" t="s">
        <v>51</v>
      </c>
      <c r="B12" s="28" t="s">
        <v>44</v>
      </c>
      <c r="C12" s="77">
        <f t="shared" si="0"/>
        <v>120.982714352928</v>
      </c>
      <c r="D12" s="69">
        <v>0.75</v>
      </c>
      <c r="E12" s="66">
        <f>E10</f>
        <v>0.625</v>
      </c>
      <c r="F12" s="29" t="s">
        <v>101</v>
      </c>
      <c r="G12" s="81">
        <f t="shared" si="1"/>
        <v>80.134680134680139</v>
      </c>
      <c r="H12" s="74">
        <f>G12/C12</f>
        <v>0.66236470691931315</v>
      </c>
      <c r="I12" s="71">
        <v>8131.0439999999999</v>
      </c>
      <c r="J12" s="71">
        <v>14879.111999999999</v>
      </c>
      <c r="K12" s="79">
        <v>23800</v>
      </c>
      <c r="L12" s="29">
        <v>476</v>
      </c>
      <c r="M12" s="38">
        <f t="shared" si="2"/>
        <v>297</v>
      </c>
      <c r="AH12" s="14"/>
      <c r="AI12" s="14"/>
      <c r="AJ12" s="14"/>
      <c r="AK12" s="14"/>
      <c r="AL12" s="14"/>
    </row>
    <row r="13" spans="1:38" x14ac:dyDescent="0.2">
      <c r="A13" s="37" t="s">
        <v>106</v>
      </c>
      <c r="B13" s="28"/>
      <c r="C13" s="77">
        <f t="shared" si="0"/>
        <v>358.58946640827202</v>
      </c>
      <c r="D13" s="69">
        <v>0</v>
      </c>
      <c r="E13" s="66">
        <v>0.99</v>
      </c>
      <c r="F13" s="29"/>
      <c r="G13" s="81">
        <f t="shared" si="1"/>
        <v>6.5359477124183005</v>
      </c>
      <c r="H13" s="83">
        <f>G13/C13*100</f>
        <v>1.8226825728831635</v>
      </c>
      <c r="I13" s="71">
        <f>I11+I10+1000</f>
        <v>16915.306</v>
      </c>
      <c r="J13" s="71">
        <f>J11+J9+1000</f>
        <v>21199.112000000001</v>
      </c>
      <c r="K13" s="79">
        <v>1000</v>
      </c>
      <c r="L13" s="29">
        <v>155</v>
      </c>
      <c r="M13" s="38">
        <f t="shared" si="2"/>
        <v>153</v>
      </c>
      <c r="AH13" s="14"/>
      <c r="AI13" s="14"/>
      <c r="AJ13" s="14"/>
      <c r="AK13" s="14"/>
      <c r="AL13" s="14"/>
    </row>
    <row r="14" spans="1:38" x14ac:dyDescent="0.2">
      <c r="A14" s="37" t="s">
        <v>107</v>
      </c>
      <c r="B14" s="28"/>
      <c r="C14" s="77">
        <f t="shared" si="0"/>
        <v>268.60003848827199</v>
      </c>
      <c r="D14" s="69">
        <v>0</v>
      </c>
      <c r="E14" s="66">
        <v>0.99</v>
      </c>
      <c r="F14" s="29"/>
      <c r="G14" s="81">
        <f t="shared" si="1"/>
        <v>4.7393364928909953</v>
      </c>
      <c r="H14" s="83">
        <f>G14/C14*100</f>
        <v>1.7644586052797351</v>
      </c>
      <c r="I14" s="71">
        <f>I11+I10+1000</f>
        <v>16915.306</v>
      </c>
      <c r="J14" s="71">
        <f>J11+1000</f>
        <v>15879.111999999999</v>
      </c>
      <c r="K14" s="79">
        <v>1000</v>
      </c>
      <c r="L14" s="29">
        <v>214</v>
      </c>
      <c r="M14" s="38">
        <f t="shared" si="2"/>
        <v>211</v>
      </c>
      <c r="AH14" s="14"/>
      <c r="AI14" s="14"/>
      <c r="AJ14" s="14"/>
      <c r="AK14" s="14"/>
      <c r="AL14" s="14"/>
    </row>
    <row r="15" spans="1:38" x14ac:dyDescent="0.2">
      <c r="A15" s="37" t="s">
        <v>52</v>
      </c>
      <c r="B15" s="28" t="s">
        <v>45</v>
      </c>
      <c r="C15" s="77">
        <f t="shared" si="0"/>
        <v>61.924799999999998</v>
      </c>
      <c r="D15" s="69">
        <v>0</v>
      </c>
      <c r="E15" s="66">
        <v>0.82699999999999996</v>
      </c>
      <c r="F15" s="29" t="s">
        <v>101</v>
      </c>
      <c r="G15" s="81">
        <f t="shared" si="1"/>
        <v>16.539440203562339</v>
      </c>
      <c r="H15" s="74">
        <f>G15/C15</f>
        <v>0.26708911782617528</v>
      </c>
      <c r="I15" s="71">
        <v>11640</v>
      </c>
      <c r="J15" s="71">
        <v>5320</v>
      </c>
      <c r="K15" s="79">
        <v>13000</v>
      </c>
      <c r="L15" s="29">
        <v>951</v>
      </c>
      <c r="M15" s="38">
        <f t="shared" si="2"/>
        <v>786</v>
      </c>
      <c r="AH15" s="14"/>
      <c r="AI15" s="14"/>
      <c r="AJ15" s="14"/>
      <c r="AK15" s="14"/>
      <c r="AL15" s="14"/>
    </row>
    <row r="16" spans="1:38" x14ac:dyDescent="0.2">
      <c r="A16" s="37" t="s">
        <v>53</v>
      </c>
      <c r="B16" s="28" t="s">
        <v>43</v>
      </c>
      <c r="C16" s="77">
        <f t="shared" si="0"/>
        <v>185.67470803958</v>
      </c>
      <c r="D16" s="69">
        <v>0</v>
      </c>
      <c r="E16" s="66">
        <v>0.49399999999999999</v>
      </c>
      <c r="F16" s="29"/>
      <c r="G16" s="81">
        <f t="shared" si="1"/>
        <v>79.113924050632917</v>
      </c>
      <c r="H16" s="74">
        <f>G16/C16</f>
        <v>0.42608885661351531</v>
      </c>
      <c r="I16" s="71">
        <v>7785.3739999999998</v>
      </c>
      <c r="J16" s="71">
        <v>23849.17</v>
      </c>
      <c r="K16" s="79">
        <v>12500</v>
      </c>
      <c r="L16" s="29">
        <v>320</v>
      </c>
      <c r="M16" s="38">
        <f t="shared" si="2"/>
        <v>158</v>
      </c>
      <c r="AH16" s="14"/>
      <c r="AI16" s="14"/>
      <c r="AJ16" s="14"/>
      <c r="AK16" s="14"/>
      <c r="AL16" s="14"/>
    </row>
    <row r="17" spans="1:38" x14ac:dyDescent="0.2">
      <c r="A17" s="37" t="s">
        <v>54</v>
      </c>
      <c r="B17" s="28" t="s">
        <v>44</v>
      </c>
      <c r="C17" s="77">
        <f t="shared" si="0"/>
        <v>194.20621600769999</v>
      </c>
      <c r="D17" s="69">
        <v>0.75</v>
      </c>
      <c r="E17" s="66">
        <v>0.83699999999999997</v>
      </c>
      <c r="F17" s="29" t="s">
        <v>101</v>
      </c>
      <c r="G17" s="81">
        <f t="shared" si="1"/>
        <v>95.967741935483872</v>
      </c>
      <c r="H17" s="74">
        <f>G17/C17</f>
        <v>0.4941538119031107</v>
      </c>
      <c r="I17" s="71">
        <v>8131.23</v>
      </c>
      <c r="J17" s="71">
        <v>23883.99</v>
      </c>
      <c r="K17" s="79">
        <v>23800</v>
      </c>
      <c r="L17" s="29">
        <v>297</v>
      </c>
      <c r="M17" s="38">
        <f t="shared" si="2"/>
        <v>248</v>
      </c>
      <c r="AH17" s="14"/>
      <c r="AI17" s="14"/>
      <c r="AJ17" s="14"/>
      <c r="AK17" s="14"/>
      <c r="AL17" s="14"/>
    </row>
    <row r="18" spans="1:38" x14ac:dyDescent="0.2">
      <c r="A18" s="37" t="s">
        <v>54</v>
      </c>
      <c r="B18" s="28" t="s">
        <v>44</v>
      </c>
      <c r="C18" s="77">
        <f t="shared" si="0"/>
        <v>194.20621600769999</v>
      </c>
      <c r="D18" s="69">
        <v>0</v>
      </c>
      <c r="E18" s="66">
        <f>E16</f>
        <v>0.49399999999999999</v>
      </c>
      <c r="F18" s="29" t="s">
        <v>101</v>
      </c>
      <c r="G18" s="81">
        <f t="shared" si="1"/>
        <v>163.01369863013699</v>
      </c>
      <c r="H18" s="74">
        <f>G18/C18</f>
        <v>0.83938455720528393</v>
      </c>
      <c r="I18" s="71">
        <v>8131.23</v>
      </c>
      <c r="J18" s="71">
        <v>23883.99</v>
      </c>
      <c r="K18" s="79">
        <v>23800</v>
      </c>
      <c r="L18" s="29">
        <v>297</v>
      </c>
      <c r="M18" s="38">
        <f t="shared" si="2"/>
        <v>146</v>
      </c>
      <c r="AH18" s="14"/>
      <c r="AI18" s="14"/>
      <c r="AJ18" s="14"/>
      <c r="AK18" s="14"/>
      <c r="AL18" s="14"/>
    </row>
    <row r="19" spans="1:38" x14ac:dyDescent="0.2">
      <c r="A19" s="37" t="s">
        <v>106</v>
      </c>
      <c r="B19" s="28"/>
      <c r="C19" s="77">
        <f t="shared" si="0"/>
        <v>510.94893804996002</v>
      </c>
      <c r="D19" s="69">
        <v>0</v>
      </c>
      <c r="E19" s="66">
        <v>0.99</v>
      </c>
      <c r="F19" s="29"/>
      <c r="G19" s="81">
        <f t="shared" si="1"/>
        <v>9.8039215686274517</v>
      </c>
      <c r="H19" s="83">
        <f>G19/C19*100</f>
        <v>1.9187673833013885</v>
      </c>
      <c r="I19" s="71">
        <f>I17+I16+1000</f>
        <v>16916.603999999999</v>
      </c>
      <c r="J19" s="71">
        <f>J17+J15+1000</f>
        <v>30203.99</v>
      </c>
      <c r="K19" s="79">
        <v>1000</v>
      </c>
      <c r="L19" s="29">
        <v>104</v>
      </c>
      <c r="M19" s="38">
        <f t="shared" si="2"/>
        <v>102</v>
      </c>
      <c r="AH19" s="14"/>
      <c r="AI19" s="14"/>
      <c r="AJ19" s="14"/>
      <c r="AK19" s="14"/>
      <c r="AL19" s="14"/>
    </row>
    <row r="20" spans="1:38" x14ac:dyDescent="0.2">
      <c r="A20" s="37" t="s">
        <v>107</v>
      </c>
      <c r="B20" s="28"/>
      <c r="C20" s="77">
        <f t="shared" si="0"/>
        <v>420.95260476995998</v>
      </c>
      <c r="D20" s="69">
        <v>0</v>
      </c>
      <c r="E20" s="66">
        <v>0.99</v>
      </c>
      <c r="F20" s="29"/>
      <c r="G20" s="81">
        <f t="shared" si="1"/>
        <v>7.8125</v>
      </c>
      <c r="H20" s="83">
        <f>G20/C20*100</f>
        <v>1.855909646709357</v>
      </c>
      <c r="I20" s="71">
        <f>I17+I16+1000</f>
        <v>16916.603999999999</v>
      </c>
      <c r="J20" s="71">
        <f>J17+1000</f>
        <v>24883.99</v>
      </c>
      <c r="K20" s="79">
        <v>1000</v>
      </c>
      <c r="L20" s="29">
        <v>130</v>
      </c>
      <c r="M20" s="38">
        <f t="shared" si="2"/>
        <v>128</v>
      </c>
      <c r="AH20" s="14"/>
      <c r="AI20" s="14"/>
      <c r="AJ20" s="14"/>
      <c r="AK20" s="14"/>
      <c r="AL20" s="14"/>
    </row>
    <row r="21" spans="1:38" x14ac:dyDescent="0.2">
      <c r="A21" s="37" t="s">
        <v>56</v>
      </c>
      <c r="B21" s="28" t="s">
        <v>55</v>
      </c>
      <c r="C21" s="77">
        <f t="shared" si="0"/>
        <v>35</v>
      </c>
      <c r="D21" s="69">
        <v>0</v>
      </c>
      <c r="E21" s="66">
        <v>0.89100000000000001</v>
      </c>
      <c r="F21" s="29" t="s">
        <v>102</v>
      </c>
      <c r="G21" s="81">
        <f t="shared" si="1"/>
        <v>7.2463768115942031</v>
      </c>
      <c r="H21" s="74">
        <f>G21/C21</f>
        <v>0.20703933747412009</v>
      </c>
      <c r="I21" s="71">
        <v>5000</v>
      </c>
      <c r="J21" s="71">
        <v>7000</v>
      </c>
      <c r="K21" s="79">
        <v>11000</v>
      </c>
      <c r="L21" s="29">
        <v>1704</v>
      </c>
      <c r="M21" s="38">
        <f t="shared" si="2"/>
        <v>1518</v>
      </c>
      <c r="AH21" s="14"/>
      <c r="AI21" s="14"/>
      <c r="AJ21" s="14"/>
      <c r="AK21" s="14"/>
      <c r="AL21" s="14"/>
    </row>
    <row r="22" spans="1:38" x14ac:dyDescent="0.2">
      <c r="A22" s="37" t="s">
        <v>57</v>
      </c>
      <c r="B22" s="28" t="s">
        <v>55</v>
      </c>
      <c r="C22" s="77">
        <f t="shared" si="0"/>
        <v>17.5</v>
      </c>
      <c r="D22" s="69">
        <v>0</v>
      </c>
      <c r="E22" s="66">
        <v>0.91100000000000003</v>
      </c>
      <c r="F22" s="29" t="s">
        <v>103</v>
      </c>
      <c r="G22" s="81">
        <f t="shared" si="1"/>
        <v>3.5009548058561424</v>
      </c>
      <c r="H22" s="74">
        <f>G22/C22</f>
        <v>0.2000545603346367</v>
      </c>
      <c r="I22" s="71">
        <v>5000</v>
      </c>
      <c r="J22" s="71">
        <v>3500</v>
      </c>
      <c r="K22" s="79">
        <v>11000</v>
      </c>
      <c r="L22" s="29">
        <v>3449</v>
      </c>
      <c r="M22" s="38">
        <f t="shared" si="2"/>
        <v>3142</v>
      </c>
      <c r="AH22" s="14"/>
      <c r="AI22" s="14"/>
      <c r="AJ22" s="14"/>
      <c r="AK22" s="14"/>
      <c r="AL22" s="14"/>
    </row>
    <row r="23" spans="1:38" ht="17" thickBot="1" x14ac:dyDescent="0.25">
      <c r="A23" s="39" t="s">
        <v>98</v>
      </c>
      <c r="B23" s="40" t="s">
        <v>55</v>
      </c>
      <c r="C23" s="78">
        <f t="shared" si="0"/>
        <v>70</v>
      </c>
      <c r="D23" s="70">
        <v>0</v>
      </c>
      <c r="E23" s="67">
        <v>0.83299999999999996</v>
      </c>
      <c r="F23" s="43" t="s">
        <v>102</v>
      </c>
      <c r="G23" s="82">
        <f t="shared" si="1"/>
        <v>15.759312320916905</v>
      </c>
      <c r="H23" s="75">
        <f>G23/C23</f>
        <v>0.22513303315595579</v>
      </c>
      <c r="I23" s="72">
        <v>10000</v>
      </c>
      <c r="J23" s="72">
        <v>7000</v>
      </c>
      <c r="K23" s="80">
        <v>11000</v>
      </c>
      <c r="L23" s="43">
        <v>838</v>
      </c>
      <c r="M23" s="44">
        <f t="shared" si="2"/>
        <v>698</v>
      </c>
      <c r="AH23" s="14"/>
      <c r="AI23" s="14"/>
      <c r="AJ23" s="14"/>
      <c r="AK23" s="14"/>
      <c r="AL23" s="14"/>
    </row>
    <row r="28" spans="1:38" ht="17" thickBot="1" x14ac:dyDescent="0.25"/>
    <row r="29" spans="1:38" x14ac:dyDescent="0.2">
      <c r="B29" s="1" t="s">
        <v>0</v>
      </c>
      <c r="C29" s="2" t="s">
        <v>1</v>
      </c>
      <c r="D29" s="2" t="s">
        <v>2</v>
      </c>
      <c r="E29" s="2" t="s">
        <v>3</v>
      </c>
      <c r="F29" s="2" t="s">
        <v>4</v>
      </c>
      <c r="G29" s="2" t="s">
        <v>5</v>
      </c>
      <c r="H29" s="2" t="s">
        <v>6</v>
      </c>
      <c r="I29" s="2" t="s">
        <v>7</v>
      </c>
      <c r="J29" s="3" t="s">
        <v>8</v>
      </c>
    </row>
    <row r="30" spans="1:38" ht="19" x14ac:dyDescent="0.2">
      <c r="B30" s="4" t="s">
        <v>9</v>
      </c>
      <c r="C30" s="5" t="s">
        <v>9</v>
      </c>
      <c r="D30" s="5" t="s">
        <v>9</v>
      </c>
      <c r="E30" s="5" t="s">
        <v>9</v>
      </c>
      <c r="F30" s="5" t="s">
        <v>9</v>
      </c>
      <c r="G30" s="5" t="s">
        <v>10</v>
      </c>
      <c r="H30" s="5" t="s">
        <v>10</v>
      </c>
      <c r="I30" s="5" t="s">
        <v>11</v>
      </c>
      <c r="J30" s="6" t="s">
        <v>12</v>
      </c>
    </row>
    <row r="31" spans="1:38" ht="17" thickBot="1" x14ac:dyDescent="0.25">
      <c r="B31" s="7">
        <v>300</v>
      </c>
      <c r="C31" s="8">
        <v>2.5</v>
      </c>
      <c r="D31" s="8">
        <f>B31-C31*2</f>
        <v>295</v>
      </c>
      <c r="E31" s="9">
        <v>16.917000000000002</v>
      </c>
      <c r="F31" s="10">
        <v>24.884</v>
      </c>
      <c r="G31" s="8">
        <v>0</v>
      </c>
      <c r="H31" s="8">
        <v>0</v>
      </c>
      <c r="I31" s="8">
        <f>(E31+G31/1000)*(F31+H31/1000)</f>
        <v>420.96262800000005</v>
      </c>
      <c r="J31" s="11">
        <f>_xlfn.FLOOR.MATH(D31*3.1415*(D31/4/I31-1/SQRT(2*I31)),1)</f>
        <v>130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12561B-408B-AB42-B172-5383E9101EC2}">
  <dimension ref="A1:AC77"/>
  <sheetViews>
    <sheetView workbookViewId="0">
      <selection activeCell="L13" sqref="L13"/>
    </sheetView>
  </sheetViews>
  <sheetFormatPr baseColWidth="10" defaultColWidth="10.83203125" defaultRowHeight="16" x14ac:dyDescent="0.2"/>
  <cols>
    <col min="1" max="1" width="12.6640625" style="88" bestFit="1" customWidth="1"/>
    <col min="2" max="2" width="15.5" style="84" bestFit="1" customWidth="1"/>
    <col min="3" max="3" width="22.83203125" style="15" customWidth="1"/>
    <col min="4" max="6" width="18.83203125" style="15" customWidth="1"/>
    <col min="7" max="12" width="10.83203125" style="15"/>
    <col min="13" max="13" width="10.83203125" style="84"/>
    <col min="14" max="16" width="10.83203125" style="15"/>
    <col min="17" max="21" width="18.83203125" style="15" customWidth="1"/>
    <col min="22" max="23" width="10.83203125" style="15"/>
    <col min="24" max="16384" width="10.83203125" style="84"/>
  </cols>
  <sheetData>
    <row r="1" spans="1:29" ht="17" x14ac:dyDescent="0.2">
      <c r="A1" s="106" t="s">
        <v>108</v>
      </c>
      <c r="B1" s="90" t="s">
        <v>109</v>
      </c>
      <c r="C1" s="91" t="s">
        <v>114</v>
      </c>
      <c r="D1" s="91" t="s">
        <v>110</v>
      </c>
      <c r="E1" s="91" t="s">
        <v>110</v>
      </c>
      <c r="F1" s="92" t="s">
        <v>110</v>
      </c>
      <c r="M1" s="15"/>
      <c r="R1" s="84"/>
      <c r="S1" s="15" t="s">
        <v>111</v>
      </c>
      <c r="T1" s="15" t="s">
        <v>112</v>
      </c>
      <c r="U1" s="15" t="s">
        <v>113</v>
      </c>
      <c r="V1" s="15" t="s">
        <v>114</v>
      </c>
      <c r="W1" s="15" t="s">
        <v>110</v>
      </c>
      <c r="X1" s="15" t="s">
        <v>110</v>
      </c>
      <c r="Y1" s="15" t="s">
        <v>110</v>
      </c>
      <c r="Z1" s="15"/>
      <c r="AA1" s="15"/>
      <c r="AB1" s="15"/>
      <c r="AC1" s="15"/>
    </row>
    <row r="2" spans="1:29" ht="17" x14ac:dyDescent="0.2">
      <c r="A2" s="107"/>
      <c r="B2" s="93" t="s">
        <v>115</v>
      </c>
      <c r="C2" s="94" t="s">
        <v>116</v>
      </c>
      <c r="D2" s="94" t="s">
        <v>116</v>
      </c>
      <c r="E2" s="94" t="s">
        <v>116</v>
      </c>
      <c r="F2" s="95" t="s">
        <v>116</v>
      </c>
      <c r="M2" s="15"/>
      <c r="R2" s="84"/>
      <c r="S2" s="15" t="s">
        <v>116</v>
      </c>
      <c r="T2" s="15" t="s">
        <v>116</v>
      </c>
      <c r="U2" s="15" t="s">
        <v>116</v>
      </c>
      <c r="V2" s="15" t="s">
        <v>116</v>
      </c>
      <c r="W2" s="15" t="s">
        <v>116</v>
      </c>
      <c r="X2" s="15" t="s">
        <v>116</v>
      </c>
      <c r="Y2" s="15" t="s">
        <v>116</v>
      </c>
      <c r="Z2" s="15"/>
      <c r="AA2" s="15"/>
      <c r="AB2" s="15"/>
      <c r="AC2" s="15"/>
    </row>
    <row r="3" spans="1:29" ht="37" x14ac:dyDescent="0.2">
      <c r="A3" s="107"/>
      <c r="B3" s="93" t="s">
        <v>117</v>
      </c>
      <c r="C3" s="94" t="s">
        <v>119</v>
      </c>
      <c r="D3" s="94" t="s">
        <v>119</v>
      </c>
      <c r="E3" s="94" t="s">
        <v>119</v>
      </c>
      <c r="F3" s="95" t="s">
        <v>118</v>
      </c>
      <c r="M3" s="15"/>
      <c r="R3" s="84"/>
      <c r="V3" s="15" t="s">
        <v>119</v>
      </c>
      <c r="W3" s="15" t="s">
        <v>119</v>
      </c>
      <c r="X3" s="15" t="s">
        <v>119</v>
      </c>
      <c r="Y3" s="15" t="s">
        <v>118</v>
      </c>
      <c r="Z3" s="15"/>
      <c r="AA3" s="15"/>
      <c r="AB3" s="15"/>
      <c r="AC3" s="15"/>
    </row>
    <row r="4" spans="1:29" ht="18" thickBot="1" x14ac:dyDescent="0.25">
      <c r="A4" s="108"/>
      <c r="B4" s="96" t="s">
        <v>120</v>
      </c>
      <c r="C4" s="97">
        <v>2021</v>
      </c>
      <c r="D4" s="97">
        <v>2022</v>
      </c>
      <c r="E4" s="97">
        <v>2023</v>
      </c>
      <c r="F4" s="98">
        <v>2024</v>
      </c>
      <c r="M4" s="15"/>
      <c r="R4" s="84"/>
      <c r="V4" s="15">
        <v>2021</v>
      </c>
      <c r="W4" s="15">
        <v>2022</v>
      </c>
      <c r="X4" s="15">
        <v>2023</v>
      </c>
      <c r="Y4" s="15">
        <v>2024</v>
      </c>
      <c r="Z4" s="15"/>
      <c r="AA4" s="15"/>
      <c r="AB4" s="15"/>
      <c r="AC4" s="15"/>
    </row>
    <row r="5" spans="1:29" ht="20" x14ac:dyDescent="0.2">
      <c r="A5" s="106" t="s">
        <v>121</v>
      </c>
      <c r="B5" s="90" t="s">
        <v>122</v>
      </c>
      <c r="C5" s="91" t="s">
        <v>124</v>
      </c>
      <c r="D5" s="91" t="s">
        <v>123</v>
      </c>
      <c r="E5" s="91" t="s">
        <v>123</v>
      </c>
      <c r="F5" s="92" t="s">
        <v>123</v>
      </c>
      <c r="M5" s="15"/>
      <c r="R5" s="84"/>
      <c r="V5" s="15" t="s">
        <v>124</v>
      </c>
      <c r="W5" s="15" t="s">
        <v>123</v>
      </c>
      <c r="X5" s="15" t="s">
        <v>123</v>
      </c>
      <c r="Y5" s="15" t="s">
        <v>123</v>
      </c>
      <c r="Z5" s="15"/>
      <c r="AA5" s="15"/>
      <c r="AB5" s="15"/>
      <c r="AC5" s="15"/>
    </row>
    <row r="6" spans="1:29" ht="17" x14ac:dyDescent="0.2">
      <c r="A6" s="107"/>
      <c r="B6" s="93" t="s">
        <v>125</v>
      </c>
      <c r="C6" s="94" t="s">
        <v>126</v>
      </c>
      <c r="D6" s="94" t="s">
        <v>126</v>
      </c>
      <c r="E6" s="94" t="s">
        <v>126</v>
      </c>
      <c r="F6" s="95" t="s">
        <v>126</v>
      </c>
      <c r="M6" s="15"/>
      <c r="R6" s="84"/>
      <c r="V6" s="15" t="s">
        <v>126</v>
      </c>
      <c r="W6" s="15" t="s">
        <v>126</v>
      </c>
      <c r="X6" s="15" t="s">
        <v>126</v>
      </c>
      <c r="Y6" s="15" t="s">
        <v>126</v>
      </c>
      <c r="Z6" s="15"/>
      <c r="AA6" s="15"/>
      <c r="AB6" s="15"/>
      <c r="AC6" s="15"/>
    </row>
    <row r="7" spans="1:29" ht="17" x14ac:dyDescent="0.2">
      <c r="A7" s="107"/>
      <c r="B7" s="93" t="s">
        <v>127</v>
      </c>
      <c r="C7" s="94">
        <v>45</v>
      </c>
      <c r="D7" s="94">
        <v>40</v>
      </c>
      <c r="E7" s="94">
        <v>35</v>
      </c>
      <c r="F7" s="95">
        <v>20</v>
      </c>
      <c r="M7" s="15"/>
      <c r="R7" s="84"/>
      <c r="V7" s="15">
        <v>45</v>
      </c>
      <c r="W7" s="15">
        <v>40</v>
      </c>
      <c r="X7" s="15">
        <v>35</v>
      </c>
      <c r="Y7" s="15">
        <v>20</v>
      </c>
      <c r="Z7" s="15"/>
      <c r="AA7" s="15"/>
      <c r="AB7" s="15"/>
      <c r="AC7" s="15"/>
    </row>
    <row r="8" spans="1:29" ht="17" x14ac:dyDescent="0.2">
      <c r="A8" s="107"/>
      <c r="B8" s="93" t="s">
        <v>128</v>
      </c>
      <c r="C8" s="94" t="s">
        <v>129</v>
      </c>
      <c r="D8" s="94" t="s">
        <v>129</v>
      </c>
      <c r="E8" s="94" t="s">
        <v>129</v>
      </c>
      <c r="F8" s="95" t="s">
        <v>129</v>
      </c>
      <c r="M8" s="15"/>
      <c r="R8" s="84"/>
      <c r="V8" s="15" t="s">
        <v>129</v>
      </c>
      <c r="W8" s="15" t="s">
        <v>129</v>
      </c>
      <c r="X8" s="15" t="s">
        <v>129</v>
      </c>
      <c r="Y8" s="15" t="s">
        <v>129</v>
      </c>
      <c r="Z8" s="15"/>
      <c r="AA8" s="15"/>
      <c r="AB8" s="15"/>
      <c r="AC8" s="15"/>
    </row>
    <row r="9" spans="1:29" s="85" customFormat="1" ht="18" thickBot="1" x14ac:dyDescent="0.25">
      <c r="A9" s="108"/>
      <c r="B9" s="96" t="s">
        <v>127</v>
      </c>
      <c r="C9" s="97">
        <v>150</v>
      </c>
      <c r="D9" s="97">
        <v>130</v>
      </c>
      <c r="E9" s="97">
        <v>130</v>
      </c>
      <c r="F9" s="98">
        <v>80</v>
      </c>
      <c r="G9" s="86"/>
      <c r="H9" s="86"/>
      <c r="I9" s="86"/>
      <c r="J9" s="86"/>
      <c r="K9" s="86"/>
      <c r="L9" s="86"/>
      <c r="M9" s="86"/>
      <c r="N9" s="86"/>
      <c r="O9" s="86"/>
      <c r="P9" s="86"/>
      <c r="Q9" s="86"/>
      <c r="S9" s="86"/>
      <c r="T9" s="86"/>
      <c r="U9" s="86"/>
      <c r="V9" s="86">
        <v>150</v>
      </c>
      <c r="W9" s="86">
        <v>130</v>
      </c>
      <c r="X9" s="86">
        <v>130</v>
      </c>
      <c r="Y9" s="86">
        <v>80</v>
      </c>
      <c r="Z9" s="86"/>
      <c r="AA9" s="86"/>
      <c r="AB9" s="86"/>
      <c r="AC9" s="86"/>
    </row>
    <row r="10" spans="1:29" ht="17" x14ac:dyDescent="0.2">
      <c r="A10" s="106" t="s">
        <v>130</v>
      </c>
      <c r="B10" s="90" t="s">
        <v>131</v>
      </c>
      <c r="C10" s="91">
        <v>1</v>
      </c>
      <c r="D10" s="91">
        <v>1</v>
      </c>
      <c r="E10" s="91">
        <v>5</v>
      </c>
      <c r="F10" s="92">
        <v>9</v>
      </c>
      <c r="M10" s="15"/>
      <c r="R10" s="84"/>
      <c r="V10" s="15">
        <v>1</v>
      </c>
      <c r="W10" s="15">
        <v>1</v>
      </c>
      <c r="X10" s="15">
        <v>5</v>
      </c>
      <c r="Y10" s="15">
        <v>9</v>
      </c>
      <c r="Z10" s="15"/>
      <c r="AA10" s="15"/>
      <c r="AB10" s="15"/>
      <c r="AC10" s="15"/>
    </row>
    <row r="11" spans="1:29" ht="34" x14ac:dyDescent="0.2">
      <c r="A11" s="107"/>
      <c r="B11" s="93" t="s">
        <v>132</v>
      </c>
      <c r="C11" s="94">
        <v>4</v>
      </c>
      <c r="D11" s="94">
        <v>8</v>
      </c>
      <c r="E11" s="94">
        <v>8</v>
      </c>
      <c r="F11" s="95">
        <v>12</v>
      </c>
      <c r="M11" s="15"/>
      <c r="R11" s="84"/>
      <c r="V11" s="15">
        <v>4</v>
      </c>
      <c r="W11" s="15">
        <v>8</v>
      </c>
      <c r="X11" s="15">
        <v>8</v>
      </c>
      <c r="Y11" s="15">
        <v>12</v>
      </c>
      <c r="Z11" s="15"/>
      <c r="AA11" s="15"/>
      <c r="AB11" s="15"/>
      <c r="AC11" s="15"/>
    </row>
    <row r="12" spans="1:29" s="85" customFormat="1" ht="18" thickBot="1" x14ac:dyDescent="0.25">
      <c r="A12" s="108"/>
      <c r="B12" s="96" t="s">
        <v>133</v>
      </c>
      <c r="C12" s="97"/>
      <c r="D12" s="97"/>
      <c r="E12" s="97"/>
      <c r="F12" s="98"/>
      <c r="G12" s="86"/>
      <c r="H12" s="86"/>
      <c r="I12" s="86"/>
      <c r="J12" s="86"/>
      <c r="K12" s="86"/>
      <c r="L12" s="86"/>
      <c r="M12" s="86"/>
      <c r="N12" s="86"/>
      <c r="O12" s="86"/>
      <c r="P12" s="86"/>
      <c r="Q12" s="86"/>
      <c r="S12" s="86"/>
      <c r="T12" s="86"/>
      <c r="U12" s="86"/>
      <c r="V12" s="86"/>
      <c r="W12" s="86"/>
      <c r="X12" s="86"/>
      <c r="Y12" s="86"/>
      <c r="Z12" s="86"/>
      <c r="AA12" s="86"/>
      <c r="AB12" s="86"/>
      <c r="AC12" s="86"/>
    </row>
    <row r="13" spans="1:29" ht="68" x14ac:dyDescent="0.2">
      <c r="A13" s="106" t="s">
        <v>134</v>
      </c>
      <c r="B13" s="90" t="s">
        <v>135</v>
      </c>
      <c r="C13" s="91" t="s">
        <v>137</v>
      </c>
      <c r="D13" s="91" t="s">
        <v>138</v>
      </c>
      <c r="E13" s="91" t="s">
        <v>139</v>
      </c>
      <c r="F13" s="92" t="s">
        <v>136</v>
      </c>
      <c r="M13" s="15"/>
      <c r="R13" s="84"/>
      <c r="V13" s="15" t="s">
        <v>137</v>
      </c>
      <c r="W13" s="15" t="s">
        <v>138</v>
      </c>
      <c r="X13" s="15" t="s">
        <v>139</v>
      </c>
      <c r="Y13" s="15" t="s">
        <v>136</v>
      </c>
      <c r="Z13" s="15"/>
      <c r="AA13" s="15"/>
      <c r="AB13" s="15"/>
      <c r="AC13" s="15"/>
    </row>
    <row r="14" spans="1:29" ht="68" x14ac:dyDescent="0.2">
      <c r="A14" s="107"/>
      <c r="B14" s="93" t="s">
        <v>140</v>
      </c>
      <c r="C14" s="99" t="s">
        <v>142</v>
      </c>
      <c r="D14" s="99" t="s">
        <v>142</v>
      </c>
      <c r="E14" s="99" t="s">
        <v>143</v>
      </c>
      <c r="F14" s="100" t="s">
        <v>141</v>
      </c>
      <c r="G14" s="87"/>
      <c r="M14" s="15"/>
      <c r="R14" s="84"/>
      <c r="V14" s="87" t="s">
        <v>142</v>
      </c>
      <c r="W14" s="87" t="s">
        <v>142</v>
      </c>
      <c r="X14" s="87" t="s">
        <v>143</v>
      </c>
      <c r="Y14" s="87" t="s">
        <v>141</v>
      </c>
      <c r="Z14" s="15"/>
      <c r="AA14" s="15"/>
      <c r="AB14" s="15"/>
      <c r="AC14" s="15"/>
    </row>
    <row r="15" spans="1:29" ht="17" x14ac:dyDescent="0.2">
      <c r="A15" s="107"/>
      <c r="B15" s="93" t="s">
        <v>144</v>
      </c>
      <c r="C15" s="94" t="s">
        <v>145</v>
      </c>
      <c r="D15" s="94" t="s">
        <v>145</v>
      </c>
      <c r="E15" s="94" t="s">
        <v>145</v>
      </c>
      <c r="F15" s="95" t="s">
        <v>145</v>
      </c>
      <c r="M15" s="15"/>
      <c r="R15" s="84"/>
      <c r="V15" s="15" t="s">
        <v>145</v>
      </c>
      <c r="W15" s="15" t="s">
        <v>145</v>
      </c>
      <c r="X15" s="15" t="s">
        <v>145</v>
      </c>
      <c r="Y15" s="15" t="s">
        <v>145</v>
      </c>
      <c r="Z15" s="15"/>
      <c r="AA15" s="15"/>
      <c r="AB15" s="15"/>
      <c r="AC15" s="15"/>
    </row>
    <row r="16" spans="1:29" ht="17" x14ac:dyDescent="0.2">
      <c r="A16" s="107"/>
      <c r="B16" s="93" t="s">
        <v>146</v>
      </c>
      <c r="C16" s="94" t="s">
        <v>148</v>
      </c>
      <c r="D16" s="94" t="s">
        <v>148</v>
      </c>
      <c r="E16" s="94" t="s">
        <v>148</v>
      </c>
      <c r="F16" s="95" t="s">
        <v>147</v>
      </c>
      <c r="M16" s="15"/>
      <c r="R16" s="84"/>
      <c r="V16" s="15" t="s">
        <v>148</v>
      </c>
      <c r="W16" s="15" t="s">
        <v>148</v>
      </c>
      <c r="X16" s="15" t="s">
        <v>148</v>
      </c>
      <c r="Y16" s="15" t="s">
        <v>147</v>
      </c>
      <c r="Z16" s="15"/>
      <c r="AA16" s="15"/>
      <c r="AB16" s="15"/>
      <c r="AC16" s="15"/>
    </row>
    <row r="17" spans="1:29" ht="17" x14ac:dyDescent="0.2">
      <c r="A17" s="107"/>
      <c r="B17" s="93" t="s">
        <v>149</v>
      </c>
      <c r="C17" s="94" t="s">
        <v>151</v>
      </c>
      <c r="D17" s="94" t="s">
        <v>151</v>
      </c>
      <c r="E17" s="94" t="s">
        <v>151</v>
      </c>
      <c r="F17" s="95" t="s">
        <v>150</v>
      </c>
      <c r="M17" s="15"/>
      <c r="R17" s="84"/>
      <c r="V17" s="15" t="s">
        <v>151</v>
      </c>
      <c r="W17" s="15" t="s">
        <v>151</v>
      </c>
      <c r="X17" s="15" t="s">
        <v>151</v>
      </c>
      <c r="Y17" s="15" t="s">
        <v>150</v>
      </c>
      <c r="Z17" s="15"/>
      <c r="AA17" s="15"/>
      <c r="AB17" s="15"/>
      <c r="AC17" s="15"/>
    </row>
    <row r="18" spans="1:29" s="85" customFormat="1" ht="18" thickBot="1" x14ac:dyDescent="0.25">
      <c r="A18" s="108"/>
      <c r="B18" s="96" t="s">
        <v>152</v>
      </c>
      <c r="C18" s="97" t="s">
        <v>153</v>
      </c>
      <c r="D18" s="97" t="s">
        <v>153</v>
      </c>
      <c r="E18" s="97" t="s">
        <v>153</v>
      </c>
      <c r="F18" s="98" t="s">
        <v>153</v>
      </c>
      <c r="G18" s="86"/>
      <c r="H18" s="86"/>
      <c r="I18" s="86"/>
      <c r="J18" s="86"/>
      <c r="K18" s="86"/>
      <c r="L18" s="86"/>
      <c r="M18" s="86"/>
      <c r="N18" s="86"/>
      <c r="O18" s="86"/>
      <c r="P18" s="86"/>
      <c r="Q18" s="86"/>
      <c r="S18" s="86"/>
      <c r="T18" s="86"/>
      <c r="U18" s="86"/>
      <c r="V18" s="86" t="s">
        <v>153</v>
      </c>
      <c r="W18" s="86" t="s">
        <v>153</v>
      </c>
      <c r="X18" s="86" t="s">
        <v>153</v>
      </c>
      <c r="Y18" s="86" t="s">
        <v>153</v>
      </c>
      <c r="Z18" s="86"/>
      <c r="AA18" s="86"/>
      <c r="AB18" s="86"/>
      <c r="AC18" s="86"/>
    </row>
    <row r="19" spans="1:29" ht="17" x14ac:dyDescent="0.2">
      <c r="A19" s="106" t="s">
        <v>154</v>
      </c>
      <c r="B19" s="90" t="s">
        <v>155</v>
      </c>
      <c r="C19" s="91" t="s">
        <v>157</v>
      </c>
      <c r="D19" s="91" t="s">
        <v>156</v>
      </c>
      <c r="E19" s="91" t="s">
        <v>156</v>
      </c>
      <c r="F19" s="92" t="s">
        <v>158</v>
      </c>
      <c r="M19" s="15"/>
      <c r="R19" s="84"/>
      <c r="V19" s="15" t="s">
        <v>157</v>
      </c>
      <c r="W19" s="15" t="s">
        <v>156</v>
      </c>
      <c r="X19" s="15" t="s">
        <v>156</v>
      </c>
      <c r="Y19" s="15" t="s">
        <v>158</v>
      </c>
      <c r="Z19" s="15"/>
      <c r="AA19" s="15"/>
      <c r="AB19" s="15"/>
      <c r="AC19" s="15"/>
    </row>
    <row r="20" spans="1:29" ht="17" customHeight="1" x14ac:dyDescent="0.2">
      <c r="A20" s="107"/>
      <c r="B20" s="93" t="s">
        <v>159</v>
      </c>
      <c r="C20" s="94">
        <v>4</v>
      </c>
      <c r="D20" s="94">
        <v>8</v>
      </c>
      <c r="E20" s="94">
        <v>8</v>
      </c>
      <c r="F20" s="95">
        <v>14</v>
      </c>
      <c r="M20" s="15"/>
      <c r="R20" s="84"/>
      <c r="V20" s="15">
        <v>4</v>
      </c>
      <c r="W20" s="15">
        <v>8</v>
      </c>
      <c r="X20" s="15">
        <v>8</v>
      </c>
      <c r="Y20" s="15">
        <v>14</v>
      </c>
      <c r="Z20" s="15"/>
      <c r="AA20" s="15"/>
      <c r="AB20" s="15"/>
      <c r="AC20" s="15"/>
    </row>
    <row r="21" spans="1:29" ht="17" x14ac:dyDescent="0.2">
      <c r="A21" s="107"/>
      <c r="B21" s="93" t="s">
        <v>160</v>
      </c>
      <c r="C21" s="94" t="s">
        <v>161</v>
      </c>
      <c r="D21" s="94" t="s">
        <v>161</v>
      </c>
      <c r="E21" s="94" t="s">
        <v>161</v>
      </c>
      <c r="F21" s="95" t="s">
        <v>161</v>
      </c>
      <c r="M21" s="15"/>
      <c r="R21" s="84"/>
      <c r="V21" s="15" t="s">
        <v>161</v>
      </c>
      <c r="W21" s="15" t="s">
        <v>161</v>
      </c>
      <c r="X21" s="15" t="s">
        <v>161</v>
      </c>
      <c r="Y21" s="15" t="s">
        <v>161</v>
      </c>
      <c r="Z21" s="15"/>
      <c r="AA21" s="15"/>
      <c r="AB21" s="15"/>
      <c r="AC21" s="15"/>
    </row>
    <row r="22" spans="1:29" ht="17" x14ac:dyDescent="0.2">
      <c r="A22" s="107"/>
      <c r="B22" s="93" t="s">
        <v>162</v>
      </c>
      <c r="C22" s="94" t="s">
        <v>163</v>
      </c>
      <c r="D22" s="94" t="s">
        <v>163</v>
      </c>
      <c r="E22" s="94" t="s">
        <v>163</v>
      </c>
      <c r="F22" s="95" t="s">
        <v>163</v>
      </c>
      <c r="M22" s="15"/>
      <c r="R22" s="84"/>
      <c r="V22" s="15" t="s">
        <v>163</v>
      </c>
      <c r="W22" s="15" t="s">
        <v>163</v>
      </c>
      <c r="X22" s="15" t="s">
        <v>163</v>
      </c>
      <c r="Y22" s="15" t="s">
        <v>163</v>
      </c>
      <c r="Z22" s="15"/>
      <c r="AA22" s="15"/>
      <c r="AB22" s="15"/>
      <c r="AC22" s="15"/>
    </row>
    <row r="23" spans="1:29" s="85" customFormat="1" ht="18" thickBot="1" x14ac:dyDescent="0.25">
      <c r="A23" s="108"/>
      <c r="B23" s="96" t="s">
        <v>102</v>
      </c>
      <c r="C23" s="97" t="s">
        <v>157</v>
      </c>
      <c r="D23" s="97" t="s">
        <v>158</v>
      </c>
      <c r="E23" s="97" t="s">
        <v>158</v>
      </c>
      <c r="F23" s="98" t="s">
        <v>158</v>
      </c>
      <c r="G23" s="86"/>
      <c r="H23" s="86"/>
      <c r="I23" s="86"/>
      <c r="J23" s="86"/>
      <c r="K23" s="86"/>
      <c r="L23" s="86"/>
      <c r="M23" s="86"/>
      <c r="N23" s="86"/>
      <c r="O23" s="86"/>
      <c r="P23" s="86"/>
      <c r="Q23" s="86"/>
      <c r="S23" s="86"/>
      <c r="T23" s="86"/>
      <c r="U23" s="86"/>
      <c r="V23" s="86" t="s">
        <v>157</v>
      </c>
      <c r="W23" s="86" t="s">
        <v>158</v>
      </c>
      <c r="X23" s="86" t="s">
        <v>158</v>
      </c>
      <c r="Y23" s="86" t="s">
        <v>158</v>
      </c>
      <c r="Z23" s="86"/>
      <c r="AA23" s="86"/>
      <c r="AB23" s="86"/>
      <c r="AC23" s="86"/>
    </row>
    <row r="43" spans="13:13" x14ac:dyDescent="0.2">
      <c r="M43" s="89"/>
    </row>
    <row r="77" spans="13:13" x14ac:dyDescent="0.2">
      <c r="M77" s="89"/>
    </row>
  </sheetData>
  <mergeCells count="5">
    <mergeCell ref="A1:A4"/>
    <mergeCell ref="A5:A9"/>
    <mergeCell ref="A10:A12"/>
    <mergeCell ref="A13:A18"/>
    <mergeCell ref="A19:A23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47D498-CE07-1247-9F87-DD73C8499D77}">
  <dimension ref="A1:AB30"/>
  <sheetViews>
    <sheetView tabSelected="1" zoomScale="150" zoomScaleNormal="150" workbookViewId="0">
      <selection activeCell="J16" sqref="J16"/>
    </sheetView>
  </sheetViews>
  <sheetFormatPr baseColWidth="10" defaultRowHeight="16" x14ac:dyDescent="0.2"/>
  <cols>
    <col min="1" max="1" width="14" bestFit="1" customWidth="1"/>
    <col min="2" max="2" width="14.6640625" customWidth="1"/>
    <col min="5" max="5" width="10.83203125" style="12"/>
  </cols>
  <sheetData>
    <row r="1" spans="1:28" ht="37" x14ac:dyDescent="0.2">
      <c r="A1" s="32" t="s">
        <v>169</v>
      </c>
      <c r="B1" s="33" t="s">
        <v>42</v>
      </c>
      <c r="C1" s="34" t="s">
        <v>40</v>
      </c>
      <c r="D1" s="34" t="s">
        <v>41</v>
      </c>
      <c r="E1" s="34" t="s">
        <v>58</v>
      </c>
      <c r="F1" s="35" t="s">
        <v>14</v>
      </c>
      <c r="G1" s="35" t="s">
        <v>15</v>
      </c>
      <c r="H1" s="36" t="s">
        <v>16</v>
      </c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</row>
    <row r="2" spans="1:28" x14ac:dyDescent="0.2">
      <c r="A2" s="37" t="s">
        <v>47</v>
      </c>
      <c r="B2" s="28" t="s">
        <v>45</v>
      </c>
      <c r="C2" s="30">
        <v>12934.18</v>
      </c>
      <c r="D2" s="30">
        <v>4052.88</v>
      </c>
      <c r="E2" s="31">
        <f>C2*D2/10^6</f>
        <v>52.420679438400001</v>
      </c>
      <c r="F2" s="29">
        <v>1128</v>
      </c>
      <c r="G2" s="66">
        <v>0.84399999999999997</v>
      </c>
      <c r="H2" s="38">
        <f>_xlfn.FLOOR.MATH(F2*G2)</f>
        <v>952</v>
      </c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</row>
    <row r="3" spans="1:28" x14ac:dyDescent="0.2">
      <c r="A3" s="37" t="s">
        <v>46</v>
      </c>
      <c r="B3" s="28" t="s">
        <v>43</v>
      </c>
      <c r="C3" s="30">
        <v>8762.0619999999999</v>
      </c>
      <c r="D3" s="30">
        <v>16065.031999999999</v>
      </c>
      <c r="E3" s="31">
        <f>C3*D3/10^6</f>
        <v>140.76280641598402</v>
      </c>
      <c r="F3" s="29">
        <v>430</v>
      </c>
      <c r="G3" s="66">
        <v>0.57199999999999995</v>
      </c>
      <c r="H3" s="38">
        <f>_xlfn.FLOOR.MATH(F3*G3)</f>
        <v>245</v>
      </c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</row>
    <row r="4" spans="1:28" x14ac:dyDescent="0.2">
      <c r="A4" s="37" t="s">
        <v>48</v>
      </c>
      <c r="B4" s="28" t="s">
        <v>44</v>
      </c>
      <c r="C4" s="30">
        <v>9172.3790000000008</v>
      </c>
      <c r="D4" s="30">
        <v>16099.852000000001</v>
      </c>
      <c r="E4" s="31">
        <f>C4*D4/10^6</f>
        <v>147.67394438790802</v>
      </c>
      <c r="F4" s="29">
        <v>387</v>
      </c>
      <c r="G4" s="66">
        <v>0.86899999999999999</v>
      </c>
      <c r="H4" s="38">
        <f>_xlfn.FLOOR.MATH(F4*G4)</f>
        <v>336</v>
      </c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</row>
    <row r="5" spans="1:28" x14ac:dyDescent="0.2">
      <c r="A5" s="37"/>
      <c r="B5" s="28"/>
      <c r="C5" s="30"/>
      <c r="D5" s="30"/>
      <c r="E5" s="31"/>
      <c r="F5" s="29"/>
      <c r="G5" s="66"/>
      <c r="H5" s="38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</row>
    <row r="6" spans="1:28" x14ac:dyDescent="0.2">
      <c r="A6" s="37" t="s">
        <v>49</v>
      </c>
      <c r="B6" s="28" t="s">
        <v>45</v>
      </c>
      <c r="C6" s="30">
        <v>9400</v>
      </c>
      <c r="D6" s="30">
        <v>5320</v>
      </c>
      <c r="E6" s="31">
        <f>C6*D6/10^6</f>
        <v>50.008000000000003</v>
      </c>
      <c r="F6" s="29">
        <v>1184</v>
      </c>
      <c r="G6" s="66">
        <v>0.84899999999999998</v>
      </c>
      <c r="H6" s="38">
        <f>_xlfn.FLOOR.MATH(F6*G6)</f>
        <v>1005</v>
      </c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</row>
    <row r="7" spans="1:28" x14ac:dyDescent="0.2">
      <c r="A7" s="37" t="s">
        <v>50</v>
      </c>
      <c r="B7" s="28" t="s">
        <v>43</v>
      </c>
      <c r="C7" s="30">
        <v>7784.2619999999997</v>
      </c>
      <c r="D7" s="30">
        <v>14844.291999999999</v>
      </c>
      <c r="E7" s="31">
        <f>C7*D7/10^6</f>
        <v>115.55185813250398</v>
      </c>
      <c r="F7" s="29">
        <v>530</v>
      </c>
      <c r="G7" s="66">
        <v>0.625</v>
      </c>
      <c r="H7" s="38">
        <f>_xlfn.FLOOR.MATH(F7*G7)</f>
        <v>331</v>
      </c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</row>
    <row r="8" spans="1:28" x14ac:dyDescent="0.2">
      <c r="A8" s="37" t="s">
        <v>51</v>
      </c>
      <c r="B8" s="28" t="s">
        <v>44</v>
      </c>
      <c r="C8" s="30">
        <v>8131.0439999999999</v>
      </c>
      <c r="D8" s="30">
        <v>14879.111999999999</v>
      </c>
      <c r="E8" s="31">
        <f>C8*D8/10^6</f>
        <v>120.982714352928</v>
      </c>
      <c r="F8" s="29">
        <v>476</v>
      </c>
      <c r="G8" s="66">
        <v>0.88900000000000001</v>
      </c>
      <c r="H8" s="38">
        <f>_xlfn.FLOOR.MATH(F8*G8)</f>
        <v>423</v>
      </c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</row>
    <row r="9" spans="1:28" x14ac:dyDescent="0.2">
      <c r="A9" s="37"/>
      <c r="B9" s="28"/>
      <c r="C9" s="30"/>
      <c r="D9" s="30"/>
      <c r="E9" s="31"/>
      <c r="F9" s="29"/>
      <c r="G9" s="66"/>
      <c r="H9" s="38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</row>
    <row r="10" spans="1:28" x14ac:dyDescent="0.2">
      <c r="A10" s="37" t="s">
        <v>52</v>
      </c>
      <c r="B10" s="28" t="s">
        <v>45</v>
      </c>
      <c r="C10" s="30">
        <v>11640</v>
      </c>
      <c r="D10" s="30">
        <v>5320</v>
      </c>
      <c r="E10" s="31">
        <f>C10*D10/10^6</f>
        <v>61.924799999999998</v>
      </c>
      <c r="F10" s="29">
        <v>951</v>
      </c>
      <c r="G10" s="66">
        <v>0.82699999999999996</v>
      </c>
      <c r="H10" s="38">
        <f>_xlfn.FLOOR.MATH(F10*G10)</f>
        <v>786</v>
      </c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</row>
    <row r="11" spans="1:28" x14ac:dyDescent="0.2">
      <c r="A11" s="37" t="s">
        <v>53</v>
      </c>
      <c r="B11" s="28" t="s">
        <v>43</v>
      </c>
      <c r="C11" s="30">
        <v>7785.3739999999998</v>
      </c>
      <c r="D11" s="30">
        <v>23849.17</v>
      </c>
      <c r="E11" s="31">
        <f>C11*D11/10^6</f>
        <v>185.67470803958</v>
      </c>
      <c r="F11" s="29">
        <v>320</v>
      </c>
      <c r="G11" s="66">
        <v>0.49399999999999999</v>
      </c>
      <c r="H11" s="38">
        <f>_xlfn.FLOOR.MATH(F11*G11)</f>
        <v>158</v>
      </c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</row>
    <row r="12" spans="1:28" x14ac:dyDescent="0.2">
      <c r="A12" s="37" t="s">
        <v>54</v>
      </c>
      <c r="B12" s="28" t="s">
        <v>44</v>
      </c>
      <c r="C12" s="30">
        <v>8131.23</v>
      </c>
      <c r="D12" s="30">
        <v>23883.99</v>
      </c>
      <c r="E12" s="31">
        <f>C12*D12/10^6</f>
        <v>194.20621600769999</v>
      </c>
      <c r="F12" s="29">
        <v>297</v>
      </c>
      <c r="G12" s="66">
        <v>0.83699999999999997</v>
      </c>
      <c r="H12" s="38">
        <f>_xlfn.FLOOR.MATH(F12*G12)</f>
        <v>248</v>
      </c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</row>
    <row r="13" spans="1:28" x14ac:dyDescent="0.2">
      <c r="A13" s="37"/>
      <c r="B13" s="28"/>
      <c r="C13" s="29"/>
      <c r="D13" s="29"/>
      <c r="E13" s="29"/>
      <c r="F13" s="29"/>
      <c r="G13" s="66"/>
      <c r="H13" s="38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</row>
    <row r="14" spans="1:28" x14ac:dyDescent="0.2">
      <c r="A14" s="37" t="s">
        <v>56</v>
      </c>
      <c r="B14" s="28" t="s">
        <v>55</v>
      </c>
      <c r="C14" s="30">
        <v>5000</v>
      </c>
      <c r="D14" s="30">
        <v>7000</v>
      </c>
      <c r="E14" s="31">
        <f>C14*D14/10^6</f>
        <v>35</v>
      </c>
      <c r="F14" s="29">
        <v>1704</v>
      </c>
      <c r="G14" s="66">
        <v>0.89100000000000001</v>
      </c>
      <c r="H14" s="38">
        <f>_xlfn.FLOOR.MATH(F14*G14)</f>
        <v>1518</v>
      </c>
      <c r="I14" s="102">
        <f>10500/H14</f>
        <v>6.9169960474308301</v>
      </c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</row>
    <row r="15" spans="1:28" x14ac:dyDescent="0.2">
      <c r="A15" s="37" t="s">
        <v>57</v>
      </c>
      <c r="B15" s="28" t="s">
        <v>55</v>
      </c>
      <c r="C15" s="30">
        <v>5000</v>
      </c>
      <c r="D15" s="30">
        <v>3500</v>
      </c>
      <c r="E15" s="31">
        <f>C15*D15/10^6</f>
        <v>17.5</v>
      </c>
      <c r="F15" s="29">
        <v>3449</v>
      </c>
      <c r="G15" s="66">
        <v>0.91100000000000003</v>
      </c>
      <c r="H15" s="38">
        <f>_xlfn.FLOOR.MATH(F15*G15)</f>
        <v>3142</v>
      </c>
      <c r="I15" s="102">
        <f>10500/H15</f>
        <v>3.3418204964990452</v>
      </c>
      <c r="J15" s="133">
        <f>I15*4</f>
        <v>13.367281985996181</v>
      </c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</row>
    <row r="16" spans="1:28" ht="17" thickBot="1" x14ac:dyDescent="0.25">
      <c r="A16" s="39" t="s">
        <v>98</v>
      </c>
      <c r="B16" s="40" t="s">
        <v>55</v>
      </c>
      <c r="C16" s="41">
        <v>10000</v>
      </c>
      <c r="D16" s="41">
        <v>7000</v>
      </c>
      <c r="E16" s="42">
        <f>C16*D16/10^6</f>
        <v>70</v>
      </c>
      <c r="F16" s="43">
        <v>838</v>
      </c>
      <c r="G16" s="67">
        <v>0.83299999999999996</v>
      </c>
      <c r="H16" s="38">
        <f>_xlfn.FLOOR.MATH(F16*G16)</f>
        <v>698</v>
      </c>
      <c r="I16" s="102">
        <f>10500/H16</f>
        <v>15.04297994269341</v>
      </c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</row>
    <row r="17" spans="1:28" x14ac:dyDescent="0.2">
      <c r="A17" s="26" t="s">
        <v>170</v>
      </c>
      <c r="B17" s="26"/>
      <c r="C17" s="27"/>
      <c r="D17" s="27"/>
      <c r="E17" s="27"/>
      <c r="F17" s="27"/>
      <c r="G17" s="27"/>
      <c r="H17" s="27"/>
      <c r="I17" s="27"/>
      <c r="J17" s="27">
        <f>27/23*128</f>
        <v>150.2608695652174</v>
      </c>
      <c r="K17" s="27">
        <f>27/23</f>
        <v>1.173913043478261</v>
      </c>
      <c r="L17" s="27">
        <f>1/K17</f>
        <v>0.85185185185185175</v>
      </c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</row>
    <row r="18" spans="1:28" ht="19" x14ac:dyDescent="0.2">
      <c r="A18" s="26"/>
      <c r="B18" s="26"/>
      <c r="C18" s="27"/>
      <c r="D18" s="27"/>
      <c r="E18" s="27"/>
      <c r="F18" s="27"/>
      <c r="G18" s="27"/>
      <c r="H18" s="27"/>
      <c r="I18" s="27"/>
      <c r="J18" s="27">
        <f>200/J17*70</f>
        <v>93.171296296296291</v>
      </c>
      <c r="K18" s="27"/>
      <c r="L18" s="105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</row>
    <row r="19" spans="1:28" x14ac:dyDescent="0.2">
      <c r="K19">
        <f>1.8*K17</f>
        <v>2.1130434782608698</v>
      </c>
    </row>
    <row r="20" spans="1:28" x14ac:dyDescent="0.2">
      <c r="J20">
        <f>200/93</f>
        <v>2.150537634408602</v>
      </c>
      <c r="L20">
        <f>1.8*9</f>
        <v>16.2</v>
      </c>
    </row>
    <row r="21" spans="1:28" ht="17" thickBot="1" x14ac:dyDescent="0.25"/>
    <row r="22" spans="1:28" x14ac:dyDescent="0.2">
      <c r="A22" s="1" t="s">
        <v>0</v>
      </c>
      <c r="B22" s="2" t="s">
        <v>1</v>
      </c>
      <c r="C22" s="2" t="s">
        <v>2</v>
      </c>
      <c r="D22" s="2" t="s">
        <v>3</v>
      </c>
      <c r="E22" s="2" t="s">
        <v>4</v>
      </c>
      <c r="F22" s="2" t="s">
        <v>5</v>
      </c>
      <c r="G22" s="2" t="s">
        <v>6</v>
      </c>
      <c r="H22" s="2" t="s">
        <v>7</v>
      </c>
      <c r="I22" s="3" t="s">
        <v>8</v>
      </c>
    </row>
    <row r="23" spans="1:28" ht="19" x14ac:dyDescent="0.2">
      <c r="A23" s="4" t="s">
        <v>9</v>
      </c>
      <c r="B23" s="5" t="s">
        <v>9</v>
      </c>
      <c r="C23" s="5" t="s">
        <v>9</v>
      </c>
      <c r="D23" s="5" t="s">
        <v>9</v>
      </c>
      <c r="E23" s="5" t="s">
        <v>9</v>
      </c>
      <c r="F23" s="5" t="s">
        <v>10</v>
      </c>
      <c r="G23" s="5" t="s">
        <v>10</v>
      </c>
      <c r="H23" s="5" t="s">
        <v>11</v>
      </c>
      <c r="I23" s="6" t="s">
        <v>12</v>
      </c>
    </row>
    <row r="24" spans="1:28" ht="17" thickBot="1" x14ac:dyDescent="0.25">
      <c r="A24" s="7">
        <v>300</v>
      </c>
      <c r="B24" s="8">
        <v>2.5</v>
      </c>
      <c r="C24" s="8">
        <f>A24-B24*2</f>
        <v>295</v>
      </c>
      <c r="D24" s="9">
        <v>7</v>
      </c>
      <c r="E24" s="10">
        <f>D27</f>
        <v>8.5287846481876333</v>
      </c>
      <c r="F24" s="8">
        <v>100</v>
      </c>
      <c r="G24" s="8">
        <v>100</v>
      </c>
      <c r="H24" s="8">
        <f>(D24+F24/1000)*(E24+G24/1000)</f>
        <v>61.264371002132194</v>
      </c>
      <c r="I24" s="11">
        <f>_xlfn.FLOOR.MATH(C24*3.1415*(C24/4/H24-1/SQRT(2*H24)),1)</f>
        <v>1031</v>
      </c>
    </row>
    <row r="27" spans="1:28" x14ac:dyDescent="0.2">
      <c r="B27" s="104">
        <f>400/6.7</f>
        <v>59.701492537313435</v>
      </c>
      <c r="D27" s="103">
        <f>B27/D24</f>
        <v>8.5287846481876333</v>
      </c>
      <c r="I27" s="12" t="s">
        <v>167</v>
      </c>
    </row>
    <row r="28" spans="1:28" x14ac:dyDescent="0.2">
      <c r="A28" t="s">
        <v>164</v>
      </c>
      <c r="B28" t="s">
        <v>165</v>
      </c>
      <c r="C28">
        <v>3100</v>
      </c>
      <c r="D28">
        <v>3284</v>
      </c>
      <c r="E28" s="12">
        <f>C28*D28/10^6</f>
        <v>10.180400000000001</v>
      </c>
      <c r="F28" s="12">
        <v>6508</v>
      </c>
      <c r="G28" s="101">
        <v>0.95</v>
      </c>
      <c r="H28" s="12">
        <f>_xlfn.FLOOR.MATH(F28*G28)</f>
        <v>6182</v>
      </c>
      <c r="I28" s="102">
        <f>16800/H28</f>
        <v>2.7175671303785185</v>
      </c>
    </row>
    <row r="29" spans="1:28" x14ac:dyDescent="0.2">
      <c r="A29" t="s">
        <v>166</v>
      </c>
      <c r="B29" t="s">
        <v>165</v>
      </c>
      <c r="C29">
        <v>3100</v>
      </c>
      <c r="D29">
        <v>6468</v>
      </c>
      <c r="E29" s="12">
        <f>C29*D29/10^6</f>
        <v>20.050799999999999</v>
      </c>
      <c r="F29" s="12">
        <v>3262</v>
      </c>
      <c r="G29" s="101">
        <v>0.9</v>
      </c>
      <c r="H29" s="12">
        <f>_xlfn.FLOOR.MATH(F29*G29)</f>
        <v>2935</v>
      </c>
      <c r="I29" s="102">
        <f>16800/H29</f>
        <v>5.7240204429301533</v>
      </c>
    </row>
    <row r="30" spans="1:28" x14ac:dyDescent="0.2">
      <c r="A30" t="s">
        <v>168</v>
      </c>
      <c r="B30" t="s">
        <v>165</v>
      </c>
      <c r="C30">
        <v>7100</v>
      </c>
      <c r="D30">
        <v>8629</v>
      </c>
      <c r="E30" s="12">
        <f>C30*D30/10^6</f>
        <v>61.265900000000002</v>
      </c>
      <c r="F30" s="12">
        <v>1031</v>
      </c>
      <c r="G30" s="101">
        <v>0.85</v>
      </c>
      <c r="H30" s="12">
        <f>_xlfn.FLOOR.MATH(F30*G30)</f>
        <v>876</v>
      </c>
      <c r="I30" s="102">
        <f>16800/H30</f>
        <v>19.17808219178082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EDB7B9-F2D1-474D-889B-A08FABA44881}">
  <dimension ref="A2:V39"/>
  <sheetViews>
    <sheetView zoomScale="150" zoomScaleNormal="150" workbookViewId="0">
      <selection activeCell="A30" sqref="A30"/>
    </sheetView>
  </sheetViews>
  <sheetFormatPr baseColWidth="10" defaultColWidth="8.83203125" defaultRowHeight="16" x14ac:dyDescent="0.2"/>
  <cols>
    <col min="1" max="1" width="14.33203125" bestFit="1" customWidth="1"/>
    <col min="2" max="2" width="14.6640625" customWidth="1"/>
  </cols>
  <sheetData>
    <row r="2" spans="1:22" ht="48" x14ac:dyDescent="0.2">
      <c r="A2" s="60" t="s">
        <v>67</v>
      </c>
      <c r="B2" s="61" t="s">
        <v>68</v>
      </c>
      <c r="C2" s="61" t="s">
        <v>69</v>
      </c>
      <c r="D2" s="61" t="s">
        <v>70</v>
      </c>
      <c r="E2" s="61" t="s">
        <v>71</v>
      </c>
      <c r="F2" s="61" t="s">
        <v>72</v>
      </c>
      <c r="G2" s="60" t="s">
        <v>73</v>
      </c>
      <c r="H2" s="60" t="s">
        <v>74</v>
      </c>
      <c r="I2" s="60" t="s">
        <v>75</v>
      </c>
      <c r="J2" s="60" t="s">
        <v>76</v>
      </c>
      <c r="K2" s="60" t="s">
        <v>77</v>
      </c>
      <c r="L2" s="60" t="s">
        <v>78</v>
      </c>
      <c r="M2" s="60" t="s">
        <v>79</v>
      </c>
      <c r="N2" s="60" t="s">
        <v>80</v>
      </c>
      <c r="O2" s="60" t="s">
        <v>81</v>
      </c>
      <c r="P2" s="60" t="s">
        <v>82</v>
      </c>
      <c r="Q2" s="60" t="s">
        <v>83</v>
      </c>
      <c r="R2" s="60" t="s">
        <v>84</v>
      </c>
      <c r="S2" s="60" t="s">
        <v>85</v>
      </c>
      <c r="T2" s="60" t="s">
        <v>86</v>
      </c>
      <c r="U2" s="60" t="s">
        <v>87</v>
      </c>
      <c r="V2" s="60" t="s">
        <v>88</v>
      </c>
    </row>
    <row r="3" spans="1:22" x14ac:dyDescent="0.2">
      <c r="A3" s="111" t="s">
        <v>47</v>
      </c>
      <c r="B3" s="113">
        <v>52.421501999999997</v>
      </c>
      <c r="C3" s="115">
        <v>1127.7487311049204</v>
      </c>
      <c r="D3" s="117">
        <v>0</v>
      </c>
      <c r="E3" s="109" t="s">
        <v>89</v>
      </c>
      <c r="F3" s="109" t="s">
        <v>90</v>
      </c>
      <c r="G3" s="62">
        <v>952.32728511109633</v>
      </c>
      <c r="H3" s="62">
        <v>952.32728511109633</v>
      </c>
      <c r="I3" s="62">
        <v>952.32728511109633</v>
      </c>
      <c r="J3" s="62">
        <v>952.32728511109633</v>
      </c>
      <c r="K3" s="62">
        <v>952.32728511109633</v>
      </c>
      <c r="L3" s="62">
        <v>952.32728511109633</v>
      </c>
      <c r="M3" s="62">
        <v>952.32728511109633</v>
      </c>
      <c r="N3" s="62">
        <v>952.32728511109633</v>
      </c>
      <c r="O3" s="62">
        <v>952.32728511109633</v>
      </c>
      <c r="P3" s="62">
        <v>952.32728511109633</v>
      </c>
      <c r="Q3" s="62">
        <v>952.32728511109633</v>
      </c>
      <c r="R3" s="62">
        <v>952.32728511109633</v>
      </c>
      <c r="S3" s="62">
        <v>952.32728511109633</v>
      </c>
      <c r="T3" s="62">
        <v>952.32728511109633</v>
      </c>
      <c r="U3" s="62">
        <v>952.32728511109633</v>
      </c>
      <c r="V3" s="62">
        <v>952.32728511109633</v>
      </c>
    </row>
    <row r="4" spans="1:22" x14ac:dyDescent="0.2">
      <c r="A4" s="112"/>
      <c r="B4" s="114">
        <v>117.94</v>
      </c>
      <c r="C4" s="116"/>
      <c r="D4" s="118">
        <v>0</v>
      </c>
      <c r="E4" s="110"/>
      <c r="F4" s="110"/>
      <c r="G4" s="63">
        <v>0.84444988395424436</v>
      </c>
      <c r="H4" s="63">
        <v>0.84444988395424436</v>
      </c>
      <c r="I4" s="63">
        <v>0.84444988395424436</v>
      </c>
      <c r="J4" s="63">
        <v>0.84444988395424436</v>
      </c>
      <c r="K4" s="63">
        <v>0.84444988395424436</v>
      </c>
      <c r="L4" s="63">
        <v>0.84444988395424436</v>
      </c>
      <c r="M4" s="63">
        <v>0.84444988395424436</v>
      </c>
      <c r="N4" s="63">
        <v>0.84444988395424436</v>
      </c>
      <c r="O4" s="63">
        <v>0.84444988395424436</v>
      </c>
      <c r="P4" s="63">
        <v>0.84444988395424436</v>
      </c>
      <c r="Q4" s="63">
        <v>0.84444988395424436</v>
      </c>
      <c r="R4" s="63">
        <v>0.84444988395424436</v>
      </c>
      <c r="S4" s="63">
        <v>0.84444988395424436</v>
      </c>
      <c r="T4" s="63">
        <v>0.84444988395424436</v>
      </c>
      <c r="U4" s="63">
        <v>0.84444988395424436</v>
      </c>
      <c r="V4" s="63">
        <v>0.84444988395424436</v>
      </c>
    </row>
    <row r="5" spans="1:22" x14ac:dyDescent="0.2">
      <c r="A5" s="111" t="s">
        <v>48</v>
      </c>
      <c r="B5" s="120">
        <v>147.66920000000002</v>
      </c>
      <c r="C5" s="115">
        <v>387.11553020329001</v>
      </c>
      <c r="D5" s="117">
        <v>0</v>
      </c>
      <c r="E5" s="109" t="s">
        <v>91</v>
      </c>
      <c r="F5" s="109" t="s">
        <v>92</v>
      </c>
      <c r="G5" s="62">
        <v>70.339776910000054</v>
      </c>
      <c r="H5" s="62">
        <v>99.156695057544027</v>
      </c>
      <c r="I5" s="62">
        <v>140.30931857010023</v>
      </c>
      <c r="J5" s="62">
        <v>173.12078968902011</v>
      </c>
      <c r="K5" s="62">
        <v>199.31089106465285</v>
      </c>
      <c r="L5" s="62">
        <v>206.47588271215898</v>
      </c>
      <c r="M5" s="62">
        <v>213.90692703271083</v>
      </c>
      <c r="N5" s="62">
        <v>221.61421876376875</v>
      </c>
      <c r="O5" s="62">
        <v>224.77684466883537</v>
      </c>
      <c r="P5" s="62">
        <v>229.60835541023553</v>
      </c>
      <c r="Q5" s="62">
        <v>232.88877990831216</v>
      </c>
      <c r="R5" s="62">
        <v>236.21758174881271</v>
      </c>
      <c r="S5" s="62">
        <v>241.30310456024841</v>
      </c>
      <c r="T5" s="62">
        <v>246.50166634630676</v>
      </c>
      <c r="U5" s="62">
        <v>246.50166634630676</v>
      </c>
      <c r="V5" s="62">
        <v>246.50166634630676</v>
      </c>
    </row>
    <row r="6" spans="1:22" x14ac:dyDescent="0.2">
      <c r="A6" s="119"/>
      <c r="B6" s="121"/>
      <c r="C6" s="123"/>
      <c r="D6" s="118">
        <v>0</v>
      </c>
      <c r="E6" s="124"/>
      <c r="F6" s="124"/>
      <c r="G6" s="63">
        <v>0.18170228632538146</v>
      </c>
      <c r="H6" s="63">
        <v>0.25614238469191053</v>
      </c>
      <c r="I6" s="63">
        <v>0.36244817792873912</v>
      </c>
      <c r="J6" s="63">
        <v>0.44720703816276086</v>
      </c>
      <c r="K6" s="63">
        <v>0.5148615219854048</v>
      </c>
      <c r="L6" s="63">
        <v>0.53337018694065352</v>
      </c>
      <c r="M6" s="63">
        <v>0.55256612133432015</v>
      </c>
      <c r="N6" s="63">
        <v>0.57247566029549413</v>
      </c>
      <c r="O6" s="63">
        <v>0.5806453813692154</v>
      </c>
      <c r="P6" s="63">
        <v>0.59312617938541212</v>
      </c>
      <c r="Q6" s="63">
        <v>0.6016001987469034</v>
      </c>
      <c r="R6" s="63">
        <v>0.61019918685454266</v>
      </c>
      <c r="S6" s="63">
        <v>0.62333615092510086</v>
      </c>
      <c r="T6" s="63">
        <v>0.63676511819832904</v>
      </c>
      <c r="U6" s="63">
        <v>0.63676511819832904</v>
      </c>
      <c r="V6" s="63">
        <v>0.63676511819832904</v>
      </c>
    </row>
    <row r="7" spans="1:22" x14ac:dyDescent="0.2">
      <c r="A7" s="119"/>
      <c r="B7" s="121"/>
      <c r="C7" s="123"/>
      <c r="D7" s="125">
        <v>0.75</v>
      </c>
      <c r="E7" s="124"/>
      <c r="F7" s="124"/>
      <c r="G7" s="64">
        <v>250.5461528904147</v>
      </c>
      <c r="H7" s="64">
        <v>273.87092251499587</v>
      </c>
      <c r="I7" s="64">
        <v>299.44265311571547</v>
      </c>
      <c r="J7" s="64">
        <v>315.95639347904284</v>
      </c>
      <c r="K7" s="64">
        <v>327.48512126042817</v>
      </c>
      <c r="L7" s="64">
        <v>330.43454818448674</v>
      </c>
      <c r="M7" s="64">
        <v>333.41138962644902</v>
      </c>
      <c r="N7" s="64">
        <v>336.41590831601479</v>
      </c>
      <c r="O7" s="64">
        <v>337.62552476588132</v>
      </c>
      <c r="P7" s="64">
        <v>339.44836957668178</v>
      </c>
      <c r="Q7" s="64">
        <v>340.66923793158713</v>
      </c>
      <c r="R7" s="64">
        <v>341.89463720582069</v>
      </c>
      <c r="S7" s="64">
        <v>343.74126952910518</v>
      </c>
      <c r="T7" s="64">
        <v>345.5981942326984</v>
      </c>
      <c r="U7" s="64">
        <v>345.5981942326984</v>
      </c>
      <c r="V7" s="64">
        <v>345.5981942326984</v>
      </c>
    </row>
    <row r="8" spans="1:22" x14ac:dyDescent="0.2">
      <c r="A8" s="112"/>
      <c r="B8" s="122"/>
      <c r="C8" s="116"/>
      <c r="D8" s="126">
        <v>0</v>
      </c>
      <c r="E8" s="110"/>
      <c r="F8" s="110"/>
      <c r="G8" s="65">
        <v>0.64721286887881457</v>
      </c>
      <c r="H8" s="65">
        <v>0.70746560431500949</v>
      </c>
      <c r="I8" s="65">
        <v>0.77352270770037579</v>
      </c>
      <c r="J8" s="65">
        <v>0.81618113670903714</v>
      </c>
      <c r="K8" s="65">
        <v>0.8459622404930448</v>
      </c>
      <c r="L8" s="65">
        <v>0.85358122421738603</v>
      </c>
      <c r="M8" s="65">
        <v>0.86127102534832745</v>
      </c>
      <c r="N8" s="65">
        <v>0.86903232257137608</v>
      </c>
      <c r="O8" s="65">
        <v>0.8721570136661283</v>
      </c>
      <c r="P8" s="65">
        <v>0.87686580127235847</v>
      </c>
      <c r="Q8" s="65">
        <v>0.8800195583801248</v>
      </c>
      <c r="R8" s="65">
        <v>0.88318501979571318</v>
      </c>
      <c r="S8" s="65">
        <v>0.88795525549851428</v>
      </c>
      <c r="T8" s="65">
        <v>0.89275207856220806</v>
      </c>
      <c r="U8" s="65">
        <v>0.89275207856220806</v>
      </c>
      <c r="V8" s="65">
        <v>0.89275207856220806</v>
      </c>
    </row>
    <row r="9" spans="1:22" x14ac:dyDescent="0.2">
      <c r="A9" s="111" t="s">
        <v>49</v>
      </c>
      <c r="B9" s="113">
        <v>50.008000000000003</v>
      </c>
      <c r="C9" s="115">
        <v>1183.5291814938666</v>
      </c>
      <c r="D9" s="117">
        <v>0</v>
      </c>
      <c r="E9" s="109" t="s">
        <v>89</v>
      </c>
      <c r="F9" s="109" t="s">
        <v>90</v>
      </c>
      <c r="G9" s="62">
        <v>1004.6245355659366</v>
      </c>
      <c r="H9" s="62">
        <v>1004.6245355659366</v>
      </c>
      <c r="I9" s="62">
        <v>1004.6245355659366</v>
      </c>
      <c r="J9" s="62">
        <v>1004.6245355659366</v>
      </c>
      <c r="K9" s="62">
        <v>1004.6245355659366</v>
      </c>
      <c r="L9" s="62">
        <v>1004.6245355659366</v>
      </c>
      <c r="M9" s="62">
        <v>1004.6245355659366</v>
      </c>
      <c r="N9" s="62">
        <v>1004.6245355659366</v>
      </c>
      <c r="O9" s="62">
        <v>1004.6245355659366</v>
      </c>
      <c r="P9" s="62">
        <v>1004.6245355659366</v>
      </c>
      <c r="Q9" s="62">
        <v>1004.6245355659366</v>
      </c>
      <c r="R9" s="62">
        <v>1004.6245355659366</v>
      </c>
      <c r="S9" s="62">
        <v>1004.6245355659366</v>
      </c>
      <c r="T9" s="62">
        <v>1004.6245355659366</v>
      </c>
      <c r="U9" s="62">
        <v>1004.6245355659366</v>
      </c>
      <c r="V9" s="62">
        <v>1004.6245355659366</v>
      </c>
    </row>
    <row r="10" spans="1:22" x14ac:dyDescent="0.2">
      <c r="A10" s="112"/>
      <c r="B10" s="114"/>
      <c r="C10" s="116" t="b">
        <v>0</v>
      </c>
      <c r="D10" s="118">
        <v>0</v>
      </c>
      <c r="E10" s="110"/>
      <c r="F10" s="110"/>
      <c r="G10" s="63">
        <v>0.84883799341380484</v>
      </c>
      <c r="H10" s="63">
        <v>0.84883799341380484</v>
      </c>
      <c r="I10" s="63">
        <v>0.84883799341380484</v>
      </c>
      <c r="J10" s="63">
        <v>0.84883799341380484</v>
      </c>
      <c r="K10" s="63">
        <v>0.84883799341380484</v>
      </c>
      <c r="L10" s="63">
        <v>0.84883799341380484</v>
      </c>
      <c r="M10" s="63">
        <v>0.84883799341380484</v>
      </c>
      <c r="N10" s="63">
        <v>0.84883799341380484</v>
      </c>
      <c r="O10" s="63">
        <v>0.84883799341380484</v>
      </c>
      <c r="P10" s="63">
        <v>0.84883799341380484</v>
      </c>
      <c r="Q10" s="63">
        <v>0.84883799341380484</v>
      </c>
      <c r="R10" s="63">
        <v>0.84883799341380484</v>
      </c>
      <c r="S10" s="63">
        <v>0.84883799341380484</v>
      </c>
      <c r="T10" s="63">
        <v>0.84883799341380484</v>
      </c>
      <c r="U10" s="63">
        <v>0.84883799341380484</v>
      </c>
      <c r="V10" s="63">
        <v>0.84883799341380484</v>
      </c>
    </row>
    <row r="11" spans="1:22" x14ac:dyDescent="0.2">
      <c r="A11" s="111" t="s">
        <v>51</v>
      </c>
      <c r="B11" s="120">
        <v>120.981149</v>
      </c>
      <c r="C11" s="115">
        <v>476.27688850004512</v>
      </c>
      <c r="D11" s="117">
        <v>0</v>
      </c>
      <c r="E11" s="109" t="s">
        <v>91</v>
      </c>
      <c r="F11" s="109" t="s">
        <v>92</v>
      </c>
      <c r="G11" s="62">
        <v>115.62579655768461</v>
      </c>
      <c r="H11" s="62">
        <v>153.54569796039124</v>
      </c>
      <c r="I11" s="62">
        <v>204.42774807001541</v>
      </c>
      <c r="J11" s="62">
        <v>243.03394019178779</v>
      </c>
      <c r="K11" s="62">
        <v>272.88636699467179</v>
      </c>
      <c r="L11" s="62">
        <v>280.92444745842619</v>
      </c>
      <c r="M11" s="62">
        <v>289.20704038494421</v>
      </c>
      <c r="N11" s="62">
        <v>297.74181968610924</v>
      </c>
      <c r="O11" s="62">
        <v>301.22810962982459</v>
      </c>
      <c r="P11" s="62">
        <v>306.53670753737555</v>
      </c>
      <c r="Q11" s="62">
        <v>310.12931628991441</v>
      </c>
      <c r="R11" s="62">
        <v>313.76538323184229</v>
      </c>
      <c r="S11" s="62">
        <v>319.30215543272527</v>
      </c>
      <c r="T11" s="62">
        <v>324.93978882716431</v>
      </c>
      <c r="U11" s="62">
        <v>324.93978882716431</v>
      </c>
      <c r="V11" s="62">
        <v>324.93978882716431</v>
      </c>
    </row>
    <row r="12" spans="1:22" x14ac:dyDescent="0.2">
      <c r="A12" s="119"/>
      <c r="B12" s="121"/>
      <c r="C12" s="123" t="b">
        <v>0</v>
      </c>
      <c r="D12" s="118">
        <v>0</v>
      </c>
      <c r="E12" s="124"/>
      <c r="F12" s="124"/>
      <c r="G12" s="63">
        <v>0.24277011828524545</v>
      </c>
      <c r="H12" s="63">
        <v>0.32238746340171553</v>
      </c>
      <c r="I12" s="63">
        <v>0.42922038210551561</v>
      </c>
      <c r="J12" s="63">
        <v>0.5102786762489836</v>
      </c>
      <c r="K12" s="63">
        <v>0.57295739848742611</v>
      </c>
      <c r="L12" s="63">
        <v>0.58983430487914501</v>
      </c>
      <c r="M12" s="63">
        <v>0.60722459428118314</v>
      </c>
      <c r="N12" s="63">
        <v>0.62514437898466502</v>
      </c>
      <c r="O12" s="63">
        <v>0.63246425955811636</v>
      </c>
      <c r="P12" s="63">
        <v>0.64361029253962321</v>
      </c>
      <c r="Q12" s="63">
        <v>0.65115340210316552</v>
      </c>
      <c r="R12" s="63">
        <v>0.65878775730645722</v>
      </c>
      <c r="S12" s="63">
        <v>0.6704128693674688</v>
      </c>
      <c r="T12" s="63">
        <v>0.68224975150591105</v>
      </c>
      <c r="U12" s="63">
        <v>0.68224975150591105</v>
      </c>
      <c r="V12" s="63">
        <v>0.68224975150591105</v>
      </c>
    </row>
    <row r="13" spans="1:22" x14ac:dyDescent="0.2">
      <c r="A13" s="119"/>
      <c r="B13" s="121"/>
      <c r="C13" s="123"/>
      <c r="D13" s="125">
        <v>0.75</v>
      </c>
      <c r="E13" s="124"/>
      <c r="F13" s="124"/>
      <c r="G13" s="64">
        <v>332.31402112171685</v>
      </c>
      <c r="H13" s="64">
        <v>357.50971487643358</v>
      </c>
      <c r="I13" s="64">
        <v>384.68109019890773</v>
      </c>
      <c r="J13" s="64">
        <v>401.99828797092493</v>
      </c>
      <c r="K13" s="64">
        <v>413.98821772410946</v>
      </c>
      <c r="L13" s="64">
        <v>417.04295300588353</v>
      </c>
      <c r="M13" s="64">
        <v>420.12094957101749</v>
      </c>
      <c r="N13" s="64">
        <v>423.22239004312132</v>
      </c>
      <c r="O13" s="64">
        <v>424.46957171452954</v>
      </c>
      <c r="P13" s="64">
        <v>426.34745852272221</v>
      </c>
      <c r="Q13" s="64">
        <v>427.60414327843955</v>
      </c>
      <c r="R13" s="64">
        <v>428.86465013774335</v>
      </c>
      <c r="S13" s="64">
        <v>430.76260309522507</v>
      </c>
      <c r="T13" s="64">
        <v>432.66922336494855</v>
      </c>
      <c r="U13" s="64">
        <v>432.66922336494855</v>
      </c>
      <c r="V13" s="64">
        <v>432.66922336494855</v>
      </c>
    </row>
    <row r="14" spans="1:22" x14ac:dyDescent="0.2">
      <c r="A14" s="112"/>
      <c r="B14" s="122"/>
      <c r="C14" s="116"/>
      <c r="D14" s="126">
        <v>0</v>
      </c>
      <c r="E14" s="110"/>
      <c r="F14" s="110"/>
      <c r="G14" s="65">
        <v>0.69773282967452943</v>
      </c>
      <c r="H14" s="65">
        <v>0.75063418676969818</v>
      </c>
      <c r="I14" s="65">
        <v>0.80768372240441244</v>
      </c>
      <c r="J14" s="65">
        <v>0.84404323971493078</v>
      </c>
      <c r="K14" s="65">
        <v>0.86921752392373375</v>
      </c>
      <c r="L14" s="65">
        <v>0.87563130413338131</v>
      </c>
      <c r="M14" s="65">
        <v>0.88209392417532284</v>
      </c>
      <c r="N14" s="65">
        <v>0.88860576748955822</v>
      </c>
      <c r="O14" s="65">
        <v>0.89122437381189312</v>
      </c>
      <c r="P14" s="65">
        <v>0.89516722061705045</v>
      </c>
      <c r="Q14" s="65">
        <v>0.89780577979567244</v>
      </c>
      <c r="R14" s="65">
        <v>0.9004523639355696</v>
      </c>
      <c r="S14" s="65">
        <v>0.90443734200884762</v>
      </c>
      <c r="T14" s="65">
        <v>0.90844051813550797</v>
      </c>
      <c r="U14" s="65">
        <v>0.90844051813550797</v>
      </c>
      <c r="V14" s="65">
        <v>0.90844051813550797</v>
      </c>
    </row>
    <row r="15" spans="1:22" x14ac:dyDescent="0.2">
      <c r="A15" s="127" t="s">
        <v>52</v>
      </c>
      <c r="B15" s="120">
        <v>61.924800000000005</v>
      </c>
      <c r="C15" s="115">
        <v>950.6099031810013</v>
      </c>
      <c r="D15" s="117">
        <v>0</v>
      </c>
      <c r="E15" s="109" t="s">
        <v>89</v>
      </c>
      <c r="F15" s="109" t="s">
        <v>90</v>
      </c>
      <c r="G15" s="62">
        <v>786.52232156116031</v>
      </c>
      <c r="H15" s="62">
        <v>786.52232156116031</v>
      </c>
      <c r="I15" s="62">
        <v>786.52232156116031</v>
      </c>
      <c r="J15" s="62">
        <v>786.52232156116031</v>
      </c>
      <c r="K15" s="62">
        <v>786.52232156116031</v>
      </c>
      <c r="L15" s="62">
        <v>786.52232156116031</v>
      </c>
      <c r="M15" s="62">
        <v>786.52232156116031</v>
      </c>
      <c r="N15" s="62">
        <v>786.52232156116031</v>
      </c>
      <c r="O15" s="62">
        <v>786.52232156116031</v>
      </c>
      <c r="P15" s="62">
        <v>786.52232156116031</v>
      </c>
      <c r="Q15" s="62">
        <v>786.52232156116031</v>
      </c>
      <c r="R15" s="62">
        <v>786.52232156116031</v>
      </c>
      <c r="S15" s="62">
        <v>786.52232156116031</v>
      </c>
      <c r="T15" s="62">
        <v>786.52232156116031</v>
      </c>
      <c r="U15" s="62">
        <v>786.52232156116031</v>
      </c>
      <c r="V15" s="62">
        <v>786.52232156116031</v>
      </c>
    </row>
    <row r="16" spans="1:22" x14ac:dyDescent="0.2">
      <c r="A16" s="128"/>
      <c r="B16" s="122"/>
      <c r="C16" s="116" t="b">
        <v>0</v>
      </c>
      <c r="D16" s="118">
        <v>0</v>
      </c>
      <c r="E16" s="110"/>
      <c r="F16" s="110"/>
      <c r="G16" s="63">
        <v>0.82738704796703788</v>
      </c>
      <c r="H16" s="63">
        <v>0.82738704796703788</v>
      </c>
      <c r="I16" s="63">
        <v>0.82738704796703788</v>
      </c>
      <c r="J16" s="63">
        <v>0.82738704796703788</v>
      </c>
      <c r="K16" s="63">
        <v>0.82738704796703788</v>
      </c>
      <c r="L16" s="63">
        <v>0.82738704796703788</v>
      </c>
      <c r="M16" s="63">
        <v>0.82738704796703788</v>
      </c>
      <c r="N16" s="63">
        <v>0.82738704796703788</v>
      </c>
      <c r="O16" s="63">
        <v>0.82738704796703788</v>
      </c>
      <c r="P16" s="63">
        <v>0.82738704796703788</v>
      </c>
      <c r="Q16" s="63">
        <v>0.82738704796703788</v>
      </c>
      <c r="R16" s="63">
        <v>0.82738704796703788</v>
      </c>
      <c r="S16" s="63">
        <v>0.82738704796703788</v>
      </c>
      <c r="T16" s="63">
        <v>0.82738704796703788</v>
      </c>
      <c r="U16" s="63">
        <v>0.82738704796703788</v>
      </c>
      <c r="V16" s="63">
        <v>0.82738704796703788</v>
      </c>
    </row>
    <row r="17" spans="1:22" x14ac:dyDescent="0.2">
      <c r="A17" s="111" t="s">
        <v>54</v>
      </c>
      <c r="B17" s="120">
        <v>194.20080400000001</v>
      </c>
      <c r="C17" s="115">
        <v>296.93593788725934</v>
      </c>
      <c r="D17" s="117">
        <v>0</v>
      </c>
      <c r="E17" s="109" t="s">
        <v>91</v>
      </c>
      <c r="F17" s="109" t="s">
        <v>92</v>
      </c>
      <c r="G17" s="62">
        <v>32.934312903872694</v>
      </c>
      <c r="H17" s="62">
        <v>51.406903817172854</v>
      </c>
      <c r="I17" s="62">
        <v>80.754527600562625</v>
      </c>
      <c r="J17" s="62">
        <v>106.2229592571461</v>
      </c>
      <c r="K17" s="62">
        <v>127.69255378294557</v>
      </c>
      <c r="L17" s="62">
        <v>133.7289954220663</v>
      </c>
      <c r="M17" s="62">
        <v>140.06029919624655</v>
      </c>
      <c r="N17" s="62">
        <v>146.70133367475859</v>
      </c>
      <c r="O17" s="62">
        <v>149.44794892499948</v>
      </c>
      <c r="P17" s="62">
        <v>153.66774072212826</v>
      </c>
      <c r="Q17" s="62">
        <v>156.54906577996323</v>
      </c>
      <c r="R17" s="62">
        <v>159.48616496878228</v>
      </c>
      <c r="S17" s="62">
        <v>163.9988322960759</v>
      </c>
      <c r="T17" s="62">
        <v>168.64335742167353</v>
      </c>
      <c r="U17" s="62">
        <v>168.64335742167353</v>
      </c>
      <c r="V17" s="62">
        <v>168.64335742167353</v>
      </c>
    </row>
    <row r="18" spans="1:22" x14ac:dyDescent="0.2">
      <c r="A18" s="119"/>
      <c r="B18" s="121"/>
      <c r="C18" s="123" t="b">
        <v>0</v>
      </c>
      <c r="D18" s="118">
        <v>0</v>
      </c>
      <c r="E18" s="124"/>
      <c r="F18" s="124"/>
      <c r="G18" s="63">
        <v>0.11091386626423506</v>
      </c>
      <c r="H18" s="63">
        <v>0.17312456074849059</v>
      </c>
      <c r="I18" s="63">
        <v>0.27195942725943639</v>
      </c>
      <c r="J18" s="63">
        <v>0.35773022293272172</v>
      </c>
      <c r="K18" s="63">
        <v>0.43003401572573502</v>
      </c>
      <c r="L18" s="63">
        <v>0.45036311998327577</v>
      </c>
      <c r="M18" s="63">
        <v>0.47168524023328107</v>
      </c>
      <c r="N18" s="63">
        <v>0.49405044979923635</v>
      </c>
      <c r="O18" s="63">
        <v>0.50330030776450474</v>
      </c>
      <c r="P18" s="63">
        <v>0.5175114262540792</v>
      </c>
      <c r="Q18" s="63">
        <v>0.52721495044968858</v>
      </c>
      <c r="R18" s="63">
        <v>0.53710630684702099</v>
      </c>
      <c r="S18" s="63">
        <v>0.55230375098060036</v>
      </c>
      <c r="T18" s="63">
        <v>0.56794525654790917</v>
      </c>
      <c r="U18" s="63">
        <v>0.56794525654790917</v>
      </c>
      <c r="V18" s="63">
        <v>0.56794525654790917</v>
      </c>
    </row>
    <row r="19" spans="1:22" x14ac:dyDescent="0.2">
      <c r="A19" s="119"/>
      <c r="B19" s="121"/>
      <c r="C19" s="123"/>
      <c r="D19" s="125">
        <v>0.75</v>
      </c>
      <c r="E19" s="124"/>
      <c r="F19" s="124"/>
      <c r="G19" s="64">
        <v>168.88326335273192</v>
      </c>
      <c r="H19" s="64">
        <v>189.77557389049929</v>
      </c>
      <c r="I19" s="64">
        <v>213.34490038043847</v>
      </c>
      <c r="J19" s="64">
        <v>228.91717748518704</v>
      </c>
      <c r="K19" s="64">
        <v>239.94619942744464</v>
      </c>
      <c r="L19" s="64">
        <v>242.78817016944495</v>
      </c>
      <c r="M19" s="64">
        <v>245.66488343086331</v>
      </c>
      <c r="N19" s="64">
        <v>248.57677716489027</v>
      </c>
      <c r="O19" s="64">
        <v>249.75148437354019</v>
      </c>
      <c r="P19" s="64">
        <v>251.52429501234903</v>
      </c>
      <c r="Q19" s="64">
        <v>252.71337737428814</v>
      </c>
      <c r="R19" s="64">
        <v>253.90826045618709</v>
      </c>
      <c r="S19" s="64">
        <v>255.71152528581587</v>
      </c>
      <c r="T19" s="64">
        <v>257.52800650629115</v>
      </c>
      <c r="U19" s="64">
        <v>257.52800650629115</v>
      </c>
      <c r="V19" s="64">
        <v>257.52800650629115</v>
      </c>
    </row>
    <row r="20" spans="1:22" x14ac:dyDescent="0.2">
      <c r="A20" s="112"/>
      <c r="B20" s="122"/>
      <c r="C20" s="116"/>
      <c r="D20" s="126">
        <v>0</v>
      </c>
      <c r="E20" s="110"/>
      <c r="F20" s="110"/>
      <c r="G20" s="65">
        <v>0.56875319489570686</v>
      </c>
      <c r="H20" s="65">
        <v>0.63911285121221428</v>
      </c>
      <c r="I20" s="65">
        <v>0.71848797386539742</v>
      </c>
      <c r="J20" s="65">
        <v>0.77093119517281983</v>
      </c>
      <c r="K20" s="65">
        <v>0.8080739607832429</v>
      </c>
      <c r="L20" s="65">
        <v>0.81764495027754702</v>
      </c>
      <c r="M20" s="65">
        <v>0.82733294318903683</v>
      </c>
      <c r="N20" s="65">
        <v>0.83713941442571338</v>
      </c>
      <c r="O20" s="65">
        <v>0.84109551087199774</v>
      </c>
      <c r="P20" s="65">
        <v>0.84706585804998713</v>
      </c>
      <c r="Q20" s="65">
        <v>0.8510703661280582</v>
      </c>
      <c r="R20" s="65">
        <v>0.85509440946346815</v>
      </c>
      <c r="S20" s="65">
        <v>0.8611673181267282</v>
      </c>
      <c r="T20" s="65">
        <v>0.86728473602299161</v>
      </c>
      <c r="U20" s="65">
        <v>0.86728473602299161</v>
      </c>
      <c r="V20" s="65">
        <v>0.86728473602299161</v>
      </c>
    </row>
    <row r="21" spans="1:22" x14ac:dyDescent="0.2">
      <c r="A21" s="127" t="s">
        <v>56</v>
      </c>
      <c r="B21" s="120">
        <v>35</v>
      </c>
      <c r="C21" s="115">
        <v>1704.2998591708194</v>
      </c>
      <c r="D21" s="117">
        <v>0</v>
      </c>
      <c r="E21" s="109" t="s">
        <v>89</v>
      </c>
      <c r="F21" s="109" t="s">
        <v>93</v>
      </c>
      <c r="G21" s="62">
        <v>1520.4911508612893</v>
      </c>
      <c r="H21" s="62">
        <v>1520.4911508612893</v>
      </c>
      <c r="I21" s="62">
        <v>1520.4911508612893</v>
      </c>
      <c r="J21" s="62">
        <v>1520.4911508612893</v>
      </c>
      <c r="K21" s="62">
        <v>1520.4911508612893</v>
      </c>
      <c r="L21" s="62">
        <v>1520.4911508612893</v>
      </c>
      <c r="M21" s="62">
        <v>1520.4911508612893</v>
      </c>
      <c r="N21" s="62">
        <v>1520.4911508612893</v>
      </c>
      <c r="O21" s="62">
        <v>1520.4911508612893</v>
      </c>
      <c r="P21" s="62">
        <v>1520.4911508612893</v>
      </c>
      <c r="Q21" s="62">
        <v>1520.4911508612893</v>
      </c>
      <c r="R21" s="62">
        <v>1520.4911508612893</v>
      </c>
      <c r="S21" s="62">
        <v>1520.4911508612893</v>
      </c>
      <c r="T21" s="62">
        <v>1520.4911508612893</v>
      </c>
      <c r="U21" s="62">
        <v>1520.4911508612893</v>
      </c>
      <c r="V21" s="62">
        <v>1520.4911508612893</v>
      </c>
    </row>
    <row r="22" spans="1:22" x14ac:dyDescent="0.2">
      <c r="A22" s="128"/>
      <c r="B22" s="122"/>
      <c r="C22" s="116" t="b">
        <v>0</v>
      </c>
      <c r="D22" s="118">
        <v>0</v>
      </c>
      <c r="E22" s="110" t="s">
        <v>89</v>
      </c>
      <c r="F22" s="110" t="s">
        <v>90</v>
      </c>
      <c r="G22" s="63">
        <v>0.89215001848386155</v>
      </c>
      <c r="H22" s="63">
        <v>0.89215001848386155</v>
      </c>
      <c r="I22" s="63">
        <v>0.89215001848386155</v>
      </c>
      <c r="J22" s="63">
        <v>0.89215001848386155</v>
      </c>
      <c r="K22" s="63">
        <v>0.89215001848386155</v>
      </c>
      <c r="L22" s="63">
        <v>0.89215001848386155</v>
      </c>
      <c r="M22" s="63">
        <v>0.89215001848386155</v>
      </c>
      <c r="N22" s="63">
        <v>0.89215001848386155</v>
      </c>
      <c r="O22" s="63">
        <v>0.89215001848386155</v>
      </c>
      <c r="P22" s="63">
        <v>0.89215001848386155</v>
      </c>
      <c r="Q22" s="63">
        <v>0.89215001848386155</v>
      </c>
      <c r="R22" s="63">
        <v>0.89215001848386155</v>
      </c>
      <c r="S22" s="63">
        <v>0.89215001848386155</v>
      </c>
      <c r="T22" s="63">
        <v>0.89215001848386155</v>
      </c>
      <c r="U22" s="63">
        <v>0.89215001848386155</v>
      </c>
      <c r="V22" s="63">
        <v>0.89215001848386155</v>
      </c>
    </row>
    <row r="23" spans="1:22" x14ac:dyDescent="0.2">
      <c r="A23" s="129" t="s">
        <v>57</v>
      </c>
      <c r="B23" s="131">
        <v>17.5</v>
      </c>
      <c r="C23" s="115">
        <v>3448.6016445779819</v>
      </c>
      <c r="D23" s="117">
        <v>0</v>
      </c>
      <c r="E23" s="109" t="s">
        <v>89</v>
      </c>
      <c r="F23" s="109" t="s">
        <v>93</v>
      </c>
      <c r="G23" s="62">
        <v>3178.1775247294768</v>
      </c>
      <c r="H23" s="62">
        <v>3178.1775247294768</v>
      </c>
      <c r="I23" s="62">
        <v>3178.1775247294768</v>
      </c>
      <c r="J23" s="62">
        <v>3178.1775247294768</v>
      </c>
      <c r="K23" s="62">
        <v>3178.1775247294768</v>
      </c>
      <c r="L23" s="62">
        <v>3178.1775247294768</v>
      </c>
      <c r="M23" s="62">
        <v>3178.1775247294768</v>
      </c>
      <c r="N23" s="62">
        <v>3178.1775247294768</v>
      </c>
      <c r="O23" s="62">
        <v>3178.1775247294768</v>
      </c>
      <c r="P23" s="62">
        <v>3178.1775247294768</v>
      </c>
      <c r="Q23" s="62">
        <v>3178.1775247294768</v>
      </c>
      <c r="R23" s="62">
        <v>3178.1775247294768</v>
      </c>
      <c r="S23" s="62">
        <v>3178.1775247294768</v>
      </c>
      <c r="T23" s="62">
        <v>3178.1775247294768</v>
      </c>
      <c r="U23" s="62">
        <v>3178.1775247294768</v>
      </c>
      <c r="V23" s="62">
        <v>3178.1775247294768</v>
      </c>
    </row>
    <row r="24" spans="1:22" x14ac:dyDescent="0.2">
      <c r="A24" s="130"/>
      <c r="B24" s="132"/>
      <c r="C24" s="116" t="b">
        <v>0</v>
      </c>
      <c r="D24" s="118">
        <v>0</v>
      </c>
      <c r="E24" s="110" t="s">
        <v>89</v>
      </c>
      <c r="F24" s="110" t="s">
        <v>90</v>
      </c>
      <c r="G24" s="63">
        <v>0.92158441370760358</v>
      </c>
      <c r="H24" s="63">
        <v>0.92158441370760358</v>
      </c>
      <c r="I24" s="63">
        <v>0.92158441370760358</v>
      </c>
      <c r="J24" s="63">
        <v>0.92158441370760358</v>
      </c>
      <c r="K24" s="63">
        <v>0.92158441370760358</v>
      </c>
      <c r="L24" s="63">
        <v>0.92158441370760358</v>
      </c>
      <c r="M24" s="63">
        <v>0.92158441370760358</v>
      </c>
      <c r="N24" s="63">
        <v>0.92158441370760358</v>
      </c>
      <c r="O24" s="63">
        <v>0.92158441370760358</v>
      </c>
      <c r="P24" s="63">
        <v>0.92158441370760358</v>
      </c>
      <c r="Q24" s="63">
        <v>0.92158441370760358</v>
      </c>
      <c r="R24" s="63">
        <v>0.92158441370760358</v>
      </c>
      <c r="S24" s="63">
        <v>0.92158441370760358</v>
      </c>
      <c r="T24" s="63">
        <v>0.92158441370760358</v>
      </c>
      <c r="U24" s="63">
        <v>0.92158441370760358</v>
      </c>
      <c r="V24" s="63">
        <v>0.92158441370760358</v>
      </c>
    </row>
    <row r="25" spans="1:22" x14ac:dyDescent="0.2">
      <c r="A25" s="129" t="s">
        <v>98</v>
      </c>
      <c r="B25" s="131">
        <v>70</v>
      </c>
      <c r="C25" s="115">
        <v>838.10670375184839</v>
      </c>
      <c r="D25" s="117">
        <v>0</v>
      </c>
      <c r="E25" s="109" t="s">
        <v>89</v>
      </c>
      <c r="F25" s="109" t="s">
        <v>93</v>
      </c>
      <c r="G25" s="62">
        <v>698.14302635447689</v>
      </c>
      <c r="H25" s="62">
        <v>698.14302635447689</v>
      </c>
      <c r="I25" s="62">
        <v>698.14302635447689</v>
      </c>
      <c r="J25" s="62">
        <v>698.14302635447689</v>
      </c>
      <c r="K25" s="62">
        <v>698.14302635447689</v>
      </c>
      <c r="L25" s="62">
        <v>698.14302635447689</v>
      </c>
      <c r="M25" s="62">
        <v>698.14302635447689</v>
      </c>
      <c r="N25" s="62">
        <v>698.14302635447689</v>
      </c>
      <c r="O25" s="62">
        <v>698.14302635447689</v>
      </c>
      <c r="P25" s="62">
        <v>698.14302635447689</v>
      </c>
      <c r="Q25" s="62">
        <v>698.14302635447689</v>
      </c>
      <c r="R25" s="62">
        <v>698.14302635447689</v>
      </c>
      <c r="S25" s="62">
        <v>698.14302635447689</v>
      </c>
      <c r="T25" s="62">
        <v>698.14302635447689</v>
      </c>
      <c r="U25" s="62">
        <v>698.14302635447689</v>
      </c>
      <c r="V25" s="62">
        <v>698.14302635447689</v>
      </c>
    </row>
    <row r="26" spans="1:22" x14ac:dyDescent="0.2">
      <c r="A26" s="130"/>
      <c r="B26" s="132"/>
      <c r="C26" s="116" t="b">
        <v>0</v>
      </c>
      <c r="D26" s="118">
        <v>0</v>
      </c>
      <c r="E26" s="110" t="s">
        <v>89</v>
      </c>
      <c r="F26" s="110" t="s">
        <v>90</v>
      </c>
      <c r="G26" s="63">
        <v>0.83300016958364198</v>
      </c>
      <c r="H26" s="63">
        <v>0.83300016958364198</v>
      </c>
      <c r="I26" s="63">
        <v>0.83300016958364198</v>
      </c>
      <c r="J26" s="63">
        <v>0.83300016958364198</v>
      </c>
      <c r="K26" s="63">
        <v>0.83300016958364198</v>
      </c>
      <c r="L26" s="63">
        <v>0.83300016958364198</v>
      </c>
      <c r="M26" s="63">
        <v>0.83300016958364198</v>
      </c>
      <c r="N26" s="63">
        <v>0.83300016958364198</v>
      </c>
      <c r="O26" s="63">
        <v>0.83300016958364198</v>
      </c>
      <c r="P26" s="63">
        <v>0.83300016958364198</v>
      </c>
      <c r="Q26" s="63">
        <v>0.83300016958364198</v>
      </c>
      <c r="R26" s="63">
        <v>0.83300016958364198</v>
      </c>
      <c r="S26" s="63">
        <v>0.83300016958364198</v>
      </c>
      <c r="T26" s="63">
        <v>0.83300016958364198</v>
      </c>
      <c r="U26" s="63">
        <v>0.83300016958364198</v>
      </c>
      <c r="V26" s="63">
        <v>0.83300016958364198</v>
      </c>
    </row>
    <row r="28" spans="1:22" x14ac:dyDescent="0.2">
      <c r="A28" t="s">
        <v>94</v>
      </c>
    </row>
    <row r="29" spans="1:22" x14ac:dyDescent="0.2">
      <c r="A29" t="s">
        <v>95</v>
      </c>
    </row>
    <row r="30" spans="1:22" x14ac:dyDescent="0.2">
      <c r="A30" t="s">
        <v>96</v>
      </c>
    </row>
    <row r="31" spans="1:22" x14ac:dyDescent="0.2">
      <c r="A31" t="s">
        <v>97</v>
      </c>
    </row>
    <row r="39" spans="7:7" x14ac:dyDescent="0.2">
      <c r="G39">
        <f>G23/G24</f>
        <v>3448.6016445779819</v>
      </c>
    </row>
  </sheetData>
  <mergeCells count="57">
    <mergeCell ref="F25:F26"/>
    <mergeCell ref="A23:A24"/>
    <mergeCell ref="B23:B24"/>
    <mergeCell ref="C23:C24"/>
    <mergeCell ref="D23:D24"/>
    <mergeCell ref="E23:E24"/>
    <mergeCell ref="F23:F24"/>
    <mergeCell ref="A25:A26"/>
    <mergeCell ref="B25:B26"/>
    <mergeCell ref="C25:C26"/>
    <mergeCell ref="D25:D26"/>
    <mergeCell ref="E25:E26"/>
    <mergeCell ref="F21:F22"/>
    <mergeCell ref="A17:A20"/>
    <mergeCell ref="B17:B20"/>
    <mergeCell ref="C17:C20"/>
    <mergeCell ref="D17:D18"/>
    <mergeCell ref="E17:E20"/>
    <mergeCell ref="F17:F20"/>
    <mergeCell ref="D19:D20"/>
    <mergeCell ref="A21:A22"/>
    <mergeCell ref="B21:B22"/>
    <mergeCell ref="C21:C22"/>
    <mergeCell ref="D21:D22"/>
    <mergeCell ref="E21:E22"/>
    <mergeCell ref="F15:F16"/>
    <mergeCell ref="A11:A14"/>
    <mergeCell ref="B11:B14"/>
    <mergeCell ref="C11:C14"/>
    <mergeCell ref="D11:D12"/>
    <mergeCell ref="E11:E14"/>
    <mergeCell ref="F11:F14"/>
    <mergeCell ref="D13:D14"/>
    <mergeCell ref="A15:A16"/>
    <mergeCell ref="B15:B16"/>
    <mergeCell ref="C15:C16"/>
    <mergeCell ref="D15:D16"/>
    <mergeCell ref="E15:E16"/>
    <mergeCell ref="F9:F10"/>
    <mergeCell ref="A5:A8"/>
    <mergeCell ref="B5:B8"/>
    <mergeCell ref="C5:C8"/>
    <mergeCell ref="D5:D6"/>
    <mergeCell ref="E5:E8"/>
    <mergeCell ref="F5:F8"/>
    <mergeCell ref="D7:D8"/>
    <mergeCell ref="A9:A10"/>
    <mergeCell ref="B9:B10"/>
    <mergeCell ref="C9:C10"/>
    <mergeCell ref="D9:D10"/>
    <mergeCell ref="E9:E10"/>
    <mergeCell ref="F3:F4"/>
    <mergeCell ref="A3:A4"/>
    <mergeCell ref="B3:B4"/>
    <mergeCell ref="C3:C4"/>
    <mergeCell ref="D3:D4"/>
    <mergeCell ref="E3:E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D257A9-7B06-B442-90A5-C2579037AAC8}">
  <dimension ref="A1:Z17"/>
  <sheetViews>
    <sheetView workbookViewId="0">
      <selection activeCell="F17" sqref="A1:F17"/>
    </sheetView>
  </sheetViews>
  <sheetFormatPr baseColWidth="10" defaultRowHeight="16" x14ac:dyDescent="0.2"/>
  <cols>
    <col min="1" max="1" width="11.5" bestFit="1" customWidth="1"/>
    <col min="2" max="2" width="14.6640625" bestFit="1" customWidth="1"/>
  </cols>
  <sheetData>
    <row r="1" spans="1:26" ht="34" x14ac:dyDescent="0.2">
      <c r="A1" s="49" t="s">
        <v>27</v>
      </c>
      <c r="B1" s="50" t="s">
        <v>42</v>
      </c>
      <c r="C1" s="51" t="s">
        <v>63</v>
      </c>
      <c r="D1" s="51" t="s">
        <v>62</v>
      </c>
      <c r="E1" s="51" t="s">
        <v>65</v>
      </c>
      <c r="F1" s="52" t="s">
        <v>64</v>
      </c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</row>
    <row r="2" spans="1:26" x14ac:dyDescent="0.2">
      <c r="A2" s="53" t="s">
        <v>47</v>
      </c>
      <c r="B2" s="45" t="s">
        <v>45</v>
      </c>
      <c r="C2" s="46"/>
      <c r="D2" s="46"/>
      <c r="E2" s="47"/>
      <c r="F2" s="54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</row>
    <row r="3" spans="1:26" x14ac:dyDescent="0.2">
      <c r="A3" s="53" t="s">
        <v>46</v>
      </c>
      <c r="B3" s="45" t="s">
        <v>43</v>
      </c>
      <c r="C3" s="46"/>
      <c r="D3" s="46"/>
      <c r="E3" s="47"/>
      <c r="F3" s="54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</row>
    <row r="4" spans="1:26" x14ac:dyDescent="0.2">
      <c r="A4" s="53" t="s">
        <v>48</v>
      </c>
      <c r="B4" s="45" t="s">
        <v>44</v>
      </c>
      <c r="C4" s="46"/>
      <c r="D4" s="46"/>
      <c r="E4" s="47"/>
      <c r="F4" s="54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</row>
    <row r="5" spans="1:26" x14ac:dyDescent="0.2">
      <c r="A5" s="53"/>
      <c r="B5" s="45"/>
      <c r="C5" s="46"/>
      <c r="D5" s="46"/>
      <c r="E5" s="47"/>
      <c r="F5" s="55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</row>
    <row r="6" spans="1:26" x14ac:dyDescent="0.2">
      <c r="A6" s="53" t="s">
        <v>49</v>
      </c>
      <c r="B6" s="45" t="s">
        <v>45</v>
      </c>
      <c r="C6" s="46"/>
      <c r="D6" s="46"/>
      <c r="E6" s="47"/>
      <c r="F6" s="54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</row>
    <row r="7" spans="1:26" x14ac:dyDescent="0.2">
      <c r="A7" s="53" t="s">
        <v>50</v>
      </c>
      <c r="B7" s="45" t="s">
        <v>43</v>
      </c>
      <c r="C7" s="46"/>
      <c r="D7" s="46"/>
      <c r="E7" s="47"/>
      <c r="F7" s="54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</row>
    <row r="8" spans="1:26" x14ac:dyDescent="0.2">
      <c r="A8" s="53" t="s">
        <v>51</v>
      </c>
      <c r="B8" s="45" t="s">
        <v>44</v>
      </c>
      <c r="C8" s="46"/>
      <c r="D8" s="46"/>
      <c r="E8" s="47"/>
      <c r="F8" s="54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</row>
    <row r="9" spans="1:26" x14ac:dyDescent="0.2">
      <c r="A9" s="53"/>
      <c r="B9" s="45"/>
      <c r="C9" s="46"/>
      <c r="D9" s="46"/>
      <c r="E9" s="47"/>
      <c r="F9" s="55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</row>
    <row r="10" spans="1:26" x14ac:dyDescent="0.2">
      <c r="A10" s="53" t="s">
        <v>52</v>
      </c>
      <c r="B10" s="45" t="s">
        <v>45</v>
      </c>
      <c r="C10" s="46"/>
      <c r="D10" s="46"/>
      <c r="E10" s="47"/>
      <c r="F10" s="54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</row>
    <row r="11" spans="1:26" x14ac:dyDescent="0.2">
      <c r="A11" s="53" t="s">
        <v>53</v>
      </c>
      <c r="B11" s="45" t="s">
        <v>43</v>
      </c>
      <c r="C11" s="46"/>
      <c r="D11" s="46"/>
      <c r="E11" s="47"/>
      <c r="F11" s="54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</row>
    <row r="12" spans="1:26" x14ac:dyDescent="0.2">
      <c r="A12" s="53" t="s">
        <v>54</v>
      </c>
      <c r="B12" s="45" t="s">
        <v>44</v>
      </c>
      <c r="C12" s="46"/>
      <c r="D12" s="46"/>
      <c r="E12" s="47"/>
      <c r="F12" s="54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</row>
    <row r="13" spans="1:26" x14ac:dyDescent="0.2">
      <c r="A13" s="53"/>
      <c r="B13" s="45"/>
      <c r="C13" s="48"/>
      <c r="D13" s="48"/>
      <c r="E13" s="48"/>
      <c r="F13" s="55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</row>
    <row r="14" spans="1:26" x14ac:dyDescent="0.2">
      <c r="A14" s="53" t="s">
        <v>59</v>
      </c>
      <c r="B14" s="45" t="s">
        <v>45</v>
      </c>
      <c r="C14" s="46"/>
      <c r="D14" s="46"/>
      <c r="E14" s="47"/>
      <c r="F14" s="55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</row>
    <row r="15" spans="1:26" x14ac:dyDescent="0.2">
      <c r="A15" s="53" t="s">
        <v>60</v>
      </c>
      <c r="B15" s="45" t="s">
        <v>43</v>
      </c>
      <c r="C15" s="46"/>
      <c r="D15" s="46"/>
      <c r="E15" s="47"/>
      <c r="F15" s="56"/>
    </row>
    <row r="16" spans="1:26" x14ac:dyDescent="0.2">
      <c r="A16" s="53" t="s">
        <v>61</v>
      </c>
      <c r="B16" s="45" t="s">
        <v>44</v>
      </c>
      <c r="C16" s="46"/>
      <c r="D16" s="46"/>
      <c r="E16" s="47"/>
      <c r="F16" s="56"/>
    </row>
    <row r="17" spans="1:6" ht="17" thickBot="1" x14ac:dyDescent="0.25">
      <c r="A17" s="57"/>
      <c r="B17" s="58"/>
      <c r="C17" s="58"/>
      <c r="D17" s="58"/>
      <c r="E17" s="58"/>
      <c r="F17" s="5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Round 1</vt:lpstr>
      <vt:lpstr>Round 2</vt:lpstr>
      <vt:lpstr>Round 3</vt:lpstr>
      <vt:lpstr>SPIL Roadmap</vt:lpstr>
      <vt:lpstr>Yield Questions</vt:lpstr>
      <vt:lpstr>CherSian's Yield</vt:lpstr>
      <vt:lpstr>Die Size and Cost Expectation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DerChang Kau</cp:lastModifiedBy>
  <dcterms:created xsi:type="dcterms:W3CDTF">2022-04-08T15:58:27Z</dcterms:created>
  <dcterms:modified xsi:type="dcterms:W3CDTF">2023-01-30T23:24:28Z</dcterms:modified>
</cp:coreProperties>
</file>