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Product/AFT32/Die Size/"/>
    </mc:Choice>
  </mc:AlternateContent>
  <xr:revisionPtr revIDLastSave="0" documentId="8_{E37C1FA1-0DA3-DD4A-8F8E-2B4F0B322820}" xr6:coauthVersionLast="45" xr6:coauthVersionMax="45" xr10:uidLastSave="{00000000-0000-0000-0000-000000000000}"/>
  <bookViews>
    <workbookView xWindow="0" yWindow="460" windowWidth="28800" windowHeight="17540" tabRatio="421" activeTab="1" xr2:uid="{2C9DFF4F-89FE-4FEC-9770-8231BE009820}"/>
  </bookViews>
  <sheets>
    <sheet name="rev 1 11-17-20 " sheetId="17" r:id="rId1"/>
    <sheet name="atf calibration" sheetId="20" r:id="rId2"/>
    <sheet name="Die Size" sheetId="1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17" l="1"/>
  <c r="G36" i="17" s="1"/>
  <c r="G37" i="17" s="1"/>
  <c r="G40" i="17" s="1"/>
  <c r="G42" i="17" s="1"/>
  <c r="E35" i="17"/>
  <c r="E36" i="17" s="1"/>
  <c r="E37" i="17" s="1"/>
  <c r="E40" i="17" s="1"/>
  <c r="E42" i="17" s="1"/>
  <c r="F13" i="18"/>
  <c r="E13" i="18"/>
  <c r="D13" i="18"/>
  <c r="C13" i="18"/>
  <c r="I21" i="20"/>
  <c r="I19" i="20"/>
  <c r="I12" i="20"/>
  <c r="I18" i="20" l="1"/>
  <c r="I9" i="20"/>
  <c r="I8" i="20"/>
  <c r="I11" i="20" s="1"/>
  <c r="I6" i="20"/>
  <c r="E21" i="20"/>
  <c r="E20" i="20"/>
  <c r="E22" i="20" s="1"/>
  <c r="E16" i="20"/>
  <c r="E17" i="20" s="1"/>
  <c r="E8" i="20"/>
  <c r="E9" i="20" s="1"/>
  <c r="E4" i="17" l="1"/>
  <c r="E32" i="17" s="1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5" i="17"/>
  <c r="F8" i="18"/>
  <c r="E8" i="18"/>
  <c r="E5" i="18"/>
  <c r="G4" i="17"/>
  <c r="G32" i="17" s="1"/>
  <c r="D8" i="18"/>
  <c r="C8" i="18"/>
  <c r="C5" i="18"/>
  <c r="D5" i="18"/>
  <c r="E9" i="18" l="1"/>
  <c r="C9" i="18"/>
  <c r="D9" i="18"/>
  <c r="H4" i="17"/>
  <c r="F4" i="17"/>
  <c r="F5" i="18"/>
  <c r="F9" i="18" s="1"/>
  <c r="F10" i="18" s="1"/>
  <c r="F15" i="18" s="1"/>
  <c r="E10" i="18"/>
  <c r="E15" i="18" s="1"/>
  <c r="D10" i="18"/>
  <c r="D15" i="18" s="1"/>
  <c r="C10" i="18"/>
  <c r="C15" i="18" l="1"/>
</calcChain>
</file>

<file path=xl/sharedStrings.xml><?xml version="1.0" encoding="utf-8"?>
<sst xmlns="http://schemas.openxmlformats.org/spreadsheetml/2006/main" count="172" uniqueCount="80">
  <si>
    <t>ROWMUX</t>
  </si>
  <si>
    <t>COLMUX</t>
  </si>
  <si>
    <t>2X2 LOGIC</t>
  </si>
  <si>
    <t>blsupmux</t>
  </si>
  <si>
    <t>axn sw</t>
  </si>
  <si>
    <t>hnreg sw</t>
  </si>
  <si>
    <t>gwl_gnd</t>
  </si>
  <si>
    <t>gbl gnd</t>
  </si>
  <si>
    <t>and3</t>
  </si>
  <si>
    <t>ccellbias</t>
  </si>
  <si>
    <t>guardring</t>
  </si>
  <si>
    <t>TILE LOGIC</t>
  </si>
  <si>
    <t>iref</t>
  </si>
  <si>
    <t>blvdm_mux</t>
  </si>
  <si>
    <t>tko_bl</t>
  </si>
  <si>
    <t>tko_wl</t>
  </si>
  <si>
    <t>tilelogic_bl</t>
  </si>
  <si>
    <t>masklogic_bl</t>
  </si>
  <si>
    <t>data_lat</t>
  </si>
  <si>
    <t>masklogic_wl</t>
  </si>
  <si>
    <t>tilelogic_wl</t>
  </si>
  <si>
    <t>lwlselv_mux</t>
  </si>
  <si>
    <t>wl_supmux</t>
  </si>
  <si>
    <t>capacitor</t>
  </si>
  <si>
    <t>FREE SPACE</t>
  </si>
  <si>
    <t>SLIVER</t>
  </si>
  <si>
    <t>Unipolar</t>
  </si>
  <si>
    <t>Bipolar</t>
  </si>
  <si>
    <t>Function</t>
  </si>
  <si>
    <t>Sub block</t>
  </si>
  <si>
    <r>
      <rPr>
        <sz val="12"/>
        <color theme="1"/>
        <rFont val="Symbol"/>
        <charset val="2"/>
      </rPr>
      <t>l</t>
    </r>
    <r>
      <rPr>
        <vertAlign val="superscript"/>
        <sz val="12"/>
        <color theme="1"/>
        <rFont val="Calibri (Body)"/>
      </rPr>
      <t>2</t>
    </r>
  </si>
  <si>
    <t>Occupancy [%]</t>
  </si>
  <si>
    <t>FOOT PRINT</t>
  </si>
  <si>
    <t>ATF</t>
  </si>
  <si>
    <t>BWF</t>
  </si>
  <si>
    <t>L</t>
  </si>
  <si>
    <t>L^2</t>
  </si>
  <si>
    <t>#</t>
  </si>
  <si>
    <t>mm^2</t>
  </si>
  <si>
    <t>Tile X</t>
  </si>
  <si>
    <t>Tile Y</t>
  </si>
  <si>
    <t>Tile area</t>
  </si>
  <si>
    <t>Tile Count X per partition</t>
  </si>
  <si>
    <t>Tile Count Y per partition</t>
  </si>
  <si>
    <t>Tile Count XY inc Term</t>
  </si>
  <si>
    <t>Partition count</t>
  </si>
  <si>
    <t>Core area</t>
  </si>
  <si>
    <t>IO+Periphery area</t>
  </si>
  <si>
    <t>Die size</t>
  </si>
  <si>
    <t>array limited</t>
  </si>
  <si>
    <t>BiSM 32G</t>
  </si>
  <si>
    <t>3DXP 32G</t>
  </si>
  <si>
    <t>from rev1</t>
  </si>
  <si>
    <t>moved theses calcs to rev1 sheet</t>
  </si>
  <si>
    <t>Die W</t>
  </si>
  <si>
    <t>Die H</t>
  </si>
  <si>
    <t>Ring W</t>
  </si>
  <si>
    <t>Ring H</t>
  </si>
  <si>
    <t>FROM LAYOUT OF ATF</t>
  </si>
  <si>
    <t>Die Area</t>
  </si>
  <si>
    <t>FROM LAYOUT OF A_CORE</t>
  </si>
  <si>
    <t>Core Area</t>
  </si>
  <si>
    <t>IO+Ring+Periphery</t>
  </si>
  <si>
    <t>Tile Area</t>
  </si>
  <si>
    <t>Tile Count X in ptn (inc term)</t>
  </si>
  <si>
    <t>Tile Count Y in ptn (inc term)</t>
  </si>
  <si>
    <t>Partition Area - Array</t>
  </si>
  <si>
    <t># of Ptn per Core</t>
  </si>
  <si>
    <t>Partition Area - Array + CUA</t>
  </si>
  <si>
    <t>CMOS limited</t>
  </si>
  <si>
    <t>synergy</t>
  </si>
  <si>
    <t>Ptn CUA overhead</t>
  </si>
  <si>
    <t>Partition Area - Array + Term</t>
  </si>
  <si>
    <t>Partition area + term</t>
  </si>
  <si>
    <t>Ptn overhead (pcl, decoders etc.)</t>
  </si>
  <si>
    <t>3; support bism algo</t>
  </si>
  <si>
    <t>1; match</t>
  </si>
  <si>
    <t>2; resize for icell</t>
  </si>
  <si>
    <t>2; support 3t rmux</t>
  </si>
  <si>
    <t>3; 3t decoder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</si>
</sst>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sz val="12"/>
      <color theme="1"/>
      <name val="Symbol"/>
      <charset val="2"/>
    </font>
    <font>
      <sz val="12"/>
      <color theme="1"/>
      <name val="Calibri"/>
      <family val="2"/>
      <charset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indent="1"/>
    </xf>
    <xf numFmtId="0" fontId="2" fillId="0" borderId="0" xfId="2"/>
    <xf numFmtId="0" fontId="5" fillId="0" borderId="0" xfId="2" applyFont="1" applyAlignment="1">
      <alignment horizontal="center" vertical="center"/>
    </xf>
    <xf numFmtId="0" fontId="0" fillId="2" borderId="0" xfId="0" applyFill="1"/>
    <xf numFmtId="1" fontId="0" fillId="2" borderId="0" xfId="0" applyNumberFormat="1" applyFill="1" applyAlignment="1">
      <alignment horizontal="center" vertical="center"/>
    </xf>
    <xf numFmtId="164" fontId="0" fillId="2" borderId="0" xfId="1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5" fillId="0" borderId="0" xfId="2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1" applyNumberFormat="1" applyFont="1" applyFill="1" applyAlignment="1">
      <alignment horizontal="center" vertical="center"/>
    </xf>
    <xf numFmtId="0" fontId="2" fillId="0" borderId="0" xfId="2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3" borderId="0" xfId="0" applyNumberFormat="1" applyFill="1"/>
    <xf numFmtId="1" fontId="0" fillId="0" borderId="0" xfId="0" applyNumberFormat="1"/>
    <xf numFmtId="0" fontId="0" fillId="3" borderId="0" xfId="0" applyFill="1"/>
    <xf numFmtId="166" fontId="0" fillId="3" borderId="0" xfId="0" applyNumberFormat="1" applyFill="1"/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Fill="1"/>
    <xf numFmtId="166" fontId="0" fillId="0" borderId="0" xfId="0" applyNumberFormat="1"/>
    <xf numFmtId="166" fontId="0" fillId="0" borderId="0" xfId="0" applyNumberFormat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0" fontId="2" fillId="0" borderId="0" xfId="2" applyAlignment="1">
      <alignment horizontal="center" vertical="center"/>
    </xf>
  </cellXfs>
  <cellStyles count="3">
    <cellStyle name="Normal" xfId="0" builtinId="0"/>
    <cellStyle name="Normal 2" xfId="2" xr:uid="{6FAE2CB3-303E-44A8-91A1-181DF83D98F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603250</xdr:colOff>
      <xdr:row>24</xdr:row>
      <xdr:rowOff>107950</xdr:rowOff>
    </xdr:from>
    <xdr:ext cx="9908546" cy="71846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EBD070F-373F-4531-BD72-6ED3B845D03E}"/>
            </a:ext>
          </a:extLst>
        </xdr:cNvPr>
        <xdr:cNvSpPr txBox="1"/>
      </xdr:nvSpPr>
      <xdr:spPr>
        <a:xfrm>
          <a:off x="1824404" y="4504104"/>
          <a:ext cx="9908546" cy="718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4000" b="1"/>
            <a:t>(3.2658 + 0.3733) x 32 + 17.21 = 133.67 mm^2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27531-0866-4303-B134-C4C405016CC7}">
  <dimension ref="B2:H42"/>
  <sheetViews>
    <sheetView topLeftCell="A16" zoomScale="190" zoomScaleNormal="190" workbookViewId="0">
      <selection activeCell="D44" sqref="D44"/>
    </sheetView>
  </sheetViews>
  <sheetFormatPr baseColWidth="10" defaultColWidth="8.83203125" defaultRowHeight="15" x14ac:dyDescent="0.2"/>
  <cols>
    <col min="2" max="2" width="17.5" bestFit="1" customWidth="1"/>
    <col min="3" max="3" width="28.33203125" bestFit="1" customWidth="1"/>
    <col min="4" max="4" width="21.33203125" style="2" customWidth="1"/>
    <col min="5" max="8" width="16.1640625" style="2" customWidth="1"/>
  </cols>
  <sheetData>
    <row r="2" spans="2:8" ht="16" x14ac:dyDescent="0.2">
      <c r="B2" s="4"/>
      <c r="C2" s="4"/>
      <c r="D2" s="13"/>
      <c r="E2" s="26" t="s">
        <v>27</v>
      </c>
      <c r="F2" s="26"/>
      <c r="G2" s="26" t="s">
        <v>26</v>
      </c>
      <c r="H2" s="26"/>
    </row>
    <row r="3" spans="2:8" s="2" customFormat="1" ht="19" x14ac:dyDescent="0.2">
      <c r="B3" s="13" t="s">
        <v>28</v>
      </c>
      <c r="C3" s="13" t="s">
        <v>29</v>
      </c>
      <c r="D3" s="13" t="s">
        <v>70</v>
      </c>
      <c r="E3" s="5" t="s">
        <v>30</v>
      </c>
      <c r="F3" s="13" t="s">
        <v>31</v>
      </c>
      <c r="G3" s="5" t="s">
        <v>30</v>
      </c>
      <c r="H3" s="13" t="s">
        <v>31</v>
      </c>
    </row>
    <row r="4" spans="2:8" ht="16" x14ac:dyDescent="0.2">
      <c r="B4" s="4" t="s">
        <v>32</v>
      </c>
      <c r="C4" s="4"/>
      <c r="D4" s="13"/>
      <c r="E4" s="10">
        <f>E5+E6+E7+E16+E30+E29</f>
        <v>6616352.0682799993</v>
      </c>
      <c r="F4" s="12">
        <f t="shared" ref="F4:H30" si="0">E4/(2382.88*2374.4)</f>
        <v>1.169398550030593</v>
      </c>
      <c r="G4" s="10">
        <f>G5+G6+G7+G16+G30+G29</f>
        <v>5765386.7340000002</v>
      </c>
      <c r="H4" s="12">
        <f t="shared" si="0"/>
        <v>1.0189957876376869</v>
      </c>
    </row>
    <row r="5" spans="2:8" x14ac:dyDescent="0.2">
      <c r="B5" s="6" t="s">
        <v>0</v>
      </c>
      <c r="C5" s="6"/>
      <c r="D5" s="9" t="s">
        <v>79</v>
      </c>
      <c r="E5" s="7">
        <v>2173117.0406399998</v>
      </c>
      <c r="F5" s="8">
        <f>E5/(2382.88*2374.4)</f>
        <v>0.38408474793147079</v>
      </c>
      <c r="G5" s="9">
        <v>2077996</v>
      </c>
      <c r="H5" s="8">
        <f>G5/(2382.88*2374.4)</f>
        <v>0.36727270318930921</v>
      </c>
    </row>
    <row r="6" spans="2:8" x14ac:dyDescent="0.2">
      <c r="B6" s="6" t="s">
        <v>1</v>
      </c>
      <c r="C6" s="6"/>
      <c r="D6" s="9" t="s">
        <v>79</v>
      </c>
      <c r="E6" s="7">
        <v>2173117.0406399998</v>
      </c>
      <c r="F6" s="8">
        <f t="shared" si="0"/>
        <v>0.38408474793147079</v>
      </c>
      <c r="G6" s="9">
        <v>1762506</v>
      </c>
      <c r="H6" s="8">
        <f t="shared" si="0"/>
        <v>0.31151183303883961</v>
      </c>
    </row>
    <row r="7" spans="2:8" x14ac:dyDescent="0.2">
      <c r="B7" s="6" t="s">
        <v>2</v>
      </c>
      <c r="C7" s="6"/>
      <c r="D7" s="9"/>
      <c r="E7" s="7">
        <v>820104.32000000007</v>
      </c>
      <c r="F7" s="8">
        <f t="shared" si="0"/>
        <v>0.14494827252007716</v>
      </c>
      <c r="G7" s="7">
        <v>504864</v>
      </c>
      <c r="H7" s="8">
        <f t="shared" si="0"/>
        <v>8.9231531736811531E-2</v>
      </c>
    </row>
    <row r="8" spans="2:8" x14ac:dyDescent="0.2">
      <c r="C8" s="3" t="s">
        <v>3</v>
      </c>
      <c r="D8" s="2" t="s">
        <v>75</v>
      </c>
      <c r="E8" s="1">
        <v>36560</v>
      </c>
      <c r="F8" s="12">
        <f t="shared" si="0"/>
        <v>6.4617496995187408E-3</v>
      </c>
      <c r="G8" s="2">
        <v>73120</v>
      </c>
      <c r="H8" s="12">
        <f t="shared" si="0"/>
        <v>1.2923499399037482E-2</v>
      </c>
    </row>
    <row r="9" spans="2:8" x14ac:dyDescent="0.2">
      <c r="C9" s="3" t="s">
        <v>4</v>
      </c>
      <c r="D9" s="2" t="s">
        <v>77</v>
      </c>
      <c r="E9" s="1">
        <v>226986.56</v>
      </c>
      <c r="F9" s="12">
        <f t="shared" si="0"/>
        <v>4.0118444635524962E-2</v>
      </c>
      <c r="G9" s="2">
        <v>118624</v>
      </c>
      <c r="H9" s="12">
        <f t="shared" si="0"/>
        <v>2.0966044758088376E-2</v>
      </c>
    </row>
    <row r="10" spans="2:8" x14ac:dyDescent="0.2">
      <c r="C10" s="3" t="s">
        <v>5</v>
      </c>
      <c r="D10" s="2" t="s">
        <v>77</v>
      </c>
      <c r="E10" s="1">
        <v>156488.95999999999</v>
      </c>
      <c r="F10" s="12">
        <f t="shared" si="0"/>
        <v>2.765843791734136E-2</v>
      </c>
      <c r="G10" s="2">
        <v>83056</v>
      </c>
      <c r="H10" s="12">
        <f t="shared" si="0"/>
        <v>1.4679624809716315E-2</v>
      </c>
    </row>
    <row r="11" spans="2:8" x14ac:dyDescent="0.2">
      <c r="C11" s="3" t="s">
        <v>6</v>
      </c>
      <c r="D11" s="2" t="s">
        <v>78</v>
      </c>
      <c r="E11" s="1">
        <v>126676.48</v>
      </c>
      <c r="F11" s="12">
        <f t="shared" si="0"/>
        <v>2.2389269873525484E-2</v>
      </c>
      <c r="G11" s="2">
        <v>66528</v>
      </c>
      <c r="H11" s="12">
        <f t="shared" si="0"/>
        <v>1.1758404923675678E-2</v>
      </c>
    </row>
    <row r="12" spans="2:8" x14ac:dyDescent="0.2">
      <c r="C12" s="3" t="s">
        <v>7</v>
      </c>
      <c r="D12" s="2" t="s">
        <v>78</v>
      </c>
      <c r="E12" s="1">
        <v>99268.479999999996</v>
      </c>
      <c r="F12" s="12">
        <f t="shared" si="0"/>
        <v>1.7545078523295461E-2</v>
      </c>
      <c r="G12" s="2">
        <v>52824</v>
      </c>
      <c r="H12" s="12">
        <f t="shared" si="0"/>
        <v>9.3363092485606661E-3</v>
      </c>
    </row>
    <row r="13" spans="2:8" x14ac:dyDescent="0.2">
      <c r="C13" s="3" t="s">
        <v>8</v>
      </c>
      <c r="D13" s="2" t="s">
        <v>75</v>
      </c>
      <c r="E13" s="1">
        <v>26873.279999999999</v>
      </c>
      <c r="F13" s="12">
        <f t="shared" si="0"/>
        <v>4.7496829585635383E-3</v>
      </c>
      <c r="G13" s="2">
        <v>15624</v>
      </c>
      <c r="H13" s="12">
        <f t="shared" si="0"/>
        <v>2.7614435805601968E-3</v>
      </c>
    </row>
    <row r="14" spans="2:8" x14ac:dyDescent="0.2">
      <c r="C14" s="3" t="s">
        <v>9</v>
      </c>
      <c r="D14" s="2" t="s">
        <v>75</v>
      </c>
      <c r="E14" s="1">
        <v>124610.56</v>
      </c>
      <c r="F14" s="12">
        <f t="shared" si="0"/>
        <v>2.2024131527266465E-2</v>
      </c>
      <c r="G14" s="2">
        <v>72448</v>
      </c>
      <c r="H14" s="12">
        <f t="shared" si="0"/>
        <v>1.2804727632131667E-2</v>
      </c>
    </row>
    <row r="15" spans="2:8" x14ac:dyDescent="0.2">
      <c r="C15" s="3" t="s">
        <v>10</v>
      </c>
      <c r="D15" s="2" t="s">
        <v>75</v>
      </c>
      <c r="E15" s="1">
        <v>22640</v>
      </c>
      <c r="F15" s="12">
        <f t="shared" si="0"/>
        <v>4.0014773850411455E-3</v>
      </c>
      <c r="G15" s="2">
        <v>22640</v>
      </c>
      <c r="H15" s="12">
        <f t="shared" si="0"/>
        <v>4.0014773850411455E-3</v>
      </c>
    </row>
    <row r="16" spans="2:8" x14ac:dyDescent="0.2">
      <c r="B16" s="6" t="s">
        <v>11</v>
      </c>
      <c r="C16" s="6"/>
      <c r="D16" s="9"/>
      <c r="E16" s="7">
        <v>1374532.7999999998</v>
      </c>
      <c r="F16" s="8">
        <f t="shared" si="0"/>
        <v>0.24294001387797187</v>
      </c>
      <c r="G16" s="7">
        <v>1269059</v>
      </c>
      <c r="H16" s="8">
        <f t="shared" si="0"/>
        <v>0.22429818413352171</v>
      </c>
    </row>
    <row r="17" spans="2:8" x14ac:dyDescent="0.2">
      <c r="C17" s="3" t="s">
        <v>12</v>
      </c>
      <c r="D17" s="2" t="s">
        <v>77</v>
      </c>
      <c r="E17" s="1">
        <v>299761</v>
      </c>
      <c r="F17" s="12">
        <f t="shared" si="0"/>
        <v>5.2980868481330337E-2</v>
      </c>
      <c r="G17" s="2">
        <v>299761</v>
      </c>
      <c r="H17" s="12">
        <f t="shared" si="0"/>
        <v>5.2980868481330337E-2</v>
      </c>
    </row>
    <row r="18" spans="2:8" x14ac:dyDescent="0.2">
      <c r="C18" s="3" t="s">
        <v>13</v>
      </c>
      <c r="D18" s="2" t="s">
        <v>77</v>
      </c>
      <c r="E18" s="1">
        <v>312308.36</v>
      </c>
      <c r="F18" s="12">
        <f t="shared" si="0"/>
        <v>5.519853532240674E-2</v>
      </c>
      <c r="G18" s="2">
        <v>328328</v>
      </c>
      <c r="H18" s="12">
        <f t="shared" si="0"/>
        <v>5.8029905780732742E-2</v>
      </c>
    </row>
    <row r="19" spans="2:8" x14ac:dyDescent="0.2">
      <c r="C19" s="3" t="s">
        <v>14</v>
      </c>
      <c r="D19" s="2" t="s">
        <v>76</v>
      </c>
      <c r="E19" s="1">
        <v>13283.5</v>
      </c>
      <c r="F19" s="12">
        <f t="shared" si="0"/>
        <v>2.3477749489485009E-3</v>
      </c>
      <c r="G19" s="2">
        <v>14827</v>
      </c>
      <c r="H19" s="12">
        <f t="shared" si="0"/>
        <v>2.6205788510602944E-3</v>
      </c>
    </row>
    <row r="20" spans="2:8" x14ac:dyDescent="0.2">
      <c r="C20" s="3" t="s">
        <v>15</v>
      </c>
      <c r="D20" s="2" t="s">
        <v>76</v>
      </c>
      <c r="E20" s="1">
        <v>27879.32</v>
      </c>
      <c r="F20" s="12">
        <f t="shared" si="0"/>
        <v>4.9274941912687857E-3</v>
      </c>
      <c r="G20" s="2">
        <v>30506</v>
      </c>
      <c r="H20" s="12">
        <f t="shared" si="0"/>
        <v>5.3917433351618896E-3</v>
      </c>
    </row>
    <row r="21" spans="2:8" x14ac:dyDescent="0.2">
      <c r="C21" s="3" t="s">
        <v>16</v>
      </c>
      <c r="D21" s="2" t="s">
        <v>75</v>
      </c>
      <c r="E21" s="1">
        <v>87235.819999999992</v>
      </c>
      <c r="F21" s="12">
        <f t="shared" si="0"/>
        <v>1.5418381664996468E-2</v>
      </c>
      <c r="G21" s="2">
        <v>101437</v>
      </c>
      <c r="H21" s="12">
        <f t="shared" si="0"/>
        <v>1.7928350773251708E-2</v>
      </c>
    </row>
    <row r="22" spans="2:8" x14ac:dyDescent="0.2">
      <c r="C22" s="3" t="s">
        <v>17</v>
      </c>
      <c r="D22" s="2" t="s">
        <v>75</v>
      </c>
      <c r="E22" s="1">
        <v>77771.520000000004</v>
      </c>
      <c r="F22" s="12">
        <f t="shared" si="0"/>
        <v>1.3745626257962685E-2</v>
      </c>
      <c r="G22" s="2">
        <v>90432</v>
      </c>
      <c r="H22" s="12">
        <f t="shared" si="0"/>
        <v>1.5983286346468235E-2</v>
      </c>
    </row>
    <row r="23" spans="2:8" x14ac:dyDescent="0.2">
      <c r="C23" s="3" t="s">
        <v>18</v>
      </c>
      <c r="D23" s="2" t="s">
        <v>76</v>
      </c>
      <c r="E23" s="1">
        <v>42621.599999999999</v>
      </c>
      <c r="F23" s="12">
        <f t="shared" si="0"/>
        <v>7.5330993160013108E-3</v>
      </c>
      <c r="G23" s="2">
        <v>49560</v>
      </c>
      <c r="H23" s="12">
        <f t="shared" si="0"/>
        <v>8.7594178093038499E-3</v>
      </c>
    </row>
    <row r="24" spans="2:8" x14ac:dyDescent="0.2">
      <c r="C24" s="3" t="s">
        <v>19</v>
      </c>
      <c r="D24" s="2" t="s">
        <v>75</v>
      </c>
      <c r="E24" s="1">
        <v>46699.72</v>
      </c>
      <c r="F24" s="12">
        <f t="shared" si="0"/>
        <v>8.2538813369149155E-3</v>
      </c>
      <c r="G24" s="2">
        <v>54302</v>
      </c>
      <c r="H24" s="12">
        <f t="shared" si="0"/>
        <v>9.5975364382731576E-3</v>
      </c>
    </row>
    <row r="25" spans="2:8" x14ac:dyDescent="0.2">
      <c r="C25" s="3" t="s">
        <v>20</v>
      </c>
      <c r="D25" s="2" t="s">
        <v>75</v>
      </c>
      <c r="E25" s="1">
        <v>59491.360000000001</v>
      </c>
      <c r="F25" s="12">
        <f t="shared" si="0"/>
        <v>1.0514723129211192E-2</v>
      </c>
      <c r="G25" s="2">
        <v>69176</v>
      </c>
      <c r="H25" s="12">
        <f t="shared" si="0"/>
        <v>1.2226422243268829E-2</v>
      </c>
    </row>
    <row r="26" spans="2:8" x14ac:dyDescent="0.2">
      <c r="C26" s="3" t="s">
        <v>21</v>
      </c>
      <c r="D26" s="2" t="s">
        <v>77</v>
      </c>
      <c r="E26" s="1">
        <v>335923.6</v>
      </c>
      <c r="F26" s="12">
        <f t="shared" si="0"/>
        <v>5.937238023416995E-2</v>
      </c>
      <c r="G26" s="2">
        <v>176772</v>
      </c>
      <c r="H26" s="12">
        <f t="shared" si="0"/>
        <v>3.1243337469456421E-2</v>
      </c>
    </row>
    <row r="27" spans="2:8" x14ac:dyDescent="0.2">
      <c r="C27" s="3" t="s">
        <v>22</v>
      </c>
      <c r="D27" s="2" t="s">
        <v>77</v>
      </c>
      <c r="E27" s="1">
        <v>35198</v>
      </c>
      <c r="F27" s="12">
        <f t="shared" si="0"/>
        <v>6.2210247790935617E-3</v>
      </c>
      <c r="G27" s="2">
        <v>17599</v>
      </c>
      <c r="H27" s="12">
        <f t="shared" si="0"/>
        <v>3.1105123895467809E-3</v>
      </c>
    </row>
    <row r="28" spans="2:8" x14ac:dyDescent="0.2">
      <c r="C28" s="3" t="s">
        <v>23</v>
      </c>
      <c r="D28" s="2" t="s">
        <v>76</v>
      </c>
      <c r="E28" s="1">
        <v>36359</v>
      </c>
      <c r="F28" s="12">
        <f t="shared" si="0"/>
        <v>6.4262242156674478E-3</v>
      </c>
      <c r="G28" s="2">
        <v>36359</v>
      </c>
      <c r="H28" s="12">
        <f t="shared" si="0"/>
        <v>6.4262242156674478E-3</v>
      </c>
    </row>
    <row r="29" spans="2:8" x14ac:dyDescent="0.2">
      <c r="B29" s="6" t="s">
        <v>24</v>
      </c>
      <c r="C29" s="6"/>
      <c r="D29" s="2" t="s">
        <v>76</v>
      </c>
      <c r="E29" s="7">
        <v>0</v>
      </c>
      <c r="F29" s="8">
        <f t="shared" si="0"/>
        <v>0</v>
      </c>
      <c r="G29" s="9">
        <v>0</v>
      </c>
      <c r="H29" s="8">
        <f t="shared" si="0"/>
        <v>0</v>
      </c>
    </row>
    <row r="30" spans="2:8" x14ac:dyDescent="0.2">
      <c r="B30" s="6" t="s">
        <v>25</v>
      </c>
      <c r="C30" s="6"/>
      <c r="D30" s="2" t="s">
        <v>76</v>
      </c>
      <c r="E30" s="7">
        <v>75480.866999999998</v>
      </c>
      <c r="F30" s="8">
        <f t="shared" si="0"/>
        <v>1.3340767769602408E-2</v>
      </c>
      <c r="G30" s="7">
        <v>150961.734</v>
      </c>
      <c r="H30" s="8">
        <f t="shared" si="0"/>
        <v>2.6681535539204815E-2</v>
      </c>
    </row>
    <row r="32" spans="2:8" x14ac:dyDescent="0.2">
      <c r="C32" t="s">
        <v>41</v>
      </c>
      <c r="D32" s="2" t="s">
        <v>36</v>
      </c>
      <c r="E32" s="1">
        <f>E4</f>
        <v>6616352.0682799993</v>
      </c>
      <c r="G32" s="1">
        <f>G4</f>
        <v>5765386.7340000002</v>
      </c>
    </row>
    <row r="33" spans="3:7" x14ac:dyDescent="0.2">
      <c r="C33" t="s">
        <v>42</v>
      </c>
      <c r="D33" s="2" t="s">
        <v>37</v>
      </c>
      <c r="E33" s="2">
        <v>10.75</v>
      </c>
      <c r="G33" s="2">
        <v>10.75</v>
      </c>
    </row>
    <row r="34" spans="3:7" x14ac:dyDescent="0.2">
      <c r="C34" t="s">
        <v>43</v>
      </c>
      <c r="D34" s="2" t="s">
        <v>37</v>
      </c>
      <c r="E34" s="2">
        <v>13.75</v>
      </c>
      <c r="G34" s="2">
        <v>13.75</v>
      </c>
    </row>
    <row r="35" spans="3:7" x14ac:dyDescent="0.2">
      <c r="C35" t="s">
        <v>44</v>
      </c>
      <c r="D35" s="2" t="s">
        <v>37</v>
      </c>
      <c r="E35" s="14">
        <f>E33*E34</f>
        <v>147.8125</v>
      </c>
      <c r="G35" s="14">
        <f>G33*G34</f>
        <v>147.8125</v>
      </c>
    </row>
    <row r="36" spans="3:7" x14ac:dyDescent="0.2">
      <c r="C36" t="s">
        <v>73</v>
      </c>
      <c r="D36" s="2" t="s">
        <v>37</v>
      </c>
      <c r="E36" s="1">
        <f t="shared" ref="E36" si="1">E35*E32</f>
        <v>977979540.09263742</v>
      </c>
      <c r="G36" s="1">
        <f t="shared" ref="G36" si="2">G35*G32</f>
        <v>852196226.61937499</v>
      </c>
    </row>
    <row r="37" spans="3:7" x14ac:dyDescent="0.2">
      <c r="C37" t="s">
        <v>73</v>
      </c>
      <c r="D37" s="2" t="s">
        <v>36</v>
      </c>
      <c r="E37" s="24">
        <f>E36/400000000</f>
        <v>2.4449488502315937</v>
      </c>
      <c r="G37" s="24">
        <f>G36/400000000</f>
        <v>2.1304905665484375</v>
      </c>
    </row>
    <row r="38" spans="3:7" x14ac:dyDescent="0.2">
      <c r="C38" t="s">
        <v>74</v>
      </c>
      <c r="D38" s="2" t="s">
        <v>38</v>
      </c>
      <c r="E38" s="24">
        <v>0.37330000000000002</v>
      </c>
      <c r="G38" s="24">
        <v>0.37330000000000002</v>
      </c>
    </row>
    <row r="39" spans="3:7" x14ac:dyDescent="0.2">
      <c r="C39" t="s">
        <v>45</v>
      </c>
      <c r="D39" s="2" t="s">
        <v>37</v>
      </c>
      <c r="E39" s="2">
        <v>32</v>
      </c>
      <c r="G39" s="2">
        <v>32</v>
      </c>
    </row>
    <row r="40" spans="3:7" x14ac:dyDescent="0.2">
      <c r="C40" t="s">
        <v>46</v>
      </c>
      <c r="D40" s="2" t="s">
        <v>38</v>
      </c>
      <c r="E40" s="11">
        <f>(E37+E38)*E39</f>
        <v>90.183963207410997</v>
      </c>
      <c r="G40" s="11">
        <f>(G37+G38)*G39</f>
        <v>80.121298129549999</v>
      </c>
    </row>
    <row r="41" spans="3:7" x14ac:dyDescent="0.2">
      <c r="C41" t="s">
        <v>47</v>
      </c>
      <c r="D41" s="2" t="s">
        <v>38</v>
      </c>
      <c r="E41" s="11">
        <v>17.21</v>
      </c>
      <c r="G41" s="11">
        <v>17.21</v>
      </c>
    </row>
    <row r="42" spans="3:7" x14ac:dyDescent="0.2">
      <c r="C42" t="s">
        <v>48</v>
      </c>
      <c r="D42" s="2" t="s">
        <v>38</v>
      </c>
      <c r="E42" s="25">
        <f>E40+E41</f>
        <v>107.39396320741099</v>
      </c>
      <c r="G42" s="25">
        <f>G40+G41</f>
        <v>97.331298129549992</v>
      </c>
    </row>
  </sheetData>
  <mergeCells count="2">
    <mergeCell ref="E2:F2"/>
    <mergeCell ref="G2:H2"/>
  </mergeCells>
  <phoneticPr fontId="6" type="noConversion"/>
  <pageMargins left="0.7" right="0.7" top="0.75" bottom="0.75" header="0.3" footer="0.3"/>
  <pageSetup orientation="portrait" r:id="rId1"/>
  <ignoredErrors>
    <ignoredError sqref="F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80DA5-D161-4AA8-B19E-BBCC265DA4AC}">
  <dimension ref="D2:J22"/>
  <sheetViews>
    <sheetView tabSelected="1" topLeftCell="B7" zoomScale="208" zoomScaleNormal="208" workbookViewId="0">
      <selection activeCell="C12" sqref="C12"/>
    </sheetView>
  </sheetViews>
  <sheetFormatPr baseColWidth="10" defaultColWidth="8.83203125" defaultRowHeight="15" x14ac:dyDescent="0.2"/>
  <cols>
    <col min="4" max="4" width="24.83203125" customWidth="1"/>
    <col min="5" max="5" width="14.83203125" customWidth="1"/>
    <col min="8" max="8" width="24.83203125" customWidth="1"/>
    <col min="9" max="9" width="14.83203125" customWidth="1"/>
  </cols>
  <sheetData>
    <row r="2" spans="4:10" x14ac:dyDescent="0.2">
      <c r="D2" t="s">
        <v>58</v>
      </c>
    </row>
    <row r="3" spans="4:10" x14ac:dyDescent="0.2">
      <c r="D3" t="s">
        <v>54</v>
      </c>
      <c r="E3">
        <v>252880</v>
      </c>
      <c r="F3" t="s">
        <v>35</v>
      </c>
      <c r="H3" t="s">
        <v>39</v>
      </c>
      <c r="I3">
        <v>2969.44</v>
      </c>
      <c r="J3" t="s">
        <v>35</v>
      </c>
    </row>
    <row r="4" spans="4:10" x14ac:dyDescent="0.2">
      <c r="D4" t="s">
        <v>55</v>
      </c>
      <c r="E4">
        <v>206860</v>
      </c>
      <c r="F4" t="s">
        <v>35</v>
      </c>
      <c r="H4" t="s">
        <v>40</v>
      </c>
      <c r="I4">
        <v>3001.6000000000004</v>
      </c>
      <c r="J4" t="s">
        <v>35</v>
      </c>
    </row>
    <row r="5" spans="4:10" x14ac:dyDescent="0.2">
      <c r="D5" t="s">
        <v>56</v>
      </c>
      <c r="E5">
        <v>2500</v>
      </c>
      <c r="F5" t="s">
        <v>35</v>
      </c>
    </row>
    <row r="6" spans="4:10" x14ac:dyDescent="0.2">
      <c r="D6" t="s">
        <v>57</v>
      </c>
      <c r="E6">
        <v>2500</v>
      </c>
      <c r="F6" t="s">
        <v>35</v>
      </c>
      <c r="H6" t="s">
        <v>63</v>
      </c>
      <c r="I6" s="17">
        <f>I3*I4</f>
        <v>8913071.1040000021</v>
      </c>
      <c r="J6" t="s">
        <v>36</v>
      </c>
    </row>
    <row r="8" spans="4:10" x14ac:dyDescent="0.2">
      <c r="D8" t="s">
        <v>59</v>
      </c>
      <c r="E8">
        <f>(E3+E5)*(E4+E6)</f>
        <v>53466356800</v>
      </c>
      <c r="F8" t="s">
        <v>36</v>
      </c>
      <c r="H8" t="s">
        <v>64</v>
      </c>
      <c r="I8">
        <f>16.75</f>
        <v>16.75</v>
      </c>
    </row>
    <row r="9" spans="4:10" x14ac:dyDescent="0.2">
      <c r="D9" t="s">
        <v>59</v>
      </c>
      <c r="E9" s="15">
        <f>E8/400000000</f>
        <v>133.66589200000001</v>
      </c>
      <c r="F9" t="s">
        <v>38</v>
      </c>
      <c r="H9" t="s">
        <v>65</v>
      </c>
      <c r="I9" s="15">
        <f>8.75</f>
        <v>8.75</v>
      </c>
    </row>
    <row r="11" spans="4:10" x14ac:dyDescent="0.2">
      <c r="H11" t="s">
        <v>72</v>
      </c>
      <c r="I11">
        <f>I8*I9*I6</f>
        <v>1306321983.6800003</v>
      </c>
      <c r="J11" t="s">
        <v>36</v>
      </c>
    </row>
    <row r="12" spans="4:10" x14ac:dyDescent="0.2">
      <c r="D12" t="s">
        <v>60</v>
      </c>
      <c r="H12" s="19" t="s">
        <v>72</v>
      </c>
      <c r="I12" s="19">
        <f>I11/400000000</f>
        <v>3.2658049592000009</v>
      </c>
      <c r="J12" s="19" t="s">
        <v>38</v>
      </c>
    </row>
    <row r="13" spans="4:10" x14ac:dyDescent="0.2">
      <c r="D13" t="s">
        <v>54</v>
      </c>
      <c r="E13">
        <v>225470</v>
      </c>
      <c r="F13" t="s">
        <v>35</v>
      </c>
      <c r="H13" t="s">
        <v>60</v>
      </c>
    </row>
    <row r="14" spans="4:10" x14ac:dyDescent="0.2">
      <c r="D14" t="s">
        <v>55</v>
      </c>
      <c r="E14">
        <v>206593</v>
      </c>
      <c r="F14" t="s">
        <v>35</v>
      </c>
      <c r="H14" t="s">
        <v>54</v>
      </c>
      <c r="I14">
        <v>225470</v>
      </c>
      <c r="J14" t="s">
        <v>35</v>
      </c>
    </row>
    <row r="15" spans="4:10" x14ac:dyDescent="0.2">
      <c r="H15" t="s">
        <v>55</v>
      </c>
      <c r="I15">
        <v>206593</v>
      </c>
      <c r="J15" t="s">
        <v>35</v>
      </c>
    </row>
    <row r="16" spans="4:10" x14ac:dyDescent="0.2">
      <c r="D16" t="s">
        <v>61</v>
      </c>
      <c r="E16">
        <f>E13*E14</f>
        <v>46580523710</v>
      </c>
      <c r="F16" t="s">
        <v>36</v>
      </c>
      <c r="H16" t="s">
        <v>67</v>
      </c>
      <c r="I16">
        <v>32</v>
      </c>
      <c r="J16" t="s">
        <v>37</v>
      </c>
    </row>
    <row r="17" spans="4:10" x14ac:dyDescent="0.2">
      <c r="D17" t="s">
        <v>61</v>
      </c>
      <c r="E17" s="15">
        <f>E16/400000000</f>
        <v>116.451309275</v>
      </c>
      <c r="F17" t="s">
        <v>38</v>
      </c>
      <c r="I17" s="15"/>
    </row>
    <row r="18" spans="4:10" x14ac:dyDescent="0.2">
      <c r="H18" t="s">
        <v>68</v>
      </c>
      <c r="I18">
        <f>I14*I15/I16</f>
        <v>1455641365.9375</v>
      </c>
      <c r="J18" t="s">
        <v>36</v>
      </c>
    </row>
    <row r="19" spans="4:10" x14ac:dyDescent="0.2">
      <c r="H19" t="s">
        <v>66</v>
      </c>
      <c r="I19" s="23">
        <f>I18/400000000</f>
        <v>3.63910341484375</v>
      </c>
      <c r="J19" t="s">
        <v>38</v>
      </c>
    </row>
    <row r="20" spans="4:10" x14ac:dyDescent="0.2">
      <c r="D20" t="s">
        <v>59</v>
      </c>
      <c r="E20" s="15">
        <f>E9</f>
        <v>133.66589200000001</v>
      </c>
      <c r="F20" t="s">
        <v>38</v>
      </c>
      <c r="H20" s="20"/>
      <c r="I20" s="21"/>
      <c r="J20" s="20"/>
    </row>
    <row r="21" spans="4:10" x14ac:dyDescent="0.2">
      <c r="D21" t="s">
        <v>61</v>
      </c>
      <c r="E21" s="15">
        <f>E17</f>
        <v>116.451309275</v>
      </c>
      <c r="F21" t="s">
        <v>38</v>
      </c>
      <c r="H21" s="18" t="s">
        <v>71</v>
      </c>
      <c r="I21" s="19">
        <f>I19-I12</f>
        <v>0.37329845564374908</v>
      </c>
      <c r="J21" s="18" t="s">
        <v>38</v>
      </c>
    </row>
    <row r="22" spans="4:10" x14ac:dyDescent="0.2">
      <c r="D22" s="18" t="s">
        <v>62</v>
      </c>
      <c r="E22" s="16">
        <f>E20-E21</f>
        <v>17.214582725000014</v>
      </c>
      <c r="F22" s="18" t="s">
        <v>38</v>
      </c>
      <c r="H22" s="20"/>
      <c r="I22" s="22"/>
      <c r="J22" s="2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B64A8-2615-49E7-BF93-A1FA3FA33067}">
  <dimension ref="A1:F19"/>
  <sheetViews>
    <sheetView zoomScale="220" zoomScaleNormal="220" workbookViewId="0">
      <selection activeCell="A6" sqref="A6:A15"/>
    </sheetView>
  </sheetViews>
  <sheetFormatPr baseColWidth="10" defaultColWidth="8.83203125" defaultRowHeight="15" x14ac:dyDescent="0.2"/>
  <cols>
    <col min="1" max="1" width="27.6640625" customWidth="1"/>
    <col min="2" max="2" width="10.33203125" customWidth="1"/>
    <col min="3" max="6" width="16.83203125" style="2" customWidth="1"/>
  </cols>
  <sheetData>
    <row r="1" spans="1:6" x14ac:dyDescent="0.2">
      <c r="C1" s="2" t="s">
        <v>33</v>
      </c>
      <c r="D1" s="2" t="s">
        <v>34</v>
      </c>
      <c r="E1" s="2" t="s">
        <v>50</v>
      </c>
      <c r="F1" s="2" t="s">
        <v>51</v>
      </c>
    </row>
    <row r="2" spans="1:6" x14ac:dyDescent="0.2">
      <c r="C2" s="2" t="s">
        <v>49</v>
      </c>
      <c r="D2" s="2" t="s">
        <v>49</v>
      </c>
      <c r="E2" s="2" t="s">
        <v>69</v>
      </c>
      <c r="F2" s="2" t="s">
        <v>69</v>
      </c>
    </row>
    <row r="3" spans="1:6" x14ac:dyDescent="0.2">
      <c r="A3" t="s">
        <v>39</v>
      </c>
      <c r="B3" t="s">
        <v>35</v>
      </c>
      <c r="C3" s="2">
        <v>2969.44</v>
      </c>
      <c r="D3" s="2">
        <v>2382.8799999999997</v>
      </c>
    </row>
    <row r="4" spans="1:6" x14ac:dyDescent="0.2">
      <c r="A4" t="s">
        <v>40</v>
      </c>
      <c r="B4" t="s">
        <v>35</v>
      </c>
      <c r="C4" s="2">
        <v>3001.6000000000004</v>
      </c>
      <c r="D4" s="2">
        <v>2374.3999999999996</v>
      </c>
    </row>
    <row r="5" spans="1:6" x14ac:dyDescent="0.2">
      <c r="A5" t="s">
        <v>41</v>
      </c>
      <c r="B5" t="s">
        <v>36</v>
      </c>
      <c r="C5" s="1">
        <f>C3*C4</f>
        <v>8913071.1040000021</v>
      </c>
      <c r="D5" s="1">
        <f>D3*D4</f>
        <v>5657910.271999998</v>
      </c>
      <c r="E5" s="1">
        <f>'rev 1 11-17-20 '!$E$4</f>
        <v>6616352.0682799993</v>
      </c>
      <c r="F5" s="1">
        <f>'rev 1 11-17-20 '!$G$4</f>
        <v>5765386.7340000002</v>
      </c>
    </row>
    <row r="6" spans="1:6" x14ac:dyDescent="0.2">
      <c r="A6" t="s">
        <v>42</v>
      </c>
      <c r="B6" t="s">
        <v>37</v>
      </c>
      <c r="C6" s="2">
        <v>16.75</v>
      </c>
      <c r="D6" s="2">
        <v>10.75</v>
      </c>
      <c r="E6" s="2">
        <v>10.75</v>
      </c>
      <c r="F6" s="2">
        <v>10.75</v>
      </c>
    </row>
    <row r="7" spans="1:6" x14ac:dyDescent="0.2">
      <c r="A7" t="s">
        <v>43</v>
      </c>
      <c r="B7" t="s">
        <v>37</v>
      </c>
      <c r="C7" s="2">
        <v>8.75</v>
      </c>
      <c r="D7" s="2">
        <v>13.75</v>
      </c>
      <c r="E7" s="2">
        <v>13.75</v>
      </c>
      <c r="F7" s="2">
        <v>13.75</v>
      </c>
    </row>
    <row r="8" spans="1:6" x14ac:dyDescent="0.2">
      <c r="A8" t="s">
        <v>44</v>
      </c>
      <c r="B8" t="s">
        <v>37</v>
      </c>
      <c r="C8" s="14">
        <f>C6*C7</f>
        <v>146.5625</v>
      </c>
      <c r="D8" s="14">
        <f>D6*D7</f>
        <v>147.8125</v>
      </c>
      <c r="E8" s="14">
        <f>E6*E7</f>
        <v>147.8125</v>
      </c>
      <c r="F8" s="14">
        <f>F6*F7</f>
        <v>147.8125</v>
      </c>
    </row>
    <row r="9" spans="1:6" x14ac:dyDescent="0.2">
      <c r="A9" t="s">
        <v>73</v>
      </c>
      <c r="B9" t="s">
        <v>36</v>
      </c>
      <c r="C9" s="1">
        <f>C8*C5</f>
        <v>1306321983.6800003</v>
      </c>
      <c r="D9" s="1">
        <f t="shared" ref="D9:F9" si="0">D8*D5</f>
        <v>836309862.07999969</v>
      </c>
      <c r="E9" s="1">
        <f t="shared" si="0"/>
        <v>977979540.09263742</v>
      </c>
      <c r="F9" s="1">
        <f t="shared" si="0"/>
        <v>852196226.61937499</v>
      </c>
    </row>
    <row r="10" spans="1:6" x14ac:dyDescent="0.2">
      <c r="A10" t="s">
        <v>73</v>
      </c>
      <c r="B10" t="s">
        <v>38</v>
      </c>
      <c r="C10" s="24">
        <f>C9/400000000</f>
        <v>3.2658049592000009</v>
      </c>
      <c r="D10" s="24">
        <f>D9/400000000</f>
        <v>2.0907746551999993</v>
      </c>
      <c r="E10" s="24">
        <f>E9/400000000</f>
        <v>2.4449488502315937</v>
      </c>
      <c r="F10" s="24">
        <f>F9/400000000</f>
        <v>2.1304905665484375</v>
      </c>
    </row>
    <row r="11" spans="1:6" x14ac:dyDescent="0.2">
      <c r="A11" t="s">
        <v>74</v>
      </c>
      <c r="B11" t="s">
        <v>38</v>
      </c>
      <c r="C11" s="24">
        <v>0.37330000000000002</v>
      </c>
      <c r="D11" s="24">
        <v>0.37330000000000002</v>
      </c>
      <c r="E11" s="24">
        <v>0.37330000000000002</v>
      </c>
      <c r="F11" s="24">
        <v>0.37330000000000002</v>
      </c>
    </row>
    <row r="12" spans="1:6" x14ac:dyDescent="0.2">
      <c r="A12" t="s">
        <v>45</v>
      </c>
      <c r="B12" t="s">
        <v>37</v>
      </c>
      <c r="C12" s="2">
        <v>32</v>
      </c>
      <c r="D12" s="2">
        <v>32</v>
      </c>
      <c r="E12" s="2">
        <v>32</v>
      </c>
      <c r="F12" s="2">
        <v>32</v>
      </c>
    </row>
    <row r="13" spans="1:6" x14ac:dyDescent="0.2">
      <c r="A13" t="s">
        <v>46</v>
      </c>
      <c r="B13" t="s">
        <v>38</v>
      </c>
      <c r="C13" s="11">
        <f>(C10+C11)*C12</f>
        <v>116.45135869440003</v>
      </c>
      <c r="D13" s="11">
        <f>(D10+D11)*D12</f>
        <v>78.850388966399976</v>
      </c>
      <c r="E13" s="11">
        <f>(E10+E11)*E12</f>
        <v>90.183963207410997</v>
      </c>
      <c r="F13" s="11">
        <f>(F10+F11)*F12</f>
        <v>80.121298129549999</v>
      </c>
    </row>
    <row r="14" spans="1:6" x14ac:dyDescent="0.2">
      <c r="A14" t="s">
        <v>47</v>
      </c>
      <c r="B14" t="s">
        <v>38</v>
      </c>
      <c r="C14" s="11">
        <v>17.21</v>
      </c>
      <c r="D14" s="11">
        <v>17.21</v>
      </c>
      <c r="E14" s="11">
        <v>17.21</v>
      </c>
      <c r="F14" s="11">
        <v>17.21</v>
      </c>
    </row>
    <row r="15" spans="1:6" x14ac:dyDescent="0.2">
      <c r="A15" t="s">
        <v>48</v>
      </c>
      <c r="B15" t="s">
        <v>38</v>
      </c>
      <c r="C15" s="11">
        <f>C13+C14</f>
        <v>133.66135869440004</v>
      </c>
      <c r="D15" s="11">
        <f>D13+D14</f>
        <v>96.060388966399984</v>
      </c>
      <c r="E15" s="11">
        <f>E13+E14</f>
        <v>107.39396320741099</v>
      </c>
      <c r="F15" s="11">
        <f>F13+F14</f>
        <v>97.331298129549992</v>
      </c>
    </row>
    <row r="16" spans="1:6" x14ac:dyDescent="0.2">
      <c r="E16" s="2" t="s">
        <v>52</v>
      </c>
      <c r="F16" s="2" t="s">
        <v>52</v>
      </c>
    </row>
    <row r="18" spans="3:5" x14ac:dyDescent="0.2">
      <c r="C18"/>
      <c r="E18" s="2" t="s">
        <v>53</v>
      </c>
    </row>
    <row r="19" spans="3:5" x14ac:dyDescent="0.2">
      <c r="C19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3657DB3CA89C42BAF60DC4AEE10EDE" ma:contentTypeVersion="12" ma:contentTypeDescription="Create a new document." ma:contentTypeScope="" ma:versionID="5bce6d19429427900eeeb0af5aa457a5">
  <xsd:schema xmlns:xsd="http://www.w3.org/2001/XMLSchema" xmlns:xs="http://www.w3.org/2001/XMLSchema" xmlns:p="http://schemas.microsoft.com/office/2006/metadata/properties" xmlns:ns3="afff7df5-a137-4180-a445-635b252ac6e7" xmlns:ns4="cfa6e706-8601-4650-be9b-147c2ee1b24b" targetNamespace="http://schemas.microsoft.com/office/2006/metadata/properties" ma:root="true" ma:fieldsID="dc347a32f4ac46f1c0116df8b317af47" ns3:_="" ns4:_="">
    <xsd:import namespace="afff7df5-a137-4180-a445-635b252ac6e7"/>
    <xsd:import namespace="cfa6e706-8601-4650-be9b-147c2ee1b2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f7df5-a137-4180-a445-635b252ac6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6e706-8601-4650-be9b-147c2ee1b24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08ED9A-19EC-4064-B304-4C963BAEEF10}">
  <ds:schemaRefs>
    <ds:schemaRef ds:uri="http://purl.org/dc/terms/"/>
    <ds:schemaRef ds:uri="http://schemas.openxmlformats.org/package/2006/metadata/core-properties"/>
    <ds:schemaRef ds:uri="afff7df5-a137-4180-a445-635b252ac6e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fa6e706-8601-4650-be9b-147c2ee1b24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5E4AF4-BE9F-4EE1-87D5-B41F78C94E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846318-54CF-4B59-AAC4-E5FFCC5BC7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ff7df5-a137-4180-a445-635b252ac6e7"/>
    <ds:schemaRef ds:uri="cfa6e706-8601-4650-be9b-147c2ee1b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 1 11-17-20 </vt:lpstr>
      <vt:lpstr>atf calibration</vt:lpstr>
      <vt:lpstr>Die 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Srinivasan, Balaji</dc:creator>
  <cp:keywords>CTPClassification=CTP_NT</cp:keywords>
  <cp:lastModifiedBy>Microsoft Office User</cp:lastModifiedBy>
  <dcterms:created xsi:type="dcterms:W3CDTF">2020-06-30T18:49:55Z</dcterms:created>
  <dcterms:modified xsi:type="dcterms:W3CDTF">2020-11-18T17:30:20Z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2475805e-5b0b-4b66-aa08-10f6173e6c5f</vt:lpwstr>
  </property>
  <property fmtid="{D5CDD505-2E9C-101B-9397-08002B2CF9AE}" pid="3" name="CTP_TimeStamp">
    <vt:lpwstr>2020-08-01 00:06:22Z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  <property fmtid="{D5CDD505-2E9C-101B-9397-08002B2CF9AE}" pid="8" name="MSIP_Label_9aa06179-68b3-4e2b-b09b-a2424735516b_Enabled">
    <vt:lpwstr>True</vt:lpwstr>
  </property>
  <property fmtid="{D5CDD505-2E9C-101B-9397-08002B2CF9AE}" pid="9" name="MSIP_Label_9aa06179-68b3-4e2b-b09b-a2424735516b_SiteId">
    <vt:lpwstr>46c98d88-e344-4ed4-8496-4ed7712e255d</vt:lpwstr>
  </property>
  <property fmtid="{D5CDD505-2E9C-101B-9397-08002B2CF9AE}" pid="10" name="MSIP_Label_9aa06179-68b3-4e2b-b09b-a2424735516b_Owner">
    <vt:lpwstr>balaji.srinivasan@intel.com</vt:lpwstr>
  </property>
  <property fmtid="{D5CDD505-2E9C-101B-9397-08002B2CF9AE}" pid="11" name="MSIP_Label_9aa06179-68b3-4e2b-b09b-a2424735516b_SetDate">
    <vt:lpwstr>2020-08-30T15:42:09.6529002Z</vt:lpwstr>
  </property>
  <property fmtid="{D5CDD505-2E9C-101B-9397-08002B2CF9AE}" pid="12" name="MSIP_Label_9aa06179-68b3-4e2b-b09b-a2424735516b_Name">
    <vt:lpwstr>Intel Confidential</vt:lpwstr>
  </property>
  <property fmtid="{D5CDD505-2E9C-101B-9397-08002B2CF9AE}" pid="13" name="MSIP_Label_9aa06179-68b3-4e2b-b09b-a2424735516b_Application">
    <vt:lpwstr>Microsoft Azure Information Protection</vt:lpwstr>
  </property>
  <property fmtid="{D5CDD505-2E9C-101B-9397-08002B2CF9AE}" pid="14" name="MSIP_Label_9aa06179-68b3-4e2b-b09b-a2424735516b_ActionId">
    <vt:lpwstr>5482e2d4-6f83-4bda-95f0-e610ac4e4539</vt:lpwstr>
  </property>
  <property fmtid="{D5CDD505-2E9C-101B-9397-08002B2CF9AE}" pid="15" name="MSIP_Label_9aa06179-68b3-4e2b-b09b-a2424735516b_Extended_MSFT_Method">
    <vt:lpwstr>Manual</vt:lpwstr>
  </property>
  <property fmtid="{D5CDD505-2E9C-101B-9397-08002B2CF9AE}" pid="16" name="Sensitivity">
    <vt:lpwstr>Intel Confidential</vt:lpwstr>
  </property>
  <property fmtid="{D5CDD505-2E9C-101B-9397-08002B2CF9AE}" pid="17" name="ContentTypeId">
    <vt:lpwstr>0x010100D53657DB3CA89C42BAF60DC4AEE10EDE</vt:lpwstr>
  </property>
</Properties>
</file>