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465" windowWidth="25605" windowHeight="14145" tabRatio="500" activeTab="1"/>
  </bookViews>
  <sheets>
    <sheet name="列表" sheetId="7" r:id="rId1"/>
    <sheet name="費用計算" sheetId="2" r:id="rId2"/>
    <sheet name="抄表紀錄" sheetId="3" r:id="rId3"/>
    <sheet name="總電費預估" sheetId="4" r:id="rId4"/>
    <sheet name="夏季" sheetId="8" r:id="rId5"/>
    <sheet name="非夏季" sheetId="9" r:id="rId6"/>
  </sheets>
  <calcPr calcId="124519"/>
</workbook>
</file>

<file path=xl/calcChain.xml><?xml version="1.0" encoding="utf-8"?>
<calcChain xmlns="http://schemas.openxmlformats.org/spreadsheetml/2006/main">
  <c r="P177" i="2"/>
  <c r="O177"/>
  <c r="N177"/>
  <c r="M177"/>
  <c r="L177"/>
  <c r="K177"/>
  <c r="H178"/>
  <c r="G177"/>
  <c r="F177"/>
  <c r="E177"/>
  <c r="D177"/>
  <c r="C177"/>
  <c r="B177"/>
  <c r="D5" i="7"/>
  <c r="H175" i="2"/>
  <c r="P174"/>
  <c r="O174"/>
  <c r="N174"/>
  <c r="M174"/>
  <c r="L174"/>
  <c r="K174"/>
  <c r="G174"/>
  <c r="F174"/>
  <c r="E174"/>
  <c r="D174"/>
  <c r="C174"/>
  <c r="B174"/>
  <c r="P59" i="3"/>
  <c r="O59"/>
  <c r="N59"/>
  <c r="M59"/>
  <c r="L59"/>
  <c r="P58"/>
  <c r="O58"/>
  <c r="N58"/>
  <c r="M58"/>
  <c r="L58"/>
  <c r="K59"/>
  <c r="K58"/>
  <c r="X99" i="8"/>
  <c r="V99"/>
  <c r="T99"/>
  <c r="R99"/>
  <c r="P99"/>
  <c r="X98"/>
  <c r="V98"/>
  <c r="T98"/>
  <c r="R98"/>
  <c r="P98"/>
  <c r="X97"/>
  <c r="V97"/>
  <c r="T97"/>
  <c r="R97"/>
  <c r="P97"/>
  <c r="K97"/>
  <c r="X96"/>
  <c r="V96"/>
  <c r="T96"/>
  <c r="R96"/>
  <c r="P96"/>
  <c r="K96"/>
  <c r="X95"/>
  <c r="V95"/>
  <c r="T95"/>
  <c r="R95"/>
  <c r="P95"/>
  <c r="K95"/>
  <c r="X94"/>
  <c r="V94"/>
  <c r="T94"/>
  <c r="R94"/>
  <c r="P94"/>
  <c r="K94"/>
  <c r="X93"/>
  <c r="V93"/>
  <c r="T93"/>
  <c r="R93"/>
  <c r="P93"/>
  <c r="K93"/>
  <c r="X92"/>
  <c r="V92"/>
  <c r="T92"/>
  <c r="R92"/>
  <c r="P92"/>
  <c r="K92"/>
  <c r="E92"/>
  <c r="X91"/>
  <c r="V91"/>
  <c r="T91"/>
  <c r="R91"/>
  <c r="P91"/>
  <c r="K91"/>
  <c r="E91"/>
  <c r="X90"/>
  <c r="V90"/>
  <c r="T90"/>
  <c r="R90"/>
  <c r="P90"/>
  <c r="K90"/>
  <c r="I90"/>
  <c r="E90"/>
  <c r="X89"/>
  <c r="V89"/>
  <c r="T89"/>
  <c r="R89"/>
  <c r="P89"/>
  <c r="K89"/>
  <c r="I89"/>
  <c r="E89"/>
  <c r="X88"/>
  <c r="V88"/>
  <c r="T88"/>
  <c r="R88"/>
  <c r="P88"/>
  <c r="K88"/>
  <c r="I88"/>
  <c r="E88"/>
  <c r="X87"/>
  <c r="V87"/>
  <c r="T87"/>
  <c r="R87"/>
  <c r="P87"/>
  <c r="K87"/>
  <c r="I87"/>
  <c r="E87"/>
  <c r="X86"/>
  <c r="V86"/>
  <c r="T86"/>
  <c r="R86"/>
  <c r="P86"/>
  <c r="K86"/>
  <c r="I86"/>
  <c r="E86"/>
  <c r="X85"/>
  <c r="V85"/>
  <c r="T85"/>
  <c r="R85"/>
  <c r="P85"/>
  <c r="K85"/>
  <c r="I85"/>
  <c r="G85"/>
  <c r="E85"/>
  <c r="X84"/>
  <c r="V84"/>
  <c r="T84"/>
  <c r="R84"/>
  <c r="P84"/>
  <c r="K84"/>
  <c r="I84"/>
  <c r="G84"/>
  <c r="E84"/>
  <c r="X83"/>
  <c r="V83"/>
  <c r="T83"/>
  <c r="R83"/>
  <c r="P83"/>
  <c r="K83"/>
  <c r="I83"/>
  <c r="G83"/>
  <c r="E83"/>
  <c r="X82"/>
  <c r="V82"/>
  <c r="T82"/>
  <c r="R82"/>
  <c r="P82"/>
  <c r="K82"/>
  <c r="I82"/>
  <c r="G82"/>
  <c r="E82"/>
  <c r="X81"/>
  <c r="V81"/>
  <c r="T81"/>
  <c r="R81"/>
  <c r="P81"/>
  <c r="K81"/>
  <c r="I81"/>
  <c r="G81"/>
  <c r="E81"/>
  <c r="X80"/>
  <c r="V80"/>
  <c r="T80"/>
  <c r="R80"/>
  <c r="P80"/>
  <c r="K80"/>
  <c r="I80"/>
  <c r="G80"/>
  <c r="E80"/>
  <c r="X79"/>
  <c r="V79"/>
  <c r="T79"/>
  <c r="R79"/>
  <c r="P79"/>
  <c r="K79"/>
  <c r="I79"/>
  <c r="G79"/>
  <c r="E79"/>
  <c r="X78"/>
  <c r="V78"/>
  <c r="T78"/>
  <c r="R78"/>
  <c r="P78"/>
  <c r="K78"/>
  <c r="I78"/>
  <c r="G78"/>
  <c r="E78"/>
  <c r="X77"/>
  <c r="V77"/>
  <c r="T77"/>
  <c r="R77"/>
  <c r="P77"/>
  <c r="K77"/>
  <c r="I77"/>
  <c r="G77"/>
  <c r="E77"/>
  <c r="C77"/>
  <c r="X76"/>
  <c r="V76"/>
  <c r="T76"/>
  <c r="R76"/>
  <c r="P76"/>
  <c r="K76"/>
  <c r="I76"/>
  <c r="G76"/>
  <c r="E76"/>
  <c r="C76"/>
  <c r="X75"/>
  <c r="V75"/>
  <c r="T75"/>
  <c r="R75"/>
  <c r="P75"/>
  <c r="K75"/>
  <c r="I75"/>
  <c r="G75"/>
  <c r="E75"/>
  <c r="C75"/>
  <c r="X74"/>
  <c r="V74"/>
  <c r="T74"/>
  <c r="R74"/>
  <c r="P74"/>
  <c r="K74"/>
  <c r="I74"/>
  <c r="G74"/>
  <c r="E74"/>
  <c r="C74"/>
  <c r="X73"/>
  <c r="V73"/>
  <c r="T73"/>
  <c r="R73"/>
  <c r="P73"/>
  <c r="K73"/>
  <c r="I73"/>
  <c r="G73"/>
  <c r="E73"/>
  <c r="C73"/>
  <c r="X72"/>
  <c r="V72"/>
  <c r="T72"/>
  <c r="R72"/>
  <c r="P72"/>
  <c r="K72"/>
  <c r="I72"/>
  <c r="G72"/>
  <c r="E72"/>
  <c r="C72"/>
  <c r="X71"/>
  <c r="V71"/>
  <c r="T71"/>
  <c r="R71"/>
  <c r="P71"/>
  <c r="K71"/>
  <c r="I71"/>
  <c r="G71"/>
  <c r="E71"/>
  <c r="C71"/>
  <c r="X70"/>
  <c r="V70"/>
  <c r="T70"/>
  <c r="R70"/>
  <c r="P70"/>
  <c r="K70"/>
  <c r="I70"/>
  <c r="G70"/>
  <c r="E70"/>
  <c r="C70"/>
  <c r="X69"/>
  <c r="V69"/>
  <c r="T69"/>
  <c r="R69"/>
  <c r="P69"/>
  <c r="K69"/>
  <c r="I69"/>
  <c r="G69"/>
  <c r="E69"/>
  <c r="C69"/>
  <c r="X68"/>
  <c r="V68"/>
  <c r="T68"/>
  <c r="R68"/>
  <c r="P68"/>
  <c r="K68"/>
  <c r="I68"/>
  <c r="G68"/>
  <c r="E68"/>
  <c r="C68"/>
  <c r="X67"/>
  <c r="V67"/>
  <c r="T67"/>
  <c r="R67"/>
  <c r="P67"/>
  <c r="M67"/>
  <c r="K67"/>
  <c r="I67"/>
  <c r="G67"/>
  <c r="E67"/>
  <c r="C67"/>
  <c r="X66"/>
  <c r="V66"/>
  <c r="T66"/>
  <c r="R66"/>
  <c r="P66"/>
  <c r="M66"/>
  <c r="K66"/>
  <c r="I66"/>
  <c r="G66"/>
  <c r="E66"/>
  <c r="C66"/>
  <c r="X65"/>
  <c r="V65"/>
  <c r="T65"/>
  <c r="R65"/>
  <c r="P65"/>
  <c r="M65"/>
  <c r="K65"/>
  <c r="I65"/>
  <c r="G65"/>
  <c r="E65"/>
  <c r="C65"/>
  <c r="X64"/>
  <c r="V64"/>
  <c r="T64"/>
  <c r="R64"/>
  <c r="P64"/>
  <c r="M64"/>
  <c r="K64"/>
  <c r="I64"/>
  <c r="G64"/>
  <c r="E64"/>
  <c r="C64"/>
  <c r="X63"/>
  <c r="V63"/>
  <c r="T63"/>
  <c r="R63"/>
  <c r="P63"/>
  <c r="M63"/>
  <c r="K63"/>
  <c r="I63"/>
  <c r="G63"/>
  <c r="E63"/>
  <c r="C63"/>
  <c r="X62"/>
  <c r="V62"/>
  <c r="T62"/>
  <c r="R62"/>
  <c r="P62"/>
  <c r="M62"/>
  <c r="K62"/>
  <c r="I62"/>
  <c r="G62"/>
  <c r="E62"/>
  <c r="C62"/>
  <c r="X61"/>
  <c r="V61"/>
  <c r="T61"/>
  <c r="R61"/>
  <c r="P61"/>
  <c r="M61"/>
  <c r="K61"/>
  <c r="I61"/>
  <c r="G61"/>
  <c r="E61"/>
  <c r="C61"/>
  <c r="X60"/>
  <c r="V60"/>
  <c r="T60"/>
  <c r="R60"/>
  <c r="P60"/>
  <c r="M60"/>
  <c r="K60"/>
  <c r="I60"/>
  <c r="G60"/>
  <c r="E60"/>
  <c r="C60"/>
  <c r="X59"/>
  <c r="V59"/>
  <c r="T59"/>
  <c r="R59"/>
  <c r="P59"/>
  <c r="M59"/>
  <c r="K59"/>
  <c r="I59"/>
  <c r="G59"/>
  <c r="E59"/>
  <c r="C59"/>
  <c r="X58"/>
  <c r="V58"/>
  <c r="T58"/>
  <c r="R58"/>
  <c r="P58"/>
  <c r="M58"/>
  <c r="K58"/>
  <c r="I58"/>
  <c r="G58"/>
  <c r="E58"/>
  <c r="C58"/>
  <c r="AV48"/>
  <c r="AT48"/>
  <c r="AR48"/>
  <c r="AP48"/>
  <c r="AN48"/>
  <c r="AV47"/>
  <c r="AT47"/>
  <c r="AR47"/>
  <c r="AP47"/>
  <c r="AN47"/>
  <c r="AV46"/>
  <c r="AT46"/>
  <c r="AR46"/>
  <c r="AP46"/>
  <c r="AN46"/>
  <c r="AI46"/>
  <c r="AV45"/>
  <c r="AT45"/>
  <c r="AR45"/>
  <c r="AP45"/>
  <c r="AN45"/>
  <c r="AI45"/>
  <c r="AV44"/>
  <c r="AT44"/>
  <c r="AR44"/>
  <c r="AP44"/>
  <c r="AN44"/>
  <c r="AI44"/>
  <c r="AV43"/>
  <c r="AT43"/>
  <c r="AR43"/>
  <c r="AP43"/>
  <c r="AN43"/>
  <c r="AI43"/>
  <c r="AV42"/>
  <c r="AT42"/>
  <c r="AR42"/>
  <c r="AP42"/>
  <c r="AN42"/>
  <c r="AI42"/>
  <c r="AV41"/>
  <c r="AT41"/>
  <c r="AR41"/>
  <c r="AP41"/>
  <c r="AN41"/>
  <c r="AI41"/>
  <c r="AC41"/>
  <c r="AV40"/>
  <c r="AT40"/>
  <c r="AR40"/>
  <c r="AP40"/>
  <c r="AN40"/>
  <c r="AI40"/>
  <c r="AC40"/>
  <c r="AV39"/>
  <c r="AT39"/>
  <c r="AR39"/>
  <c r="AP39"/>
  <c r="AN39"/>
  <c r="AI39"/>
  <c r="AG39"/>
  <c r="AC39"/>
  <c r="AV38"/>
  <c r="AT38"/>
  <c r="AR38"/>
  <c r="AP38"/>
  <c r="AN38"/>
  <c r="AI38"/>
  <c r="AG38"/>
  <c r="AC38"/>
  <c r="AV37"/>
  <c r="AT37"/>
  <c r="AR37"/>
  <c r="AP37"/>
  <c r="AN37"/>
  <c r="AI37"/>
  <c r="AG37"/>
  <c r="AC37"/>
  <c r="AV36"/>
  <c r="AT36"/>
  <c r="AR36"/>
  <c r="AP36"/>
  <c r="AN36"/>
  <c r="AI36"/>
  <c r="AG36"/>
  <c r="AC36"/>
  <c r="AV35"/>
  <c r="AT35"/>
  <c r="AR35"/>
  <c r="AP35"/>
  <c r="AN35"/>
  <c r="AI35"/>
  <c r="AG35"/>
  <c r="AC35"/>
  <c r="AV34"/>
  <c r="AT34"/>
  <c r="AR34"/>
  <c r="AP34"/>
  <c r="AN34"/>
  <c r="AI34"/>
  <c r="AG34"/>
  <c r="AE34"/>
  <c r="AC34"/>
  <c r="AV33"/>
  <c r="AT33"/>
  <c r="AR33"/>
  <c r="AP33"/>
  <c r="AN33"/>
  <c r="AI33"/>
  <c r="AG33"/>
  <c r="AE33"/>
  <c r="AC33"/>
  <c r="AV32"/>
  <c r="AT32"/>
  <c r="AR32"/>
  <c r="AP32"/>
  <c r="AN32"/>
  <c r="AI32"/>
  <c r="AG32"/>
  <c r="AE32"/>
  <c r="AC32"/>
  <c r="AV31"/>
  <c r="AT31"/>
  <c r="AR31"/>
  <c r="AP31"/>
  <c r="AN31"/>
  <c r="AI31"/>
  <c r="AG31"/>
  <c r="AE31"/>
  <c r="AC31"/>
  <c r="AV30"/>
  <c r="AT30"/>
  <c r="AR30"/>
  <c r="AP30"/>
  <c r="AN30"/>
  <c r="AI30"/>
  <c r="AG30"/>
  <c r="AE30"/>
  <c r="AC30"/>
  <c r="AV29"/>
  <c r="AT29"/>
  <c r="AR29"/>
  <c r="AP29"/>
  <c r="AN29"/>
  <c r="AI29"/>
  <c r="AG29"/>
  <c r="AE29"/>
  <c r="AC29"/>
  <c r="AV28"/>
  <c r="AT28"/>
  <c r="AR28"/>
  <c r="AP28"/>
  <c r="AN28"/>
  <c r="AI28"/>
  <c r="AG28"/>
  <c r="AE28"/>
  <c r="AC28"/>
  <c r="AV27"/>
  <c r="AT27"/>
  <c r="AR27"/>
  <c r="AP27"/>
  <c r="AN27"/>
  <c r="AI27"/>
  <c r="AG27"/>
  <c r="AE27"/>
  <c r="AC27"/>
  <c r="AV26"/>
  <c r="AT26"/>
  <c r="AR26"/>
  <c r="AP26"/>
  <c r="AN26"/>
  <c r="AI26"/>
  <c r="AG26"/>
  <c r="AE26"/>
  <c r="AC26"/>
  <c r="AA26"/>
  <c r="AV25"/>
  <c r="AT25"/>
  <c r="AR25"/>
  <c r="AP25"/>
  <c r="AN25"/>
  <c r="AI25"/>
  <c r="AG25"/>
  <c r="AE25"/>
  <c r="AC25"/>
  <c r="AA25"/>
  <c r="AV24"/>
  <c r="AT24"/>
  <c r="AR24"/>
  <c r="AP24"/>
  <c r="AN24"/>
  <c r="AI24"/>
  <c r="AG24"/>
  <c r="AE24"/>
  <c r="AC24"/>
  <c r="AA24"/>
  <c r="AV23"/>
  <c r="AT23"/>
  <c r="AR23"/>
  <c r="AP23"/>
  <c r="AN23"/>
  <c r="AI23"/>
  <c r="AG23"/>
  <c r="AE23"/>
  <c r="AC23"/>
  <c r="AA23"/>
  <c r="AV22"/>
  <c r="AT22"/>
  <c r="AR22"/>
  <c r="AP22"/>
  <c r="AN22"/>
  <c r="AI22"/>
  <c r="AG22"/>
  <c r="AE22"/>
  <c r="AC22"/>
  <c r="AA22"/>
  <c r="AV21"/>
  <c r="AT21"/>
  <c r="AR21"/>
  <c r="AP21"/>
  <c r="AN21"/>
  <c r="AI21"/>
  <c r="AG21"/>
  <c r="AE21"/>
  <c r="AC21"/>
  <c r="AA21"/>
  <c r="AV20"/>
  <c r="AT20"/>
  <c r="AR20"/>
  <c r="AP20"/>
  <c r="AN20"/>
  <c r="AI20"/>
  <c r="AG20"/>
  <c r="AE20"/>
  <c r="AC20"/>
  <c r="AA20"/>
  <c r="AV19"/>
  <c r="AT19"/>
  <c r="AR19"/>
  <c r="AP19"/>
  <c r="AN19"/>
  <c r="AI19"/>
  <c r="AG19"/>
  <c r="AE19"/>
  <c r="AC19"/>
  <c r="AA19"/>
  <c r="AV18"/>
  <c r="AT18"/>
  <c r="AR18"/>
  <c r="AP18"/>
  <c r="AN18"/>
  <c r="AI18"/>
  <c r="AG18"/>
  <c r="AE18"/>
  <c r="AC18"/>
  <c r="AA18"/>
  <c r="AV17"/>
  <c r="AT17"/>
  <c r="AR17"/>
  <c r="AP17"/>
  <c r="AN17"/>
  <c r="AI17"/>
  <c r="AG17"/>
  <c r="AE17"/>
  <c r="AC17"/>
  <c r="AA17"/>
  <c r="AV16"/>
  <c r="AT16"/>
  <c r="AR16"/>
  <c r="AP16"/>
  <c r="AN16"/>
  <c r="AK16"/>
  <c r="AI16"/>
  <c r="AG16"/>
  <c r="AE16"/>
  <c r="AC16"/>
  <c r="AA16"/>
  <c r="AV15"/>
  <c r="AT15"/>
  <c r="AR15"/>
  <c r="AP15"/>
  <c r="AN15"/>
  <c r="AK15"/>
  <c r="AI15"/>
  <c r="AG15"/>
  <c r="AE15"/>
  <c r="AC15"/>
  <c r="AA15"/>
  <c r="AV14"/>
  <c r="AT14"/>
  <c r="AR14"/>
  <c r="AP14"/>
  <c r="AN14"/>
  <c r="AK14"/>
  <c r="AI14"/>
  <c r="AG14"/>
  <c r="AE14"/>
  <c r="AC14"/>
  <c r="AA14"/>
  <c r="AV13"/>
  <c r="AT13"/>
  <c r="AR13"/>
  <c r="AP13"/>
  <c r="AN13"/>
  <c r="AK13"/>
  <c r="AI13"/>
  <c r="AG13"/>
  <c r="AE13"/>
  <c r="AC13"/>
  <c r="AA13"/>
  <c r="AV12"/>
  <c r="AT12"/>
  <c r="AR12"/>
  <c r="AP12"/>
  <c r="AN12"/>
  <c r="AK12"/>
  <c r="AI12"/>
  <c r="AG12"/>
  <c r="AE12"/>
  <c r="AC12"/>
  <c r="AA12"/>
  <c r="AV11"/>
  <c r="AT11"/>
  <c r="AR11"/>
  <c r="AP11"/>
  <c r="AN11"/>
  <c r="AK11"/>
  <c r="AI11"/>
  <c r="AG11"/>
  <c r="AE11"/>
  <c r="AC11"/>
  <c r="AA11"/>
  <c r="AV10"/>
  <c r="AT10"/>
  <c r="AR10"/>
  <c r="AP10"/>
  <c r="AN10"/>
  <c r="AK10"/>
  <c r="AI10"/>
  <c r="AG10"/>
  <c r="AE10"/>
  <c r="AC10"/>
  <c r="AA10"/>
  <c r="AV9"/>
  <c r="AT9"/>
  <c r="AR9"/>
  <c r="AP9"/>
  <c r="AN9"/>
  <c r="AK9"/>
  <c r="AI9"/>
  <c r="AG9"/>
  <c r="AE9"/>
  <c r="AC9"/>
  <c r="AA9"/>
  <c r="AV8"/>
  <c r="AT8"/>
  <c r="AR8"/>
  <c r="AP8"/>
  <c r="AN8"/>
  <c r="AK8"/>
  <c r="AI8"/>
  <c r="AG8"/>
  <c r="AE8"/>
  <c r="AC8"/>
  <c r="AA8"/>
  <c r="AV7"/>
  <c r="AT7"/>
  <c r="AR7"/>
  <c r="AP7"/>
  <c r="AN7"/>
  <c r="AK7"/>
  <c r="AI7"/>
  <c r="AG7"/>
  <c r="AE7"/>
  <c r="AC7"/>
  <c r="AA7"/>
  <c r="X12" i="7"/>
  <c r="D9"/>
  <c r="P171" i="2"/>
  <c r="O171"/>
  <c r="N171"/>
  <c r="L171"/>
  <c r="K171"/>
  <c r="H172"/>
  <c r="D171"/>
  <c r="G171"/>
  <c r="F171"/>
  <c r="E171"/>
  <c r="C171"/>
  <c r="B171"/>
  <c r="N9" i="7"/>
  <c r="K57" i="3"/>
  <c r="P55"/>
  <c r="P54"/>
  <c r="P53"/>
  <c r="O55"/>
  <c r="O54"/>
  <c r="O53"/>
  <c r="N55"/>
  <c r="N54"/>
  <c r="N53"/>
  <c r="M55"/>
  <c r="M54"/>
  <c r="M53"/>
  <c r="L55"/>
  <c r="L54"/>
  <c r="L53"/>
  <c r="K53"/>
  <c r="K54"/>
  <c r="K55"/>
  <c r="P57"/>
  <c r="O57"/>
  <c r="N57"/>
  <c r="M57"/>
  <c r="L57"/>
  <c r="H169" i="2"/>
  <c r="P168"/>
  <c r="O168"/>
  <c r="N168"/>
  <c r="M168"/>
  <c r="L168"/>
  <c r="K168"/>
  <c r="G168"/>
  <c r="F168"/>
  <c r="E168"/>
  <c r="D168"/>
  <c r="C168"/>
  <c r="B168"/>
  <c r="P56" i="3"/>
  <c r="O56"/>
  <c r="N56"/>
  <c r="M56"/>
  <c r="L56"/>
  <c r="K56"/>
  <c r="J96" i="7"/>
  <c r="J115"/>
  <c r="H166" i="2"/>
  <c r="G165" l="1"/>
  <c r="F165"/>
  <c r="E165"/>
  <c r="D165"/>
  <c r="C165"/>
  <c r="B165"/>
  <c r="P165"/>
  <c r="O165"/>
  <c r="N165"/>
  <c r="M165"/>
  <c r="L165"/>
  <c r="K165"/>
  <c r="I24" i="7"/>
  <c r="H163" i="2"/>
  <c r="I163" s="1"/>
  <c r="Y5" i="7"/>
  <c r="Y6" s="1"/>
  <c r="Y7" s="1"/>
  <c r="Y8" s="1"/>
  <c r="Y9" s="1"/>
  <c r="Y10" s="1"/>
  <c r="I100"/>
  <c r="I81"/>
  <c r="I62"/>
  <c r="I43"/>
  <c r="J77"/>
  <c r="J58"/>
  <c r="J39"/>
  <c r="P162" i="2"/>
  <c r="O162"/>
  <c r="N162"/>
  <c r="M162"/>
  <c r="L162"/>
  <c r="K162"/>
  <c r="G162"/>
  <c r="F162"/>
  <c r="E162"/>
  <c r="D162"/>
  <c r="C162"/>
  <c r="B162"/>
  <c r="S4" i="7"/>
  <c r="Q4"/>
  <c r="O4"/>
  <c r="M4"/>
  <c r="K4"/>
  <c r="I4"/>
  <c r="P159" i="2"/>
  <c r="O159"/>
  <c r="N159"/>
  <c r="M159"/>
  <c r="L159"/>
  <c r="K159"/>
  <c r="G159"/>
  <c r="F159"/>
  <c r="E159"/>
  <c r="D159"/>
  <c r="C159"/>
  <c r="B159"/>
  <c r="P156"/>
  <c r="O156"/>
  <c r="N156"/>
  <c r="M156"/>
  <c r="L156"/>
  <c r="K156"/>
  <c r="H157"/>
  <c r="G156"/>
  <c r="F156"/>
  <c r="E156"/>
  <c r="D156"/>
  <c r="C156"/>
  <c r="B156"/>
  <c r="N50" i="3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51"/>
  <c r="P52"/>
  <c r="O52"/>
  <c r="N52"/>
  <c r="M52"/>
  <c r="L52"/>
  <c r="K52"/>
  <c r="H154" i="2"/>
  <c r="P153"/>
  <c r="O153"/>
  <c r="N153"/>
  <c r="M153"/>
  <c r="L153"/>
  <c r="K153"/>
  <c r="G153"/>
  <c r="F153"/>
  <c r="E153"/>
  <c r="D153"/>
  <c r="C153"/>
  <c r="B153"/>
  <c r="H151"/>
  <c r="P150"/>
  <c r="O150"/>
  <c r="N150"/>
  <c r="M150"/>
  <c r="L150"/>
  <c r="K150"/>
  <c r="H148"/>
  <c r="G150"/>
  <c r="F150"/>
  <c r="E150"/>
  <c r="D150"/>
  <c r="C150"/>
  <c r="B150"/>
  <c r="P147" l="1"/>
  <c r="O147"/>
  <c r="N147"/>
  <c r="M147"/>
  <c r="L147"/>
  <c r="K147"/>
  <c r="G147"/>
  <c r="F147"/>
  <c r="E147"/>
  <c r="D147"/>
  <c r="C147"/>
  <c r="B147"/>
  <c r="G144"/>
  <c r="F144"/>
  <c r="E144"/>
  <c r="D144"/>
  <c r="C144"/>
  <c r="B144"/>
  <c r="P144"/>
  <c r="O144"/>
  <c r="N144"/>
  <c r="M144"/>
  <c r="L144"/>
  <c r="K144"/>
  <c r="P141"/>
  <c r="O141"/>
  <c r="N141"/>
  <c r="M141"/>
  <c r="L141"/>
  <c r="K141"/>
  <c r="H139"/>
  <c r="H142"/>
  <c r="G141"/>
  <c r="F141"/>
  <c r="E141"/>
  <c r="D141"/>
  <c r="C141"/>
  <c r="B141"/>
  <c r="P138"/>
  <c r="O138"/>
  <c r="N138"/>
  <c r="M138"/>
  <c r="L138"/>
  <c r="K138"/>
  <c r="G138"/>
  <c r="F138"/>
  <c r="E138"/>
  <c r="D138"/>
  <c r="C138"/>
  <c r="B138"/>
  <c r="P135"/>
  <c r="O135"/>
  <c r="N135"/>
  <c r="M135"/>
  <c r="L135"/>
  <c r="K135"/>
  <c r="G135"/>
  <c r="F135"/>
  <c r="E135"/>
  <c r="D135"/>
  <c r="C135"/>
  <c r="B135"/>
  <c r="P132"/>
  <c r="O132"/>
  <c r="N132"/>
  <c r="M132"/>
  <c r="L132"/>
  <c r="K132"/>
  <c r="G132"/>
  <c r="F132"/>
  <c r="E132"/>
  <c r="D132"/>
  <c r="C132"/>
  <c r="B132"/>
  <c r="P129"/>
  <c r="O129"/>
  <c r="N129"/>
  <c r="M129"/>
  <c r="L129"/>
  <c r="K129"/>
  <c r="F129"/>
  <c r="G129"/>
  <c r="E129"/>
  <c r="D129"/>
  <c r="C129"/>
  <c r="B129"/>
  <c r="P126"/>
  <c r="O126"/>
  <c r="N126"/>
  <c r="M126"/>
  <c r="L126"/>
  <c r="K126"/>
  <c r="H127"/>
  <c r="F126"/>
  <c r="G126"/>
  <c r="E126"/>
  <c r="D126"/>
  <c r="C126"/>
  <c r="B126"/>
  <c r="H124"/>
  <c r="P123"/>
  <c r="O123"/>
  <c r="N123"/>
  <c r="M123"/>
  <c r="L123"/>
  <c r="K123"/>
  <c r="G123"/>
  <c r="F123"/>
  <c r="E123"/>
  <c r="D123"/>
  <c r="C123"/>
  <c r="B123"/>
  <c r="H121"/>
  <c r="P120"/>
  <c r="O120"/>
  <c r="N120"/>
  <c r="M120"/>
  <c r="L120"/>
  <c r="K120"/>
  <c r="G120"/>
  <c r="F120"/>
  <c r="E120"/>
  <c r="D120"/>
  <c r="C120"/>
  <c r="B120"/>
  <c r="H118"/>
  <c r="P117"/>
  <c r="O117"/>
  <c r="N117"/>
  <c r="M117"/>
  <c r="L117"/>
  <c r="K117"/>
  <c r="G117"/>
  <c r="F117"/>
  <c r="E117"/>
  <c r="D117"/>
  <c r="C117"/>
  <c r="B117"/>
  <c r="G9" i="7"/>
  <c r="T19" s="1"/>
  <c r="J114" s="1"/>
  <c r="F9"/>
  <c r="R19" s="1"/>
  <c r="J95" s="1"/>
  <c r="E9"/>
  <c r="P19" s="1"/>
  <c r="J76" s="1"/>
  <c r="N19"/>
  <c r="J57" s="1"/>
  <c r="C9"/>
  <c r="L19" s="1"/>
  <c r="J38" s="1"/>
  <c r="G114" i="2"/>
  <c r="F114"/>
  <c r="E114"/>
  <c r="D114"/>
  <c r="C114"/>
  <c r="G5" i="7"/>
  <c r="T14" s="1"/>
  <c r="J109" s="1"/>
  <c r="F5"/>
  <c r="R14" s="1"/>
  <c r="J90" s="1"/>
  <c r="E5"/>
  <c r="P14" s="1"/>
  <c r="J71" s="1"/>
  <c r="N14"/>
  <c r="J52" s="1"/>
  <c r="C5"/>
  <c r="L14" s="1"/>
  <c r="J33" s="1"/>
  <c r="H115" i="2"/>
  <c r="P114"/>
  <c r="O114"/>
  <c r="N114"/>
  <c r="M114"/>
  <c r="L114"/>
  <c r="K114"/>
  <c r="P111"/>
  <c r="O111"/>
  <c r="N111"/>
  <c r="M111"/>
  <c r="L111"/>
  <c r="K111"/>
  <c r="B114"/>
  <c r="H112"/>
  <c r="D111"/>
  <c r="C111"/>
  <c r="G111"/>
  <c r="F111"/>
  <c r="E111"/>
  <c r="B111"/>
  <c r="X48" i="9"/>
  <c r="V48"/>
  <c r="T48"/>
  <c r="R48"/>
  <c r="P48"/>
  <c r="X47"/>
  <c r="V47"/>
  <c r="T47"/>
  <c r="R47"/>
  <c r="P47"/>
  <c r="X46"/>
  <c r="V46"/>
  <c r="T46"/>
  <c r="R46"/>
  <c r="P46"/>
  <c r="K46"/>
  <c r="X45"/>
  <c r="V45"/>
  <c r="T45"/>
  <c r="R45"/>
  <c r="P45"/>
  <c r="K45"/>
  <c r="X44"/>
  <c r="V44"/>
  <c r="T44"/>
  <c r="R44"/>
  <c r="P44"/>
  <c r="K44"/>
  <c r="X43"/>
  <c r="V43"/>
  <c r="T43"/>
  <c r="R43"/>
  <c r="P43"/>
  <c r="K43"/>
  <c r="X42"/>
  <c r="V42"/>
  <c r="T42"/>
  <c r="R42"/>
  <c r="P42"/>
  <c r="K42"/>
  <c r="X41"/>
  <c r="V41"/>
  <c r="T41"/>
  <c r="R41"/>
  <c r="P41"/>
  <c r="K41"/>
  <c r="E41"/>
  <c r="X40"/>
  <c r="V40"/>
  <c r="T40"/>
  <c r="R40"/>
  <c r="P40"/>
  <c r="K40"/>
  <c r="E40"/>
  <c r="X39"/>
  <c r="V39"/>
  <c r="T39"/>
  <c r="R39"/>
  <c r="P39"/>
  <c r="K39"/>
  <c r="I39"/>
  <c r="E39"/>
  <c r="X38"/>
  <c r="V38"/>
  <c r="T38"/>
  <c r="R38"/>
  <c r="P38"/>
  <c r="K38"/>
  <c r="I38"/>
  <c r="E38"/>
  <c r="X37"/>
  <c r="V37"/>
  <c r="T37"/>
  <c r="R37"/>
  <c r="P37"/>
  <c r="K37"/>
  <c r="I37"/>
  <c r="E37"/>
  <c r="X36"/>
  <c r="V36"/>
  <c r="T36"/>
  <c r="R36"/>
  <c r="P36"/>
  <c r="K36"/>
  <c r="I36"/>
  <c r="E36"/>
  <c r="X35"/>
  <c r="V35"/>
  <c r="T35"/>
  <c r="R35"/>
  <c r="P35"/>
  <c r="K35"/>
  <c r="I35"/>
  <c r="E35"/>
  <c r="X34"/>
  <c r="V34"/>
  <c r="T34"/>
  <c r="R34"/>
  <c r="P34"/>
  <c r="K34"/>
  <c r="I34"/>
  <c r="G34"/>
  <c r="E34"/>
  <c r="X33"/>
  <c r="V33"/>
  <c r="T33"/>
  <c r="R33"/>
  <c r="P33"/>
  <c r="K33"/>
  <c r="I33"/>
  <c r="G33"/>
  <c r="E33"/>
  <c r="X32"/>
  <c r="V32"/>
  <c r="T32"/>
  <c r="R32"/>
  <c r="P32"/>
  <c r="K32"/>
  <c r="I32"/>
  <c r="G32"/>
  <c r="E32"/>
  <c r="X31"/>
  <c r="V31"/>
  <c r="T31"/>
  <c r="R31"/>
  <c r="P31"/>
  <c r="K31"/>
  <c r="I31"/>
  <c r="G31"/>
  <c r="E31"/>
  <c r="X30"/>
  <c r="V30"/>
  <c r="T30"/>
  <c r="R30"/>
  <c r="P30"/>
  <c r="K30"/>
  <c r="I30"/>
  <c r="G30"/>
  <c r="E30"/>
  <c r="X29"/>
  <c r="V29"/>
  <c r="T29"/>
  <c r="R29"/>
  <c r="P29"/>
  <c r="K29"/>
  <c r="I29"/>
  <c r="G29"/>
  <c r="E29"/>
  <c r="X28"/>
  <c r="V28"/>
  <c r="T28"/>
  <c r="R28"/>
  <c r="P28"/>
  <c r="K28"/>
  <c r="I28"/>
  <c r="G28"/>
  <c r="E28"/>
  <c r="X27"/>
  <c r="V27"/>
  <c r="T27"/>
  <c r="R27"/>
  <c r="P27"/>
  <c r="K27"/>
  <c r="I27"/>
  <c r="G27"/>
  <c r="E27"/>
  <c r="X26"/>
  <c r="V26"/>
  <c r="T26"/>
  <c r="R26"/>
  <c r="P26"/>
  <c r="K26"/>
  <c r="I26"/>
  <c r="G26"/>
  <c r="E26"/>
  <c r="C26"/>
  <c r="X25"/>
  <c r="V25"/>
  <c r="T25"/>
  <c r="R25"/>
  <c r="P25"/>
  <c r="K25"/>
  <c r="I25"/>
  <c r="G25"/>
  <c r="E25"/>
  <c r="C25"/>
  <c r="X24"/>
  <c r="V24"/>
  <c r="T24"/>
  <c r="R24"/>
  <c r="P24"/>
  <c r="K24"/>
  <c r="I24"/>
  <c r="G24"/>
  <c r="E24"/>
  <c r="C24"/>
  <c r="X23"/>
  <c r="V23"/>
  <c r="T23"/>
  <c r="R23"/>
  <c r="P23"/>
  <c r="K23"/>
  <c r="I23"/>
  <c r="G23"/>
  <c r="E23"/>
  <c r="C23"/>
  <c r="X22"/>
  <c r="V22"/>
  <c r="T22"/>
  <c r="R22"/>
  <c r="P22"/>
  <c r="K22"/>
  <c r="I22"/>
  <c r="G22"/>
  <c r="E22"/>
  <c r="C22"/>
  <c r="X21"/>
  <c r="V21"/>
  <c r="T21"/>
  <c r="R21"/>
  <c r="P21"/>
  <c r="K21"/>
  <c r="I21"/>
  <c r="G21"/>
  <c r="E21"/>
  <c r="C21"/>
  <c r="X20"/>
  <c r="V20"/>
  <c r="T20"/>
  <c r="R20"/>
  <c r="P20"/>
  <c r="K20"/>
  <c r="I20"/>
  <c r="G20"/>
  <c r="E20"/>
  <c r="C20"/>
  <c r="X19"/>
  <c r="V19"/>
  <c r="T19"/>
  <c r="R19"/>
  <c r="P19"/>
  <c r="K19"/>
  <c r="I19"/>
  <c r="G19"/>
  <c r="E19"/>
  <c r="C19"/>
  <c r="X18"/>
  <c r="V18"/>
  <c r="T18"/>
  <c r="R18"/>
  <c r="P18"/>
  <c r="K18"/>
  <c r="I18"/>
  <c r="G18"/>
  <c r="E18"/>
  <c r="C18"/>
  <c r="X17"/>
  <c r="V17"/>
  <c r="T17"/>
  <c r="R17"/>
  <c r="P17"/>
  <c r="K17"/>
  <c r="I17"/>
  <c r="G17"/>
  <c r="E17"/>
  <c r="C17"/>
  <c r="X16"/>
  <c r="V16"/>
  <c r="T16"/>
  <c r="R16"/>
  <c r="P16"/>
  <c r="M16"/>
  <c r="K16"/>
  <c r="I16"/>
  <c r="G16"/>
  <c r="E16"/>
  <c r="C16"/>
  <c r="X15"/>
  <c r="V15"/>
  <c r="T15"/>
  <c r="R15"/>
  <c r="P15"/>
  <c r="M15"/>
  <c r="K15"/>
  <c r="I15"/>
  <c r="G15"/>
  <c r="E15"/>
  <c r="C15"/>
  <c r="X14"/>
  <c r="V14"/>
  <c r="T14"/>
  <c r="R14"/>
  <c r="P14"/>
  <c r="M14"/>
  <c r="K14"/>
  <c r="I14"/>
  <c r="G14"/>
  <c r="E14"/>
  <c r="C14"/>
  <c r="X13"/>
  <c r="V13"/>
  <c r="T13"/>
  <c r="R13"/>
  <c r="P13"/>
  <c r="M13"/>
  <c r="K13"/>
  <c r="I13"/>
  <c r="G13"/>
  <c r="E13"/>
  <c r="C13"/>
  <c r="X12"/>
  <c r="V12"/>
  <c r="T12"/>
  <c r="R12"/>
  <c r="P12"/>
  <c r="M12"/>
  <c r="K12"/>
  <c r="I12"/>
  <c r="G12"/>
  <c r="E12"/>
  <c r="C12"/>
  <c r="X11"/>
  <c r="V11"/>
  <c r="T11"/>
  <c r="R11"/>
  <c r="P11"/>
  <c r="M11"/>
  <c r="K11"/>
  <c r="I11"/>
  <c r="G11"/>
  <c r="E11"/>
  <c r="C11"/>
  <c r="X10"/>
  <c r="V10"/>
  <c r="T10"/>
  <c r="R10"/>
  <c r="P10"/>
  <c r="M10"/>
  <c r="K10"/>
  <c r="I10"/>
  <c r="G10"/>
  <c r="E10"/>
  <c r="C10"/>
  <c r="X9"/>
  <c r="V9"/>
  <c r="T9"/>
  <c r="R9"/>
  <c r="P9"/>
  <c r="M9"/>
  <c r="K9"/>
  <c r="I9"/>
  <c r="G9"/>
  <c r="E9"/>
  <c r="C9"/>
  <c r="X8"/>
  <c r="V8"/>
  <c r="T8"/>
  <c r="R8"/>
  <c r="P8"/>
  <c r="M8"/>
  <c r="K8"/>
  <c r="I8"/>
  <c r="G8"/>
  <c r="E8"/>
  <c r="C8"/>
  <c r="X7"/>
  <c r="V7"/>
  <c r="T7"/>
  <c r="R7"/>
  <c r="P7"/>
  <c r="M7"/>
  <c r="K7"/>
  <c r="I7"/>
  <c r="G7"/>
  <c r="E7"/>
  <c r="C7"/>
  <c r="X48" i="8"/>
  <c r="V48"/>
  <c r="T48"/>
  <c r="R48"/>
  <c r="P48"/>
  <c r="X47"/>
  <c r="V47"/>
  <c r="T47"/>
  <c r="R47"/>
  <c r="P47"/>
  <c r="X46"/>
  <c r="V46"/>
  <c r="T46"/>
  <c r="R46"/>
  <c r="P46"/>
  <c r="K46"/>
  <c r="X45"/>
  <c r="V45"/>
  <c r="T45"/>
  <c r="R45"/>
  <c r="P45"/>
  <c r="K45"/>
  <c r="X44"/>
  <c r="V44"/>
  <c r="T44"/>
  <c r="R44"/>
  <c r="P44"/>
  <c r="K44"/>
  <c r="X43"/>
  <c r="V43"/>
  <c r="T43"/>
  <c r="R43"/>
  <c r="P43"/>
  <c r="K43"/>
  <c r="X42"/>
  <c r="V42"/>
  <c r="T42"/>
  <c r="R42"/>
  <c r="P42"/>
  <c r="K42"/>
  <c r="X41"/>
  <c r="V41"/>
  <c r="T41"/>
  <c r="R41"/>
  <c r="P41"/>
  <c r="K41"/>
  <c r="E41"/>
  <c r="X40"/>
  <c r="V40"/>
  <c r="T40"/>
  <c r="R40"/>
  <c r="P40"/>
  <c r="K40"/>
  <c r="E40"/>
  <c r="X39"/>
  <c r="V39"/>
  <c r="T39"/>
  <c r="R39"/>
  <c r="P39"/>
  <c r="K39"/>
  <c r="I39"/>
  <c r="E39"/>
  <c r="X38"/>
  <c r="V38"/>
  <c r="T38"/>
  <c r="R38"/>
  <c r="P38"/>
  <c r="K38"/>
  <c r="I38"/>
  <c r="E38"/>
  <c r="X37"/>
  <c r="V37"/>
  <c r="T37"/>
  <c r="R37"/>
  <c r="P37"/>
  <c r="K37"/>
  <c r="I37"/>
  <c r="E37"/>
  <c r="X36"/>
  <c r="V36"/>
  <c r="T36"/>
  <c r="R36"/>
  <c r="P36"/>
  <c r="K36"/>
  <c r="I36"/>
  <c r="E36"/>
  <c r="X35"/>
  <c r="V35"/>
  <c r="T35"/>
  <c r="R35"/>
  <c r="P35"/>
  <c r="K35"/>
  <c r="I35"/>
  <c r="E35"/>
  <c r="X34"/>
  <c r="V34"/>
  <c r="T34"/>
  <c r="R34"/>
  <c r="P34"/>
  <c r="K34"/>
  <c r="I34"/>
  <c r="G34"/>
  <c r="E34"/>
  <c r="X33"/>
  <c r="V33"/>
  <c r="T33"/>
  <c r="R33"/>
  <c r="P33"/>
  <c r="K33"/>
  <c r="I33"/>
  <c r="G33"/>
  <c r="E33"/>
  <c r="X32"/>
  <c r="V32"/>
  <c r="T32"/>
  <c r="R32"/>
  <c r="P32"/>
  <c r="K32"/>
  <c r="I32"/>
  <c r="G32"/>
  <c r="E32"/>
  <c r="X31"/>
  <c r="V31"/>
  <c r="T31"/>
  <c r="R31"/>
  <c r="P31"/>
  <c r="K31"/>
  <c r="I31"/>
  <c r="G31"/>
  <c r="E31"/>
  <c r="X30"/>
  <c r="V30"/>
  <c r="T30"/>
  <c r="R30"/>
  <c r="P30"/>
  <c r="K30"/>
  <c r="I30"/>
  <c r="G30"/>
  <c r="E30"/>
  <c r="X29"/>
  <c r="V29"/>
  <c r="T29"/>
  <c r="R29"/>
  <c r="P29"/>
  <c r="K29"/>
  <c r="I29"/>
  <c r="G29"/>
  <c r="E29"/>
  <c r="X28"/>
  <c r="V28"/>
  <c r="T28"/>
  <c r="R28"/>
  <c r="P28"/>
  <c r="K28"/>
  <c r="I28"/>
  <c r="G28"/>
  <c r="E28"/>
  <c r="X27"/>
  <c r="V27"/>
  <c r="T27"/>
  <c r="R27"/>
  <c r="P27"/>
  <c r="K27"/>
  <c r="I27"/>
  <c r="G27"/>
  <c r="E27"/>
  <c r="X26"/>
  <c r="V26"/>
  <c r="T26"/>
  <c r="R26"/>
  <c r="P26"/>
  <c r="K26"/>
  <c r="I26"/>
  <c r="G26"/>
  <c r="E26"/>
  <c r="C26"/>
  <c r="X25"/>
  <c r="V25"/>
  <c r="T25"/>
  <c r="R25"/>
  <c r="P25"/>
  <c r="K25"/>
  <c r="I25"/>
  <c r="G25"/>
  <c r="E25"/>
  <c r="C25"/>
  <c r="X24"/>
  <c r="V24"/>
  <c r="T24"/>
  <c r="R24"/>
  <c r="P24"/>
  <c r="K24"/>
  <c r="I24"/>
  <c r="G24"/>
  <c r="E24"/>
  <c r="C24"/>
  <c r="X23"/>
  <c r="V23"/>
  <c r="T23"/>
  <c r="R23"/>
  <c r="P23"/>
  <c r="K23"/>
  <c r="I23"/>
  <c r="G23"/>
  <c r="E23"/>
  <c r="C23"/>
  <c r="X22"/>
  <c r="V22"/>
  <c r="T22"/>
  <c r="R22"/>
  <c r="P22"/>
  <c r="K22"/>
  <c r="I22"/>
  <c r="G22"/>
  <c r="E22"/>
  <c r="C22"/>
  <c r="X21"/>
  <c r="V21"/>
  <c r="T21"/>
  <c r="R21"/>
  <c r="P21"/>
  <c r="K21"/>
  <c r="I21"/>
  <c r="G21"/>
  <c r="E21"/>
  <c r="C21"/>
  <c r="X20"/>
  <c r="V20"/>
  <c r="T20"/>
  <c r="R20"/>
  <c r="P20"/>
  <c r="K20"/>
  <c r="I20"/>
  <c r="G20"/>
  <c r="E20"/>
  <c r="C20"/>
  <c r="X19"/>
  <c r="V19"/>
  <c r="T19"/>
  <c r="R19"/>
  <c r="P19"/>
  <c r="K19"/>
  <c r="I19"/>
  <c r="G19"/>
  <c r="E19"/>
  <c r="C19"/>
  <c r="X18"/>
  <c r="V18"/>
  <c r="T18"/>
  <c r="R18"/>
  <c r="P18"/>
  <c r="K18"/>
  <c r="I18"/>
  <c r="G18"/>
  <c r="E18"/>
  <c r="C18"/>
  <c r="X17"/>
  <c r="V17"/>
  <c r="T17"/>
  <c r="R17"/>
  <c r="P17"/>
  <c r="K17"/>
  <c r="I17"/>
  <c r="G17"/>
  <c r="E17"/>
  <c r="C17"/>
  <c r="X16"/>
  <c r="V16"/>
  <c r="T16"/>
  <c r="R16"/>
  <c r="P16"/>
  <c r="M16"/>
  <c r="K16"/>
  <c r="I16"/>
  <c r="G16"/>
  <c r="E16"/>
  <c r="C16"/>
  <c r="X15"/>
  <c r="V15"/>
  <c r="T15"/>
  <c r="R15"/>
  <c r="P15"/>
  <c r="M15"/>
  <c r="K15"/>
  <c r="I15"/>
  <c r="G15"/>
  <c r="E15"/>
  <c r="C15"/>
  <c r="X14"/>
  <c r="V14"/>
  <c r="T14"/>
  <c r="R14"/>
  <c r="P14"/>
  <c r="M14"/>
  <c r="K14"/>
  <c r="I14"/>
  <c r="G14"/>
  <c r="E14"/>
  <c r="C14"/>
  <c r="X13"/>
  <c r="V13"/>
  <c r="T13"/>
  <c r="R13"/>
  <c r="P13"/>
  <c r="M13"/>
  <c r="K13"/>
  <c r="I13"/>
  <c r="G13"/>
  <c r="E13"/>
  <c r="C13"/>
  <c r="X12"/>
  <c r="V12"/>
  <c r="T12"/>
  <c r="R12"/>
  <c r="P12"/>
  <c r="M12"/>
  <c r="K12"/>
  <c r="I12"/>
  <c r="G12"/>
  <c r="E12"/>
  <c r="C12"/>
  <c r="X11"/>
  <c r="V11"/>
  <c r="T11"/>
  <c r="R11"/>
  <c r="P11"/>
  <c r="M11"/>
  <c r="K11"/>
  <c r="I11"/>
  <c r="G11"/>
  <c r="E11"/>
  <c r="C11"/>
  <c r="X10"/>
  <c r="V10"/>
  <c r="T10"/>
  <c r="R10"/>
  <c r="P10"/>
  <c r="M10"/>
  <c r="K10"/>
  <c r="I10"/>
  <c r="G10"/>
  <c r="E10"/>
  <c r="C10"/>
  <c r="X9"/>
  <c r="V9"/>
  <c r="T9"/>
  <c r="R9"/>
  <c r="P9"/>
  <c r="M9"/>
  <c r="K9"/>
  <c r="I9"/>
  <c r="G9"/>
  <c r="E9"/>
  <c r="C9"/>
  <c r="X8"/>
  <c r="V8"/>
  <c r="T8"/>
  <c r="R8"/>
  <c r="P8"/>
  <c r="M8"/>
  <c r="K8"/>
  <c r="I8"/>
  <c r="G8"/>
  <c r="E8"/>
  <c r="C8"/>
  <c r="X7"/>
  <c r="V7"/>
  <c r="T7"/>
  <c r="R7"/>
  <c r="P7"/>
  <c r="M7"/>
  <c r="K7"/>
  <c r="I7"/>
  <c r="G7"/>
  <c r="E7"/>
  <c r="C7"/>
  <c r="H109" i="2"/>
  <c r="P108"/>
  <c r="O108"/>
  <c r="N108"/>
  <c r="M108"/>
  <c r="L108"/>
  <c r="K108"/>
  <c r="G108"/>
  <c r="F108"/>
  <c r="E108"/>
  <c r="D108"/>
  <c r="C108"/>
  <c r="B108"/>
  <c r="P105"/>
  <c r="O105"/>
  <c r="N105"/>
  <c r="M105"/>
  <c r="L105"/>
  <c r="K105"/>
  <c r="G105"/>
  <c r="F105"/>
  <c r="E105"/>
  <c r="E106" s="1"/>
  <c r="H106" s="1"/>
  <c r="D105"/>
  <c r="C105"/>
  <c r="B105"/>
  <c r="P102"/>
  <c r="O102"/>
  <c r="N102"/>
  <c r="M102"/>
  <c r="L102"/>
  <c r="K102"/>
  <c r="G102"/>
  <c r="F102"/>
  <c r="E102"/>
  <c r="E103" s="1"/>
  <c r="H103" s="1"/>
  <c r="D102"/>
  <c r="C102"/>
  <c r="B102"/>
  <c r="G98"/>
  <c r="F98"/>
  <c r="E98"/>
  <c r="E99"/>
  <c r="H99" s="1"/>
  <c r="D98"/>
  <c r="C98"/>
  <c r="B98"/>
  <c r="P98"/>
  <c r="O98"/>
  <c r="N98"/>
  <c r="M98"/>
  <c r="L98"/>
  <c r="K98"/>
  <c r="P94"/>
  <c r="O94"/>
  <c r="N94"/>
  <c r="M94"/>
  <c r="L94"/>
  <c r="K94"/>
  <c r="G94"/>
  <c r="F94"/>
  <c r="E94"/>
  <c r="E95" s="1"/>
  <c r="D94"/>
  <c r="C94"/>
  <c r="B94"/>
  <c r="P91"/>
  <c r="O91"/>
  <c r="N91"/>
  <c r="M91"/>
  <c r="L91"/>
  <c r="K91"/>
  <c r="G91"/>
  <c r="F91"/>
  <c r="E91"/>
  <c r="E92" s="1"/>
  <c r="H92" s="1"/>
  <c r="D91"/>
  <c r="C91"/>
  <c r="B91"/>
  <c r="P88"/>
  <c r="O88"/>
  <c r="N88"/>
  <c r="M88"/>
  <c r="L88"/>
  <c r="K88"/>
  <c r="G88"/>
  <c r="F88"/>
  <c r="E88"/>
  <c r="E89" s="1"/>
  <c r="H89" s="1"/>
  <c r="D88"/>
  <c r="C88"/>
  <c r="B88"/>
  <c r="P9" i="7"/>
  <c r="J66" s="1"/>
  <c r="H86" i="2"/>
  <c r="P85"/>
  <c r="O85"/>
  <c r="N85"/>
  <c r="M85"/>
  <c r="K85"/>
  <c r="G85"/>
  <c r="F85"/>
  <c r="E85"/>
  <c r="D85"/>
  <c r="C85"/>
  <c r="B85"/>
  <c r="E82"/>
  <c r="E83" s="1"/>
  <c r="P82"/>
  <c r="O82"/>
  <c r="N82"/>
  <c r="M82"/>
  <c r="L82"/>
  <c r="K82"/>
  <c r="G82"/>
  <c r="F82"/>
  <c r="F83" s="1"/>
  <c r="D82"/>
  <c r="C82"/>
  <c r="C83" s="1"/>
  <c r="B82"/>
  <c r="J47" i="7"/>
  <c r="P79" i="2"/>
  <c r="O79"/>
  <c r="N79"/>
  <c r="M79"/>
  <c r="L79"/>
  <c r="K79"/>
  <c r="G79"/>
  <c r="F79"/>
  <c r="F80" s="1"/>
  <c r="E79"/>
  <c r="E80" s="1"/>
  <c r="D79"/>
  <c r="C79"/>
  <c r="C80"/>
  <c r="H80" s="1"/>
  <c r="B79"/>
  <c r="T18" i="7"/>
  <c r="J113" s="1"/>
  <c r="T17"/>
  <c r="J112" s="1"/>
  <c r="T15"/>
  <c r="J110" s="1"/>
  <c r="T13"/>
  <c r="J108" s="1"/>
  <c r="T12"/>
  <c r="J107" s="1"/>
  <c r="T9"/>
  <c r="R18"/>
  <c r="J94" s="1"/>
  <c r="R17"/>
  <c r="J93" s="1"/>
  <c r="R15"/>
  <c r="J91" s="1"/>
  <c r="R13"/>
  <c r="J89" s="1"/>
  <c r="R12"/>
  <c r="J88" s="1"/>
  <c r="R9"/>
  <c r="R10" s="1"/>
  <c r="P18"/>
  <c r="J75" s="1"/>
  <c r="P17"/>
  <c r="J74" s="1"/>
  <c r="P13"/>
  <c r="J70" s="1"/>
  <c r="P12"/>
  <c r="J69" s="1"/>
  <c r="N18"/>
  <c r="J56" s="1"/>
  <c r="N17"/>
  <c r="J55" s="1"/>
  <c r="N13"/>
  <c r="J51" s="1"/>
  <c r="N12"/>
  <c r="J50" s="1"/>
  <c r="L18"/>
  <c r="J37" s="1"/>
  <c r="L17"/>
  <c r="J36" s="1"/>
  <c r="L15"/>
  <c r="J34" s="1"/>
  <c r="L9"/>
  <c r="L13"/>
  <c r="J32" s="1"/>
  <c r="L12"/>
  <c r="J31" s="1"/>
  <c r="B9"/>
  <c r="J19" s="1"/>
  <c r="J18"/>
  <c r="J17"/>
  <c r="P76" i="2"/>
  <c r="O76"/>
  <c r="N76"/>
  <c r="M76"/>
  <c r="L76"/>
  <c r="K76"/>
  <c r="J15" i="7"/>
  <c r="B5"/>
  <c r="J14" s="1"/>
  <c r="J13"/>
  <c r="J12"/>
  <c r="J9"/>
  <c r="J10" s="1"/>
  <c r="G76" i="2"/>
  <c r="F76"/>
  <c r="F77" s="1"/>
  <c r="E76"/>
  <c r="D76"/>
  <c r="C76"/>
  <c r="C77" s="1"/>
  <c r="B76"/>
  <c r="P26" i="3"/>
  <c r="O26"/>
  <c r="N26"/>
  <c r="M26"/>
  <c r="L26"/>
  <c r="K26"/>
  <c r="H26"/>
  <c r="H25"/>
  <c r="I26"/>
  <c r="K73" i="2"/>
  <c r="L73"/>
  <c r="M73"/>
  <c r="N73"/>
  <c r="O73"/>
  <c r="P73"/>
  <c r="C73"/>
  <c r="C74"/>
  <c r="F73"/>
  <c r="F74" s="1"/>
  <c r="G73"/>
  <c r="E73"/>
  <c r="D73"/>
  <c r="B73"/>
  <c r="P25" i="3"/>
  <c r="O25"/>
  <c r="N25"/>
  <c r="M25"/>
  <c r="L25"/>
  <c r="K25"/>
  <c r="C70" i="2"/>
  <c r="C71" s="1"/>
  <c r="F70"/>
  <c r="F71" s="1"/>
  <c r="K64"/>
  <c r="L64"/>
  <c r="M64"/>
  <c r="N64"/>
  <c r="O64"/>
  <c r="P64"/>
  <c r="K67"/>
  <c r="L67"/>
  <c r="M67"/>
  <c r="N67"/>
  <c r="K70"/>
  <c r="L70"/>
  <c r="M70"/>
  <c r="N70"/>
  <c r="O70"/>
  <c r="P70"/>
  <c r="H24" i="3"/>
  <c r="G70" i="2"/>
  <c r="E70"/>
  <c r="D70"/>
  <c r="B70"/>
  <c r="F67"/>
  <c r="F68"/>
  <c r="G67"/>
  <c r="C67"/>
  <c r="C68" s="1"/>
  <c r="H23" i="3"/>
  <c r="H21"/>
  <c r="Q21" s="1"/>
  <c r="P24"/>
  <c r="O24"/>
  <c r="N24"/>
  <c r="M24"/>
  <c r="L24"/>
  <c r="K24"/>
  <c r="E67" i="2"/>
  <c r="D67"/>
  <c r="B67"/>
  <c r="A46" i="4"/>
  <c r="A47"/>
  <c r="A48" s="1"/>
  <c r="D49"/>
  <c r="D45"/>
  <c r="D46"/>
  <c r="D47"/>
  <c r="D51" s="1"/>
  <c r="E51" s="1"/>
  <c r="D48"/>
  <c r="D50"/>
  <c r="H22" i="3"/>
  <c r="Q22"/>
  <c r="R22" s="1"/>
  <c r="H20"/>
  <c r="P23"/>
  <c r="O23"/>
  <c r="N23"/>
  <c r="M23"/>
  <c r="L23"/>
  <c r="K23"/>
  <c r="B65" i="2"/>
  <c r="C64"/>
  <c r="C65" s="1"/>
  <c r="E64"/>
  <c r="D64"/>
  <c r="B64"/>
  <c r="F61"/>
  <c r="F62" s="1"/>
  <c r="H62" s="1"/>
  <c r="P22" i="3"/>
  <c r="O22"/>
  <c r="N22"/>
  <c r="M22"/>
  <c r="L22"/>
  <c r="K22"/>
  <c r="P61" i="2"/>
  <c r="O61"/>
  <c r="N61"/>
  <c r="M61"/>
  <c r="L61"/>
  <c r="K61"/>
  <c r="G61"/>
  <c r="E61"/>
  <c r="D61"/>
  <c r="C61"/>
  <c r="B61"/>
  <c r="H19" i="3"/>
  <c r="I19" s="1"/>
  <c r="P21"/>
  <c r="O21"/>
  <c r="N21"/>
  <c r="M21"/>
  <c r="L21"/>
  <c r="K21"/>
  <c r="F58" i="2"/>
  <c r="F59" s="1"/>
  <c r="C58"/>
  <c r="C59" s="1"/>
  <c r="P58"/>
  <c r="O58"/>
  <c r="N58"/>
  <c r="M58"/>
  <c r="L58"/>
  <c r="K58"/>
  <c r="G58"/>
  <c r="E58"/>
  <c r="D58"/>
  <c r="B58"/>
  <c r="K20" i="3"/>
  <c r="L20"/>
  <c r="M20"/>
  <c r="N20"/>
  <c r="O20"/>
  <c r="P20"/>
  <c r="F55" i="2"/>
  <c r="F56" s="1"/>
  <c r="H56" s="1"/>
  <c r="K55"/>
  <c r="L55"/>
  <c r="M55"/>
  <c r="N55"/>
  <c r="O55"/>
  <c r="P55"/>
  <c r="Q54"/>
  <c r="C55"/>
  <c r="C56" s="1"/>
  <c r="G55"/>
  <c r="E55"/>
  <c r="D55"/>
  <c r="B55"/>
  <c r="C52"/>
  <c r="C53" s="1"/>
  <c r="H53" s="1"/>
  <c r="P19" i="3"/>
  <c r="O19"/>
  <c r="N19"/>
  <c r="M19"/>
  <c r="Q19" s="1"/>
  <c r="L19"/>
  <c r="K19"/>
  <c r="F52" i="2"/>
  <c r="F53"/>
  <c r="G52"/>
  <c r="E52"/>
  <c r="D52"/>
  <c r="B52"/>
  <c r="Q51"/>
  <c r="P52"/>
  <c r="O52"/>
  <c r="N52"/>
  <c r="M52"/>
  <c r="L52"/>
  <c r="K52"/>
  <c r="H17" i="3"/>
  <c r="I17" s="1"/>
  <c r="Q47" i="2"/>
  <c r="G48"/>
  <c r="F48"/>
  <c r="E48"/>
  <c r="D48"/>
  <c r="C48"/>
  <c r="C49" s="1"/>
  <c r="B48"/>
  <c r="P18" i="3"/>
  <c r="O18"/>
  <c r="N18"/>
  <c r="M18"/>
  <c r="L18"/>
  <c r="K18"/>
  <c r="H18"/>
  <c r="H14"/>
  <c r="F49" i="2"/>
  <c r="H49" s="1"/>
  <c r="C33"/>
  <c r="C35" s="1"/>
  <c r="H35" s="1"/>
  <c r="F39"/>
  <c r="H39" s="1"/>
  <c r="C42"/>
  <c r="C43" s="1"/>
  <c r="H43" s="1"/>
  <c r="Q46"/>
  <c r="P48"/>
  <c r="O48"/>
  <c r="N48"/>
  <c r="M48"/>
  <c r="L48"/>
  <c r="K48"/>
  <c r="H13" i="3"/>
  <c r="K17"/>
  <c r="L17"/>
  <c r="M17"/>
  <c r="N17"/>
  <c r="O17"/>
  <c r="P17"/>
  <c r="K16"/>
  <c r="L16"/>
  <c r="M16"/>
  <c r="N16"/>
  <c r="O16"/>
  <c r="P16"/>
  <c r="D35" i="4"/>
  <c r="H16" i="3"/>
  <c r="I16" s="1"/>
  <c r="H9"/>
  <c r="I15" s="1"/>
  <c r="Q15" s="1"/>
  <c r="H15" s="1"/>
  <c r="J28" i="4"/>
  <c r="K28"/>
  <c r="L28"/>
  <c r="A15"/>
  <c r="A16"/>
  <c r="A17"/>
  <c r="A18"/>
  <c r="D18" s="1"/>
  <c r="D17"/>
  <c r="M25"/>
  <c r="M24"/>
  <c r="M23"/>
  <c r="M22"/>
  <c r="J25"/>
  <c r="L25" s="1"/>
  <c r="J24"/>
  <c r="L24"/>
  <c r="J23"/>
  <c r="L23" s="1"/>
  <c r="J22"/>
  <c r="L22"/>
  <c r="F21" i="2"/>
  <c r="F23" s="1"/>
  <c r="H23" s="1"/>
  <c r="I23" s="1"/>
  <c r="B38"/>
  <c r="C38"/>
  <c r="D38"/>
  <c r="E38"/>
  <c r="F38"/>
  <c r="G38"/>
  <c r="B42"/>
  <c r="D42"/>
  <c r="E42"/>
  <c r="F42"/>
  <c r="F43" s="1"/>
  <c r="G42"/>
  <c r="A32" i="4"/>
  <c r="A33" s="1"/>
  <c r="A34" s="1"/>
  <c r="A35" s="1"/>
  <c r="A36" s="1"/>
  <c r="D36" s="1"/>
  <c r="D37" s="1"/>
  <c r="E37" s="1"/>
  <c r="D31"/>
  <c r="D32"/>
  <c r="D33"/>
  <c r="D34"/>
  <c r="H12" i="3"/>
  <c r="P14"/>
  <c r="O14"/>
  <c r="N14"/>
  <c r="M14"/>
  <c r="L14"/>
  <c r="K14"/>
  <c r="Q41" i="2"/>
  <c r="H41"/>
  <c r="P42"/>
  <c r="O42"/>
  <c r="N42"/>
  <c r="M42"/>
  <c r="L42"/>
  <c r="K42"/>
  <c r="I14" i="3"/>
  <c r="H10"/>
  <c r="H8"/>
  <c r="H11"/>
  <c r="I11" s="1"/>
  <c r="H5"/>
  <c r="I10" s="1"/>
  <c r="H7"/>
  <c r="H6"/>
  <c r="H4"/>
  <c r="G14" i="4"/>
  <c r="G15"/>
  <c r="G16" s="1"/>
  <c r="K13"/>
  <c r="K14"/>
  <c r="L14"/>
  <c r="K15"/>
  <c r="L15"/>
  <c r="H3"/>
  <c r="J3" s="1"/>
  <c r="J4" s="1"/>
  <c r="J5" s="1"/>
  <c r="J6" s="1"/>
  <c r="J7" s="1"/>
  <c r="H4"/>
  <c r="K4"/>
  <c r="H5"/>
  <c r="K5" s="1"/>
  <c r="H6"/>
  <c r="K6"/>
  <c r="H7"/>
  <c r="K7" s="1"/>
  <c r="A4"/>
  <c r="A5" s="1"/>
  <c r="A6" s="1"/>
  <c r="A7" s="1"/>
  <c r="D7" s="1"/>
  <c r="A23"/>
  <c r="A24"/>
  <c r="A25"/>
  <c r="A26" s="1"/>
  <c r="D26" s="1"/>
  <c r="E15"/>
  <c r="E16"/>
  <c r="E17" s="1"/>
  <c r="E18" s="1"/>
  <c r="H37" i="2"/>
  <c r="N38"/>
  <c r="M38"/>
  <c r="L38"/>
  <c r="K38"/>
  <c r="D22" i="4"/>
  <c r="D23"/>
  <c r="D24"/>
  <c r="D25"/>
  <c r="D14"/>
  <c r="D15"/>
  <c r="D16"/>
  <c r="K13" i="3"/>
  <c r="Q13" s="1"/>
  <c r="L13"/>
  <c r="M13"/>
  <c r="N13"/>
  <c r="O13"/>
  <c r="P13"/>
  <c r="P38" i="2"/>
  <c r="O38"/>
  <c r="Q37"/>
  <c r="K12" i="3"/>
  <c r="L12"/>
  <c r="M12"/>
  <c r="N12"/>
  <c r="O12"/>
  <c r="P12"/>
  <c r="K11"/>
  <c r="L11"/>
  <c r="M11"/>
  <c r="N11"/>
  <c r="O11"/>
  <c r="P11"/>
  <c r="K10"/>
  <c r="L10"/>
  <c r="M10"/>
  <c r="N10"/>
  <c r="O10"/>
  <c r="P10"/>
  <c r="K9"/>
  <c r="L9"/>
  <c r="Q9" s="1"/>
  <c r="M9"/>
  <c r="N9"/>
  <c r="O9"/>
  <c r="P9"/>
  <c r="B33" i="2"/>
  <c r="B34" s="1"/>
  <c r="C34"/>
  <c r="D34"/>
  <c r="E33"/>
  <c r="E34" s="1"/>
  <c r="F33"/>
  <c r="F34" s="1"/>
  <c r="G33"/>
  <c r="G34" s="1"/>
  <c r="K33"/>
  <c r="L33"/>
  <c r="N33"/>
  <c r="O33"/>
  <c r="P33"/>
  <c r="D33"/>
  <c r="Q32"/>
  <c r="F27"/>
  <c r="F28" s="1"/>
  <c r="F30" s="1"/>
  <c r="D19" i="4"/>
  <c r="D4"/>
  <c r="D5"/>
  <c r="D6"/>
  <c r="D8"/>
  <c r="D3"/>
  <c r="Q26" i="2"/>
  <c r="Q14"/>
  <c r="P29"/>
  <c r="O29"/>
  <c r="N29"/>
  <c r="L29"/>
  <c r="K29"/>
  <c r="H17"/>
  <c r="C27"/>
  <c r="C28" s="1"/>
  <c r="C30" s="1"/>
  <c r="H30" s="1"/>
  <c r="D29"/>
  <c r="E29"/>
  <c r="C29"/>
  <c r="B29"/>
  <c r="G27"/>
  <c r="E27"/>
  <c r="E28" s="1"/>
  <c r="D27"/>
  <c r="D28" s="1"/>
  <c r="B27"/>
  <c r="B28" s="1"/>
  <c r="G28"/>
  <c r="R19"/>
  <c r="S19" s="1"/>
  <c r="Q20"/>
  <c r="G22"/>
  <c r="G24" s="1"/>
  <c r="F22"/>
  <c r="F24" s="1"/>
  <c r="E21"/>
  <c r="E22" s="1"/>
  <c r="E24" s="1"/>
  <c r="D22"/>
  <c r="D24" s="1"/>
  <c r="C21"/>
  <c r="C22" s="1"/>
  <c r="C24" s="1"/>
  <c r="B21"/>
  <c r="B22" s="1"/>
  <c r="B24" s="1"/>
  <c r="H16"/>
  <c r="G21"/>
  <c r="D21"/>
  <c r="G18"/>
  <c r="F18"/>
  <c r="Q13"/>
  <c r="Q11"/>
  <c r="S14"/>
  <c r="S13"/>
  <c r="T14"/>
  <c r="T13"/>
  <c r="T11"/>
  <c r="G15"/>
  <c r="F15"/>
  <c r="E15"/>
  <c r="D15"/>
  <c r="C15"/>
  <c r="B15"/>
  <c r="I13" i="3"/>
  <c r="Q11" l="1"/>
  <c r="Q18"/>
  <c r="I23"/>
  <c r="Q12"/>
  <c r="Q17"/>
  <c r="I18"/>
  <c r="H68" i="2"/>
  <c r="I25" i="3"/>
  <c r="H77" i="2"/>
  <c r="I21" i="3"/>
  <c r="Q20"/>
  <c r="D9" i="4"/>
  <c r="Q10" i="3"/>
  <c r="D28" i="4"/>
  <c r="K3"/>
  <c r="L3" s="1"/>
  <c r="L4" s="1"/>
  <c r="I12" i="3"/>
  <c r="Q16"/>
  <c r="L10" i="7"/>
  <c r="J29" s="1"/>
  <c r="J28"/>
  <c r="J86"/>
  <c r="J85"/>
  <c r="T10"/>
  <c r="J105" s="1"/>
  <c r="J104"/>
  <c r="P15"/>
  <c r="J72" s="1"/>
  <c r="P10"/>
  <c r="J67" s="1"/>
  <c r="N15"/>
  <c r="J53" s="1"/>
  <c r="N10"/>
  <c r="J48" s="1"/>
  <c r="Q29" i="2"/>
  <c r="Q70"/>
  <c r="I92"/>
  <c r="L16" i="4"/>
  <c r="K16"/>
  <c r="D20"/>
  <c r="L5"/>
  <c r="L6" s="1"/>
  <c r="L7" s="1"/>
  <c r="L19"/>
  <c r="M19" s="1"/>
  <c r="H42" i="2"/>
  <c r="I9" i="3"/>
  <c r="H38" i="2"/>
  <c r="Q55"/>
  <c r="H71"/>
  <c r="I106"/>
  <c r="Q73"/>
  <c r="Q23" i="3"/>
  <c r="R23" s="1"/>
  <c r="H74" i="2"/>
  <c r="Q14" i="3"/>
  <c r="H34" i="2"/>
  <c r="I49"/>
  <c r="I24" i="3"/>
  <c r="Q67" i="2"/>
  <c r="Q64"/>
  <c r="H44"/>
  <c r="H83"/>
  <c r="F35"/>
  <c r="I2" i="7" l="1"/>
  <c r="U5"/>
  <c r="X4" l="1"/>
  <c r="X3"/>
  <c r="X18"/>
</calcChain>
</file>

<file path=xl/comments1.xml><?xml version="1.0" encoding="utf-8"?>
<comments xmlns="http://schemas.openxmlformats.org/spreadsheetml/2006/main">
  <authors>
    <author>hckao</author>
  </authors>
  <commentList>
    <comment ref="F167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舊房客</t>
        </r>
        <r>
          <rPr>
            <sz val="11"/>
            <color indexed="81"/>
            <rFont val="Tahoma"/>
            <family val="2"/>
          </rPr>
          <t xml:space="preserve">:6860
</t>
        </r>
        <r>
          <rPr>
            <sz val="11"/>
            <color indexed="81"/>
            <rFont val="細明體"/>
            <family val="3"/>
            <charset val="136"/>
          </rPr>
          <t>新房客</t>
        </r>
        <r>
          <rPr>
            <sz val="11"/>
            <color indexed="81"/>
            <rFont val="Tahoma"/>
            <family val="2"/>
          </rPr>
          <t xml:space="preserve">:6926
</t>
        </r>
      </text>
    </comment>
    <comment ref="O167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舊房客</t>
        </r>
        <r>
          <rPr>
            <sz val="11"/>
            <color indexed="81"/>
            <rFont val="Tahoma"/>
            <family val="2"/>
          </rPr>
          <t xml:space="preserve">:188
</t>
        </r>
        <r>
          <rPr>
            <sz val="11"/>
            <color indexed="81"/>
            <rFont val="細明體"/>
            <family val="3"/>
            <charset val="136"/>
          </rPr>
          <t>新房客</t>
        </r>
        <r>
          <rPr>
            <sz val="11"/>
            <color indexed="81"/>
            <rFont val="Tahoma"/>
            <family val="2"/>
          </rPr>
          <t xml:space="preserve">:192
</t>
        </r>
      </text>
    </comment>
    <comment ref="D170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 xml:space="preserve">新房客 10/1起
</t>
        </r>
      </text>
    </comment>
    <comment ref="M170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 xml:space="preserve">新房客
</t>
        </r>
      </text>
    </comment>
  </commentList>
</comments>
</file>

<file path=xl/comments2.xml><?xml version="1.0" encoding="utf-8"?>
<comments xmlns="http://schemas.openxmlformats.org/spreadsheetml/2006/main">
  <authors>
    <author>hckao</author>
  </authors>
  <commentList>
    <comment ref="F57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舊房客</t>
        </r>
        <r>
          <rPr>
            <sz val="11"/>
            <color indexed="81"/>
            <rFont val="Tahoma"/>
            <family val="2"/>
          </rPr>
          <t xml:space="preserve">:6860
</t>
        </r>
        <r>
          <rPr>
            <sz val="11"/>
            <color indexed="81"/>
            <rFont val="細明體"/>
            <family val="3"/>
            <charset val="136"/>
          </rPr>
          <t>新房客</t>
        </r>
        <r>
          <rPr>
            <sz val="11"/>
            <color indexed="81"/>
            <rFont val="Tahoma"/>
            <family val="2"/>
          </rPr>
          <t xml:space="preserve">:6926
</t>
        </r>
      </text>
    </comment>
    <comment ref="D58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 xml:space="preserve">新房客 10/1起
</t>
        </r>
      </text>
    </comment>
  </commentList>
</comments>
</file>

<file path=xl/sharedStrings.xml><?xml version="1.0" encoding="utf-8"?>
<sst xmlns="http://schemas.openxmlformats.org/spreadsheetml/2006/main" count="524" uniqueCount="149">
  <si>
    <t>預估每月用電量</t>
  </si>
  <si>
    <t>每日平均</t>
  </si>
  <si>
    <t>總表</t>
  </si>
  <si>
    <t>05-28計算</t>
  </si>
  <si>
    <t xml:space="preserve"> 付費(以5/30到期）</t>
  </si>
  <si>
    <t>應該固定22~23</t>
  </si>
  <si>
    <t>下次2018-06-28~2018-07-06抄表</t>
  </si>
  <si>
    <t>加總</t>
  </si>
  <si>
    <t>5~6 room 使用量</t>
  </si>
  <si>
    <t>本期用量</t>
  </si>
  <si>
    <t>5/28~6/14平均每日</t>
  </si>
  <si>
    <t>預估每用用電量</t>
  </si>
  <si>
    <t>5/8~6/8</t>
  </si>
  <si>
    <t>5/14~6/14</t>
  </si>
  <si>
    <t>5/28~6/26平均每日</t>
  </si>
  <si>
    <t>實際付費度數</t>
  </si>
  <si>
    <t>誤差25</t>
  </si>
  <si>
    <t>預估每月費用</t>
  </si>
  <si>
    <t>累計度數</t>
  </si>
  <si>
    <t>單價</t>
  </si>
  <si>
    <t>總價</t>
  </si>
  <si>
    <t>8/9預估</t>
  </si>
  <si>
    <t>10/9預估</t>
  </si>
  <si>
    <t>5/28~6/26</t>
  </si>
  <si>
    <t>誤差24</t>
  </si>
  <si>
    <t>5/28~6/14</t>
  </si>
  <si>
    <t>非夏季</t>
  </si>
  <si>
    <t xml:space="preserve"> 付費(以6/30到期）</t>
  </si>
  <si>
    <t xml:space="preserve"> 付費(以6/15到期）</t>
  </si>
  <si>
    <t>5/28~6/28用量</t>
  </si>
  <si>
    <t>5/28~6/28日平均用電量</t>
  </si>
  <si>
    <t>5/28~6/28</t>
  </si>
  <si>
    <t>總和</t>
  </si>
  <si>
    <t>使用量</t>
  </si>
  <si>
    <t>水表值</t>
  </si>
  <si>
    <t>第一間</t>
  </si>
  <si>
    <t>第二間</t>
  </si>
  <si>
    <t>第三間</t>
  </si>
  <si>
    <t>第四間</t>
  </si>
  <si>
    <t>合計</t>
  </si>
  <si>
    <t>費用</t>
  </si>
  <si>
    <t>日平均用量</t>
  </si>
  <si>
    <t>每日總</t>
  </si>
  <si>
    <t>用量</t>
  </si>
  <si>
    <t>6/14~7/14</t>
  </si>
  <si>
    <t>收到電費累計</t>
  </si>
  <si>
    <t>每期</t>
  </si>
  <si>
    <t>級距</t>
  </si>
  <si>
    <r>
      <t>各級距費用</t>
    </r>
    <r>
      <rPr>
        <sz val="18"/>
        <color indexed="8"/>
        <rFont val="Calibri (本文)"/>
        <family val="3"/>
        <charset val="136"/>
      </rPr>
      <t>累計費用</t>
    </r>
  </si>
  <si>
    <t>和平電費計算</t>
  </si>
  <si>
    <t>下次抄表：9/11</t>
  </si>
  <si>
    <t>5/11~7/11</t>
  </si>
  <si>
    <t>非夏季單價</t>
  </si>
  <si>
    <t>夏季單價</t>
  </si>
  <si>
    <t>天數</t>
  </si>
  <si>
    <t>各級距費用</t>
  </si>
  <si>
    <t>平均每度$</t>
  </si>
  <si>
    <t>電錶總和</t>
  </si>
  <si>
    <t>區間用電量</t>
  </si>
  <si>
    <t>電錶指針30336</t>
  </si>
  <si>
    <t>抄表日7/11</t>
  </si>
  <si>
    <t>預期下期電費3915以內(1320度）</t>
  </si>
  <si>
    <t>6/28~7/29</t>
  </si>
  <si>
    <t>誤差27</t>
  </si>
  <si>
    <t>6/28~7/29收費</t>
  </si>
  <si>
    <t>2208度</t>
  </si>
  <si>
    <t>10414元</t>
  </si>
  <si>
    <t>ˊ6/14~7/14本期用量(30)</t>
  </si>
  <si>
    <t>6/28~7/29本期用量(31)</t>
  </si>
  <si>
    <t>8820元</t>
  </si>
  <si>
    <t>2076度</t>
  </si>
  <si>
    <t>6/8~7/29（51天)</t>
  </si>
  <si>
    <t>總度數</t>
  </si>
  <si>
    <t>平均每度</t>
  </si>
  <si>
    <t>平均每日</t>
  </si>
  <si>
    <t>20天</t>
  </si>
  <si>
    <t>3天</t>
  </si>
  <si>
    <t>6/8~8/7（51天)</t>
  </si>
  <si>
    <t>預估公共用電87度</t>
  </si>
  <si>
    <t>7/14~8/13(30天)</t>
  </si>
  <si>
    <t>7/14~8/13本期用量(30)</t>
  </si>
  <si>
    <t>2191度</t>
  </si>
  <si>
    <t>9128元</t>
  </si>
  <si>
    <t>台電付費2690</t>
  </si>
  <si>
    <t>7/14~8/14(31天)</t>
  </si>
  <si>
    <t>2400度</t>
  </si>
  <si>
    <t>7/14~8/14收費</t>
  </si>
  <si>
    <t>7/29~8/30本期用量(32)</t>
  </si>
  <si>
    <t>7/29~8/30收費</t>
  </si>
  <si>
    <t>6/15,6/28,7/15,7/29收到的電費</t>
  </si>
  <si>
    <t>台電付費10588</t>
  </si>
  <si>
    <t>收費(以7/15到期）</t>
  </si>
  <si>
    <t>8/14~9/14本期用量(30)</t>
  </si>
  <si>
    <t>8/14~9/14收費</t>
  </si>
  <si>
    <t>8/14~9/14(31天)</t>
  </si>
  <si>
    <t>8/30~9/29本期用量(32)</t>
  </si>
  <si>
    <t>8/30~9/29收費</t>
  </si>
  <si>
    <t>預估台電抄表2076度,實際收費2400</t>
  </si>
  <si>
    <t>9/14~10/14本期用量(30)</t>
  </si>
  <si>
    <t>本期用量(30)</t>
  </si>
  <si>
    <t>本期收費</t>
    <phoneticPr fontId="2" type="noConversion"/>
  </si>
  <si>
    <t>上月度數</t>
    <phoneticPr fontId="3" type="noConversion"/>
  </si>
  <si>
    <t>本月度數</t>
    <phoneticPr fontId="3" type="noConversion"/>
  </si>
  <si>
    <t>使用度數</t>
    <phoneticPr fontId="3" type="noConversion"/>
  </si>
  <si>
    <t>費用</t>
    <phoneticPr fontId="3" type="noConversion"/>
  </si>
  <si>
    <t>你好</t>
  </si>
  <si>
    <t>這一期水電費共：</t>
    <phoneticPr fontId="3" type="noConversion"/>
  </si>
  <si>
    <r>
      <t>房租＋水電共</t>
    </r>
    <r>
      <rPr>
        <sz val="16"/>
        <color indexed="8"/>
        <rFont val=".PingFang TC"/>
        <family val="1"/>
      </rPr>
      <t xml:space="preserve"> :</t>
    </r>
    <phoneticPr fontId="3" type="noConversion"/>
  </si>
  <si>
    <t>上期電表度數：</t>
    <phoneticPr fontId="3" type="noConversion"/>
  </si>
  <si>
    <t>本期電表度數：</t>
    <phoneticPr fontId="3" type="noConversion"/>
  </si>
  <si>
    <t>使用度數：</t>
    <phoneticPr fontId="3" type="noConversion"/>
  </si>
  <si>
    <t>費用：</t>
    <phoneticPr fontId="3" type="noConversion"/>
  </si>
  <si>
    <t>上期水錶度數：</t>
    <phoneticPr fontId="3" type="noConversion"/>
  </si>
  <si>
    <t>本期水錶度數：</t>
    <phoneticPr fontId="3" type="noConversion"/>
  </si>
  <si>
    <t>第一間</t>
    <phoneticPr fontId="3" type="noConversion"/>
  </si>
  <si>
    <t>第二間</t>
    <phoneticPr fontId="3" type="noConversion"/>
  </si>
  <si>
    <t>第三間</t>
    <phoneticPr fontId="3" type="noConversion"/>
  </si>
  <si>
    <t>第四間</t>
    <phoneticPr fontId="3" type="noConversion"/>
  </si>
  <si>
    <t>第五間</t>
    <phoneticPr fontId="3" type="noConversion"/>
  </si>
  <si>
    <t>第六間</t>
    <phoneticPr fontId="3" type="noConversion"/>
  </si>
  <si>
    <r>
      <rPr>
        <sz val="16"/>
        <color indexed="8"/>
        <rFont val="PMingLiU"/>
        <family val="1"/>
      </rPr>
      <t>房租＋水電共</t>
    </r>
    <r>
      <rPr>
        <sz val="16"/>
        <color indexed="8"/>
        <rFont val=".PingFang TC"/>
        <family val="1"/>
      </rPr>
      <t xml:space="preserve"> :</t>
    </r>
    <phoneticPr fontId="3" type="noConversion"/>
  </si>
  <si>
    <t>你好</t>
    <phoneticPr fontId="3" type="noConversion"/>
  </si>
  <si>
    <t>已結算8452</t>
    <phoneticPr fontId="2" type="noConversion"/>
  </si>
  <si>
    <t>已結算4986</t>
    <phoneticPr fontId="2" type="noConversion"/>
  </si>
  <si>
    <t>已結算5503</t>
    <phoneticPr fontId="2" type="noConversion"/>
  </si>
  <si>
    <t>本期用量</t>
    <phoneticPr fontId="2" type="noConversion"/>
  </si>
  <si>
    <t>已結算(6442)多收600</t>
    <phoneticPr fontId="2" type="noConversion"/>
  </si>
  <si>
    <t>房租＋水電共 :</t>
    <phoneticPr fontId="3" type="noConversion"/>
  </si>
  <si>
    <r>
      <rPr>
        <sz val="16"/>
        <color indexed="8"/>
        <rFont val="PMingLiU"/>
        <family val="1"/>
      </rPr>
      <t>房租＋水電共</t>
    </r>
    <r>
      <rPr>
        <sz val="16"/>
        <color indexed="8"/>
        <rFont val=".PingFang TC"/>
        <family val="1"/>
      </rPr>
      <t xml:space="preserve"> :</t>
    </r>
    <phoneticPr fontId="3" type="noConversion"/>
  </si>
  <si>
    <t>電費使用表</t>
  </si>
  <si>
    <t>第一頁</t>
  </si>
  <si>
    <t>第二頁</t>
  </si>
  <si>
    <t>夏季電費  6月1日至9月30日</t>
  </si>
  <si>
    <t>第三頁</t>
  </si>
  <si>
    <t>第四頁</t>
  </si>
  <si>
    <t>非夏季電費  10月1日至次年5月31日</t>
  </si>
  <si>
    <t xml:space="preserve">你好 </t>
    <phoneticPr fontId="3" type="noConversion"/>
  </si>
  <si>
    <t>合計</t>
    <phoneticPr fontId="3" type="noConversion"/>
  </si>
  <si>
    <t>台電收6233</t>
    <phoneticPr fontId="2" type="noConversion"/>
  </si>
  <si>
    <t>台電收10560</t>
    <phoneticPr fontId="2" type="noConversion"/>
  </si>
  <si>
    <t>你好</t>
    <phoneticPr fontId="3" type="noConversion"/>
  </si>
  <si>
    <t>預估一年收入</t>
    <phoneticPr fontId="3" type="noConversion"/>
  </si>
  <si>
    <t>一年合計</t>
    <phoneticPr fontId="3" type="noConversion"/>
  </si>
  <si>
    <t>10/6~12/6 $5537</t>
    <phoneticPr fontId="2" type="noConversion"/>
  </si>
  <si>
    <t>8/7~10/7 $ 5548</t>
    <phoneticPr fontId="2" type="noConversion"/>
  </si>
  <si>
    <t>********</t>
  </si>
  <si>
    <t>每月累計</t>
    <phoneticPr fontId="3" type="noConversion"/>
  </si>
  <si>
    <t>5/28+6/28</t>
    <phoneticPr fontId="2" type="noConversion"/>
  </si>
  <si>
    <t>基本房租83000</t>
    <phoneticPr fontId="3" type="noConversion"/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</si>
</sst>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76" formatCode="yyyy&quot;年&quot;m&quot;月&quot;d&quot;日&quot;;@"/>
    <numFmt numFmtId="177" formatCode="m&quot;月&quot;d&quot;日&quot;"/>
    <numFmt numFmtId="178" formatCode="m&quot;月&quot;d&quot;日&quot;;@"/>
    <numFmt numFmtId="179" formatCode="_-* #,##0_-;\-* #,##0_-;_-* &quot;-&quot;??_-;_-@_-"/>
  </numFmts>
  <fonts count="26">
    <font>
      <sz val="12"/>
      <color theme="1"/>
      <name val="新細明體"/>
      <charset val="136"/>
      <scheme val="minor"/>
    </font>
    <font>
      <sz val="18"/>
      <color indexed="8"/>
      <name val="Calibri (本文)"/>
      <family val="3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6"/>
      <color indexed="8"/>
      <name val=".PingFang TC"/>
      <family val="1"/>
    </font>
    <font>
      <sz val="16"/>
      <color indexed="8"/>
      <name val="PMingLiU"/>
      <family val="1"/>
    </font>
    <font>
      <sz val="9"/>
      <name val="新細明體"/>
      <family val="1"/>
      <charset val="136"/>
    </font>
    <font>
      <sz val="18"/>
      <color theme="1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  <font>
      <sz val="18"/>
      <color theme="1" tint="4.9989318521683403E-2"/>
      <name val="新細明體"/>
      <family val="1"/>
      <charset val="136"/>
      <scheme val="minor"/>
    </font>
    <font>
      <sz val="12"/>
      <color theme="1"/>
      <name val=".PingFang TC"/>
      <family val="1"/>
    </font>
    <font>
      <sz val="12"/>
      <color theme="1"/>
      <name val="Helvetica Neue"/>
      <family val="2"/>
    </font>
    <font>
      <sz val="12"/>
      <color theme="1"/>
      <name val="PMingLiU"/>
      <family val="1"/>
    </font>
    <font>
      <sz val="16"/>
      <color theme="1"/>
      <name val="Helvetica Neue"/>
      <family val="2"/>
    </font>
    <font>
      <sz val="16"/>
      <color theme="1"/>
      <name val="PMingLiU"/>
      <family val="1"/>
    </font>
    <font>
      <sz val="16"/>
      <color theme="1"/>
      <name val=".PingFang TC"/>
      <family val="1"/>
    </font>
    <font>
      <sz val="11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color theme="1"/>
      <name val="Calibri (本文)"/>
      <family val="3"/>
      <charset val="136"/>
    </font>
    <font>
      <sz val="16"/>
      <color theme="1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細明體"/>
      <family val="3"/>
      <charset val="136"/>
    </font>
    <font>
      <sz val="16"/>
      <color rgb="FF0070C0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>
      <alignment vertical="center"/>
    </xf>
  </cellStyleXfs>
  <cellXfs count="179">
    <xf numFmtId="0" fontId="0" fillId="0" borderId="0" xfId="0"/>
    <xf numFmtId="0" fontId="7" fillId="0" borderId="0" xfId="0" applyFont="1" applyAlignment="1">
      <alignment horizontal="center"/>
    </xf>
    <xf numFmtId="176" fontId="7" fillId="0" borderId="0" xfId="0" applyNumberFormat="1" applyFont="1"/>
    <xf numFmtId="0" fontId="8" fillId="0" borderId="0" xfId="0" applyFont="1"/>
    <xf numFmtId="0" fontId="8" fillId="0" borderId="0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Border="1"/>
    <xf numFmtId="176" fontId="7" fillId="2" borderId="0" xfId="0" applyNumberFormat="1" applyFont="1" applyFill="1"/>
    <xf numFmtId="0" fontId="8" fillId="2" borderId="0" xfId="0" applyFont="1" applyFill="1"/>
    <xf numFmtId="0" fontId="7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176" fontId="7" fillId="3" borderId="0" xfId="0" applyNumberFormat="1" applyFont="1" applyFill="1" applyBorder="1"/>
    <xf numFmtId="0" fontId="7" fillId="3" borderId="0" xfId="0" applyFont="1" applyFill="1" applyBorder="1"/>
    <xf numFmtId="176" fontId="7" fillId="4" borderId="0" xfId="0" applyNumberFormat="1" applyFont="1" applyFill="1" applyBorder="1"/>
    <xf numFmtId="0" fontId="7" fillId="4" borderId="0" xfId="0" applyFont="1" applyFill="1" applyBorder="1"/>
    <xf numFmtId="176" fontId="7" fillId="4" borderId="0" xfId="0" applyNumberFormat="1" applyFont="1" applyFill="1"/>
    <xf numFmtId="0" fontId="7" fillId="4" borderId="0" xfId="0" applyFont="1" applyFill="1"/>
    <xf numFmtId="0" fontId="7" fillId="4" borderId="4" xfId="0" applyFont="1" applyFill="1" applyBorder="1"/>
    <xf numFmtId="0" fontId="7" fillId="5" borderId="0" xfId="0" applyFont="1" applyFill="1"/>
    <xf numFmtId="0" fontId="7" fillId="5" borderId="5" xfId="0" applyFont="1" applyFill="1" applyBorder="1"/>
    <xf numFmtId="0" fontId="7" fillId="5" borderId="6" xfId="0" applyFont="1" applyFill="1" applyBorder="1"/>
    <xf numFmtId="0" fontId="8" fillId="5" borderId="0" xfId="0" applyFont="1" applyFill="1"/>
    <xf numFmtId="0" fontId="0" fillId="0" borderId="0" xfId="0" applyBorder="1"/>
    <xf numFmtId="0" fontId="7" fillId="0" borderId="0" xfId="0" applyFont="1" applyFill="1"/>
    <xf numFmtId="0" fontId="7" fillId="0" borderId="6" xfId="0" applyFont="1" applyFill="1" applyBorder="1"/>
    <xf numFmtId="0" fontId="7" fillId="0" borderId="7" xfId="0" applyFont="1" applyFill="1" applyBorder="1"/>
    <xf numFmtId="0" fontId="7" fillId="3" borderId="0" xfId="0" applyFont="1" applyFill="1"/>
    <xf numFmtId="0" fontId="8" fillId="3" borderId="0" xfId="0" applyFont="1" applyFill="1"/>
    <xf numFmtId="0" fontId="7" fillId="6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Border="1"/>
    <xf numFmtId="2" fontId="8" fillId="0" borderId="0" xfId="0" applyNumberFormat="1" applyFont="1" applyAlignment="1">
      <alignment horizontal="right"/>
    </xf>
    <xf numFmtId="2" fontId="8" fillId="7" borderId="0" xfId="0" applyNumberFormat="1" applyFont="1" applyFill="1" applyBorder="1"/>
    <xf numFmtId="2" fontId="8" fillId="7" borderId="0" xfId="0" applyNumberFormat="1" applyFont="1" applyFill="1"/>
    <xf numFmtId="0" fontId="7" fillId="0" borderId="8" xfId="0" applyFont="1" applyBorder="1"/>
    <xf numFmtId="176" fontId="7" fillId="4" borderId="9" xfId="0" applyNumberFormat="1" applyFont="1" applyFill="1" applyBorder="1"/>
    <xf numFmtId="0" fontId="7" fillId="4" borderId="10" xfId="0" applyFont="1" applyFill="1" applyBorder="1"/>
    <xf numFmtId="0" fontId="7" fillId="5" borderId="4" xfId="0" applyFont="1" applyFill="1" applyBorder="1"/>
    <xf numFmtId="0" fontId="7" fillId="0" borderId="11" xfId="0" applyFont="1" applyBorder="1"/>
    <xf numFmtId="0" fontId="7" fillId="4" borderId="12" xfId="0" applyFont="1" applyFill="1" applyBorder="1"/>
    <xf numFmtId="0" fontId="7" fillId="4" borderId="13" xfId="0" applyFont="1" applyFill="1" applyBorder="1"/>
    <xf numFmtId="0" fontId="7" fillId="4" borderId="14" xfId="0" applyFont="1" applyFill="1" applyBorder="1"/>
    <xf numFmtId="0" fontId="7" fillId="4" borderId="15" xfId="0" applyFont="1" applyFill="1" applyBorder="1"/>
    <xf numFmtId="0" fontId="7" fillId="4" borderId="16" xfId="0" applyFont="1" applyFill="1" applyBorder="1"/>
    <xf numFmtId="0" fontId="7" fillId="3" borderId="0" xfId="0" applyFont="1" applyFill="1" applyBorder="1" applyAlignment="1">
      <alignment horizontal="right"/>
    </xf>
    <xf numFmtId="0" fontId="7" fillId="2" borderId="0" xfId="0" applyFont="1" applyFill="1" applyBorder="1"/>
    <xf numFmtId="0" fontId="8" fillId="2" borderId="15" xfId="0" applyFont="1" applyFill="1" applyBorder="1"/>
    <xf numFmtId="0" fontId="7" fillId="8" borderId="0" xfId="0" applyFont="1" applyFill="1" applyBorder="1"/>
    <xf numFmtId="0" fontId="7" fillId="8" borderId="15" xfId="0" applyFont="1" applyFill="1" applyBorder="1"/>
    <xf numFmtId="0" fontId="7" fillId="0" borderId="9" xfId="0" applyFont="1" applyBorder="1"/>
    <xf numFmtId="0" fontId="7" fillId="0" borderId="4" xfId="0" applyFont="1" applyBorder="1"/>
    <xf numFmtId="0" fontId="7" fillId="4" borderId="12" xfId="0" applyFont="1" applyFill="1" applyBorder="1" applyAlignment="1">
      <alignment horizontal="right"/>
    </xf>
    <xf numFmtId="0" fontId="7" fillId="0" borderId="17" xfId="0" applyFont="1" applyBorder="1" applyAlignment="1">
      <alignment horizontal="right"/>
    </xf>
    <xf numFmtId="16" fontId="7" fillId="0" borderId="0" xfId="0" applyNumberFormat="1" applyFont="1"/>
    <xf numFmtId="0" fontId="7" fillId="0" borderId="17" xfId="0" applyFont="1" applyBorder="1"/>
    <xf numFmtId="0" fontId="7" fillId="0" borderId="18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2" xfId="0" applyFont="1" applyBorder="1" applyAlignment="1">
      <alignment horizontal="center"/>
    </xf>
    <xf numFmtId="0" fontId="8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2" fontId="8" fillId="0" borderId="0" xfId="0" applyNumberFormat="1" applyFont="1" applyAlignment="1">
      <alignment horizontal="center"/>
    </xf>
    <xf numFmtId="2" fontId="8" fillId="0" borderId="0" xfId="0" applyNumberFormat="1" applyFont="1" applyFill="1"/>
    <xf numFmtId="1" fontId="7" fillId="7" borderId="0" xfId="0" applyNumberFormat="1" applyFont="1" applyFill="1" applyAlignment="1">
      <alignment horizontal="center"/>
    </xf>
    <xf numFmtId="0" fontId="7" fillId="2" borderId="0" xfId="0" applyFont="1" applyFill="1"/>
    <xf numFmtId="0" fontId="7" fillId="0" borderId="0" xfId="0" applyFont="1" applyBorder="1"/>
    <xf numFmtId="176" fontId="7" fillId="0" borderId="0" xfId="0" applyNumberFormat="1" applyFont="1" applyFill="1" applyBorder="1"/>
    <xf numFmtId="176" fontId="7" fillId="3" borderId="17" xfId="0" applyNumberFormat="1" applyFont="1" applyFill="1" applyBorder="1"/>
    <xf numFmtId="0" fontId="7" fillId="3" borderId="11" xfId="0" applyFont="1" applyFill="1" applyBorder="1"/>
    <xf numFmtId="0" fontId="7" fillId="5" borderId="15" xfId="0" applyFont="1" applyFill="1" applyBorder="1"/>
    <xf numFmtId="0" fontId="7" fillId="3" borderId="15" xfId="0" applyFont="1" applyFill="1" applyBorder="1"/>
    <xf numFmtId="176" fontId="7" fillId="4" borderId="17" xfId="0" applyNumberFormat="1" applyFont="1" applyFill="1" applyBorder="1"/>
    <xf numFmtId="0" fontId="7" fillId="4" borderId="11" xfId="0" applyFont="1" applyFill="1" applyBorder="1"/>
    <xf numFmtId="0" fontId="7" fillId="5" borderId="0" xfId="0" applyFont="1" applyFill="1" applyBorder="1"/>
    <xf numFmtId="0" fontId="7" fillId="6" borderId="14" xfId="0" applyFont="1" applyFill="1" applyBorder="1"/>
    <xf numFmtId="0" fontId="7" fillId="9" borderId="0" xfId="0" applyFont="1" applyFill="1"/>
    <xf numFmtId="0" fontId="9" fillId="5" borderId="0" xfId="0" applyFont="1" applyFill="1"/>
    <xf numFmtId="0" fontId="7" fillId="0" borderId="14" xfId="0" applyFont="1" applyBorder="1"/>
    <xf numFmtId="176" fontId="7" fillId="3" borderId="17" xfId="0" applyNumberFormat="1" applyFont="1" applyFill="1" applyBorder="1"/>
    <xf numFmtId="176" fontId="7" fillId="0" borderId="0" xfId="0" applyNumberFormat="1" applyFont="1" applyBorder="1"/>
    <xf numFmtId="176" fontId="7" fillId="4" borderId="17" xfId="0" applyNumberFormat="1" applyFont="1" applyFill="1" applyBorder="1"/>
    <xf numFmtId="0" fontId="8" fillId="0" borderId="0" xfId="0" applyFont="1"/>
    <xf numFmtId="0" fontId="8" fillId="4" borderId="0" xfId="0" applyFont="1" applyFill="1"/>
    <xf numFmtId="0" fontId="10" fillId="0" borderId="0" xfId="0" applyFo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8" fillId="0" borderId="0" xfId="0" applyFont="1" applyAlignment="1">
      <alignment horizontal="left"/>
    </xf>
    <xf numFmtId="0" fontId="8" fillId="5" borderId="0" xfId="0" applyFont="1" applyFill="1"/>
    <xf numFmtId="176" fontId="7" fillId="3" borderId="9" xfId="0" applyNumberFormat="1" applyFont="1" applyFill="1" applyBorder="1"/>
    <xf numFmtId="0" fontId="7" fillId="3" borderId="10" xfId="0" applyFont="1" applyFill="1" applyBorder="1"/>
    <xf numFmtId="0" fontId="9" fillId="5" borderId="15" xfId="0" applyFont="1" applyFill="1" applyBorder="1"/>
    <xf numFmtId="177" fontId="8" fillId="0" borderId="0" xfId="0" applyNumberFormat="1" applyFont="1"/>
    <xf numFmtId="0" fontId="7" fillId="0" borderId="0" xfId="0" applyFont="1"/>
    <xf numFmtId="0" fontId="7" fillId="0" borderId="15" xfId="0" applyFont="1" applyBorder="1"/>
    <xf numFmtId="176" fontId="7" fillId="3" borderId="10" xfId="0" applyNumberFormat="1" applyFont="1" applyFill="1" applyBorder="1"/>
    <xf numFmtId="176" fontId="7" fillId="3" borderId="10" xfId="0" applyNumberFormat="1" applyFont="1" applyFill="1" applyBorder="1"/>
    <xf numFmtId="0" fontId="7" fillId="3" borderId="18" xfId="0" applyFont="1" applyFill="1" applyBorder="1"/>
    <xf numFmtId="0" fontId="7" fillId="5" borderId="16" xfId="0" applyFont="1" applyFill="1" applyBorder="1"/>
    <xf numFmtId="177" fontId="8" fillId="0" borderId="0" xfId="0" applyNumberFormat="1" applyFont="1"/>
    <xf numFmtId="0" fontId="7" fillId="0" borderId="15" xfId="0" applyFont="1" applyBorder="1"/>
    <xf numFmtId="0" fontId="16" fillId="0" borderId="0" xfId="0" applyFont="1"/>
    <xf numFmtId="0" fontId="16" fillId="0" borderId="1" xfId="0" applyFont="1" applyBorder="1"/>
    <xf numFmtId="0" fontId="16" fillId="0" borderId="3" xfId="0" applyFont="1" applyBorder="1"/>
    <xf numFmtId="0" fontId="16" fillId="0" borderId="0" xfId="0" applyFont="1" applyBorder="1"/>
    <xf numFmtId="0" fontId="16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9" xfId="0" applyFont="1" applyBorder="1"/>
    <xf numFmtId="0" fontId="16" fillId="0" borderId="20" xfId="0" applyFont="1" applyBorder="1"/>
    <xf numFmtId="0" fontId="16" fillId="0" borderId="21" xfId="0" applyFont="1" applyBorder="1"/>
    <xf numFmtId="0" fontId="16" fillId="0" borderId="22" xfId="0" applyFont="1" applyBorder="1"/>
    <xf numFmtId="0" fontId="16" fillId="0" borderId="5" xfId="0" applyFont="1" applyBorder="1"/>
    <xf numFmtId="0" fontId="16" fillId="0" borderId="23" xfId="0" applyFont="1" applyBorder="1"/>
    <xf numFmtId="0" fontId="16" fillId="0" borderId="7" xfId="0" applyFont="1" applyBorder="1"/>
    <xf numFmtId="0" fontId="17" fillId="0" borderId="0" xfId="0" applyFont="1" applyAlignment="1"/>
    <xf numFmtId="0" fontId="8" fillId="0" borderId="0" xfId="0" applyFont="1"/>
    <xf numFmtId="14" fontId="8" fillId="0" borderId="0" xfId="0" applyNumberFormat="1" applyFont="1"/>
    <xf numFmtId="0" fontId="8" fillId="10" borderId="0" xfId="0" applyFont="1" applyFill="1"/>
    <xf numFmtId="0" fontId="7" fillId="4" borderId="18" xfId="0" applyFont="1" applyFill="1" applyBorder="1"/>
    <xf numFmtId="0" fontId="7" fillId="0" borderId="0" xfId="0" applyFont="1"/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176" fontId="8" fillId="0" borderId="0" xfId="0" applyNumberFormat="1" applyFont="1" applyBorder="1"/>
    <xf numFmtId="0" fontId="8" fillId="0" borderId="0" xfId="0" applyFont="1" applyBorder="1" applyAlignment="1">
      <alignment horizontal="left"/>
    </xf>
    <xf numFmtId="0" fontId="14" fillId="4" borderId="0" xfId="0" applyFont="1" applyFill="1" applyBorder="1"/>
    <xf numFmtId="0" fontId="8" fillId="4" borderId="0" xfId="0" applyFont="1" applyFill="1" applyBorder="1" applyAlignment="1">
      <alignment horizontal="left"/>
    </xf>
    <xf numFmtId="0" fontId="14" fillId="3" borderId="0" xfId="0" applyFont="1" applyFill="1" applyBorder="1"/>
    <xf numFmtId="0" fontId="8" fillId="3" borderId="0" xfId="0" applyFont="1" applyFill="1" applyBorder="1" applyAlignment="1">
      <alignment horizontal="left"/>
    </xf>
    <xf numFmtId="0" fontId="15" fillId="4" borderId="0" xfId="0" applyFont="1" applyFill="1" applyBorder="1"/>
    <xf numFmtId="0" fontId="19" fillId="3" borderId="0" xfId="0" applyFont="1" applyFill="1" applyBorder="1"/>
    <xf numFmtId="0" fontId="14" fillId="4" borderId="0" xfId="0" applyFont="1" applyFill="1" applyBorder="1" applyAlignment="1">
      <alignment horizontal="right"/>
    </xf>
    <xf numFmtId="0" fontId="14" fillId="3" borderId="0" xfId="0" applyFont="1" applyFill="1" applyBorder="1" applyAlignment="1">
      <alignment horizontal="right"/>
    </xf>
    <xf numFmtId="0" fontId="15" fillId="4" borderId="0" xfId="0" applyFont="1" applyFill="1" applyBorder="1" applyAlignment="1">
      <alignment horizontal="right"/>
    </xf>
    <xf numFmtId="0" fontId="15" fillId="3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13" fillId="0" borderId="0" xfId="0" applyFont="1" applyBorder="1"/>
    <xf numFmtId="178" fontId="8" fillId="0" borderId="0" xfId="0" applyNumberFormat="1" applyFont="1"/>
    <xf numFmtId="178" fontId="8" fillId="0" borderId="0" xfId="0" applyNumberFormat="1" applyFont="1" applyAlignment="1">
      <alignment horizontal="left"/>
    </xf>
    <xf numFmtId="179" fontId="8" fillId="0" borderId="0" xfId="1" applyNumberFormat="1" applyFont="1" applyAlignment="1"/>
    <xf numFmtId="179" fontId="8" fillId="0" borderId="0" xfId="1" applyNumberFormat="1" applyFont="1" applyAlignment="1">
      <alignment horizontal="center"/>
    </xf>
    <xf numFmtId="179" fontId="8" fillId="0" borderId="8" xfId="1" applyNumberFormat="1" applyFont="1" applyBorder="1" applyAlignment="1"/>
    <xf numFmtId="179" fontId="24" fillId="11" borderId="0" xfId="1" applyNumberFormat="1" applyFont="1" applyFill="1" applyAlignment="1"/>
    <xf numFmtId="179" fontId="25" fillId="0" borderId="0" xfId="1" applyNumberFormat="1" applyFont="1" applyFill="1" applyAlignment="1"/>
    <xf numFmtId="0" fontId="16" fillId="2" borderId="0" xfId="0" applyFont="1" applyFill="1"/>
    <xf numFmtId="0" fontId="16" fillId="2" borderId="1" xfId="0" applyFont="1" applyFill="1" applyBorder="1"/>
    <xf numFmtId="0" fontId="16" fillId="2" borderId="0" xfId="0" applyFont="1" applyFill="1" applyBorder="1"/>
    <xf numFmtId="0" fontId="16" fillId="2" borderId="5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2" borderId="19" xfId="0" applyFont="1" applyFill="1" applyBorder="1"/>
    <xf numFmtId="0" fontId="16" fillId="2" borderId="21" xfId="0" applyFont="1" applyFill="1" applyBorder="1"/>
    <xf numFmtId="0" fontId="16" fillId="2" borderId="22" xfId="0" applyFont="1" applyFill="1" applyBorder="1"/>
    <xf numFmtId="0" fontId="16" fillId="2" borderId="5" xfId="0" applyFont="1" applyFill="1" applyBorder="1"/>
    <xf numFmtId="0" fontId="16" fillId="2" borderId="7" xfId="0" applyFont="1" applyFill="1" applyBorder="1"/>
    <xf numFmtId="0" fontId="16" fillId="3" borderId="1" xfId="0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19" xfId="0" applyFont="1" applyFill="1" applyBorder="1"/>
    <xf numFmtId="0" fontId="16" fillId="3" borderId="21" xfId="0" applyFont="1" applyFill="1" applyBorder="1"/>
    <xf numFmtId="0" fontId="16" fillId="3" borderId="5" xfId="0" applyFont="1" applyFill="1" applyBorder="1"/>
    <xf numFmtId="0" fontId="16" fillId="0" borderId="3" xfId="0" applyFont="1" applyFill="1" applyBorder="1"/>
    <xf numFmtId="0" fontId="16" fillId="0" borderId="7" xfId="0" applyFont="1" applyFill="1" applyBorder="1" applyAlignment="1">
      <alignment horizontal="center"/>
    </xf>
    <xf numFmtId="0" fontId="16" fillId="0" borderId="20" xfId="0" applyFont="1" applyFill="1" applyBorder="1"/>
    <xf numFmtId="0" fontId="16" fillId="0" borderId="23" xfId="0" applyFont="1" applyFill="1" applyBorder="1"/>
    <xf numFmtId="0" fontId="16" fillId="0" borderId="0" xfId="0" applyFont="1" applyFill="1" applyBorder="1"/>
    <xf numFmtId="0" fontId="16" fillId="0" borderId="0" xfId="0" applyFont="1" applyFill="1"/>
    <xf numFmtId="179" fontId="24" fillId="0" borderId="0" xfId="1" applyNumberFormat="1" applyFont="1" applyFill="1" applyAlignment="1"/>
    <xf numFmtId="0" fontId="8" fillId="0" borderId="0" xfId="0" applyFont="1" applyAlignment="1">
      <alignment horizontal="center"/>
    </xf>
    <xf numFmtId="2" fontId="7" fillId="7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0" fontId="18" fillId="0" borderId="0" xfId="0" applyFont="1" applyAlignment="1">
      <alignment horizont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17"/>
  <sheetViews>
    <sheetView zoomScale="70" zoomScaleNormal="70" workbookViewId="0">
      <pane ySplit="1" topLeftCell="A2" activePane="bottomLeft" state="frozen"/>
      <selection pane="bottomLeft" activeCell="I6" sqref="I6:J117"/>
    </sheetView>
  </sheetViews>
  <sheetFormatPr defaultColWidth="18.5" defaultRowHeight="21"/>
  <cols>
    <col min="1" max="7" width="11.625" style="85" customWidth="1"/>
    <col min="8" max="8" width="2.5" style="92" customWidth="1"/>
    <col min="9" max="9" width="23.125" style="85" customWidth="1"/>
    <col min="10" max="10" width="11.5" style="85" customWidth="1"/>
    <col min="11" max="11" width="22.625" style="85" customWidth="1"/>
    <col min="12" max="12" width="10.875" style="91" customWidth="1"/>
    <col min="13" max="13" width="23.625" style="85" customWidth="1"/>
    <col min="14" max="14" width="10.125" style="91" customWidth="1"/>
    <col min="15" max="15" width="23.625" style="85" customWidth="1"/>
    <col min="16" max="16" width="10.5" style="91" customWidth="1"/>
    <col min="17" max="17" width="22.625" style="85" customWidth="1"/>
    <col min="18" max="18" width="10.5" style="91" customWidth="1"/>
    <col min="19" max="19" width="22.875" style="85" customWidth="1"/>
    <col min="20" max="20" width="10.625" style="91" customWidth="1"/>
    <col min="21" max="21" width="12.125" style="85" customWidth="1"/>
    <col min="22" max="22" width="2.875" style="123" customWidth="1"/>
    <col min="23" max="23" width="16.875" style="85" customWidth="1"/>
    <col min="24" max="24" width="13.875" style="85" customWidth="1"/>
    <col min="25" max="25" width="18.5" style="145"/>
    <col min="26" max="16384" width="18.5" style="85"/>
  </cols>
  <sheetData>
    <row r="1" spans="1:25" ht="27" customHeight="1">
      <c r="B1" s="85" t="s">
        <v>114</v>
      </c>
      <c r="C1" s="85" t="s">
        <v>115</v>
      </c>
      <c r="D1" s="85" t="s">
        <v>116</v>
      </c>
      <c r="E1" s="85" t="s">
        <v>117</v>
      </c>
      <c r="F1" s="85" t="s">
        <v>118</v>
      </c>
      <c r="G1" s="85" t="s">
        <v>119</v>
      </c>
      <c r="I1" s="172" t="s">
        <v>35</v>
      </c>
      <c r="J1" s="172"/>
      <c r="K1" s="172" t="s">
        <v>36</v>
      </c>
      <c r="L1" s="172"/>
      <c r="M1" s="172" t="s">
        <v>37</v>
      </c>
      <c r="N1" s="172"/>
      <c r="O1" s="172" t="s">
        <v>38</v>
      </c>
      <c r="P1" s="172"/>
      <c r="Q1" s="85" t="s">
        <v>118</v>
      </c>
      <c r="S1" s="85" t="s">
        <v>119</v>
      </c>
    </row>
    <row r="2" spans="1:25" ht="36.950000000000003" customHeight="1" thickBot="1">
      <c r="A2" s="85" t="s">
        <v>104</v>
      </c>
      <c r="B2" s="125">
        <v>395</v>
      </c>
      <c r="C2" s="125">
        <v>561</v>
      </c>
      <c r="D2" s="125">
        <v>596</v>
      </c>
      <c r="E2" s="125">
        <v>386</v>
      </c>
      <c r="F2" s="125">
        <v>377</v>
      </c>
      <c r="G2" s="125">
        <v>206</v>
      </c>
      <c r="I2" s="85">
        <f>J10+L10+N10+P10+R10+T10</f>
        <v>85521</v>
      </c>
      <c r="K2" s="121" t="s">
        <v>148</v>
      </c>
    </row>
    <row r="3" spans="1:25" ht="36.950000000000003" customHeight="1" thickBot="1">
      <c r="A3" s="29" t="s">
        <v>101</v>
      </c>
      <c r="B3" s="18">
        <v>5083</v>
      </c>
      <c r="C3" s="18">
        <v>7699</v>
      </c>
      <c r="D3" s="18">
        <v>5906</v>
      </c>
      <c r="E3" s="18">
        <v>4486</v>
      </c>
      <c r="F3" s="18">
        <v>7162</v>
      </c>
      <c r="G3" s="18">
        <v>5427</v>
      </c>
      <c r="I3" s="143"/>
      <c r="J3" s="143"/>
      <c r="K3" s="143"/>
      <c r="L3" s="144"/>
      <c r="M3" s="143"/>
      <c r="N3" s="144"/>
      <c r="O3" s="143"/>
      <c r="P3" s="144"/>
      <c r="Q3" s="143"/>
      <c r="R3" s="144"/>
      <c r="S3" s="143"/>
      <c r="W3" s="126" t="s">
        <v>141</v>
      </c>
      <c r="X3" s="147">
        <f>U5*12</f>
        <v>1026252</v>
      </c>
    </row>
    <row r="4" spans="1:25" ht="36.950000000000003" customHeight="1" thickBot="1">
      <c r="A4" s="86" t="s">
        <v>102</v>
      </c>
      <c r="B4" s="18">
        <v>5216</v>
      </c>
      <c r="C4" s="18">
        <v>7866</v>
      </c>
      <c r="D4" s="18">
        <v>6080</v>
      </c>
      <c r="E4" s="18">
        <v>4615</v>
      </c>
      <c r="F4" s="18">
        <v>7289</v>
      </c>
      <c r="G4" s="18">
        <v>5515</v>
      </c>
      <c r="I4" s="128">
        <f ca="1">NOW()</f>
        <v>44528.64474398148</v>
      </c>
      <c r="J4" s="6"/>
      <c r="K4" s="128">
        <f ca="1">NOW()</f>
        <v>44528.64474398148</v>
      </c>
      <c r="L4" s="129"/>
      <c r="M4" s="128">
        <f ca="1">NOW()</f>
        <v>44528.64474398148</v>
      </c>
      <c r="N4" s="129"/>
      <c r="O4" s="128">
        <f ca="1">NOW()</f>
        <v>44528.64474398148</v>
      </c>
      <c r="P4" s="129"/>
      <c r="Q4" s="128">
        <f ca="1">NOW()</f>
        <v>44528.64474398148</v>
      </c>
      <c r="R4" s="129"/>
      <c r="S4" s="128">
        <f ca="1">NOW()</f>
        <v>44528.64474398148</v>
      </c>
      <c r="T4" s="129"/>
      <c r="U4" s="121" t="s">
        <v>137</v>
      </c>
      <c r="W4" s="127" t="s">
        <v>142</v>
      </c>
      <c r="X4" s="147">
        <f>SUM(X5:X16)</f>
        <v>986327</v>
      </c>
      <c r="Y4" s="146" t="s">
        <v>146</v>
      </c>
    </row>
    <row r="5" spans="1:25" ht="35.25" customHeight="1">
      <c r="A5" s="85" t="s">
        <v>103</v>
      </c>
      <c r="B5" s="85">
        <f t="shared" ref="B5:G5" si="0">B4-B3</f>
        <v>133</v>
      </c>
      <c r="C5" s="121">
        <f t="shared" si="0"/>
        <v>167</v>
      </c>
      <c r="D5" s="121">
        <f t="shared" si="0"/>
        <v>174</v>
      </c>
      <c r="E5" s="121">
        <f t="shared" si="0"/>
        <v>129</v>
      </c>
      <c r="F5" s="121">
        <f t="shared" si="0"/>
        <v>127</v>
      </c>
      <c r="G5" s="121">
        <f t="shared" si="0"/>
        <v>88</v>
      </c>
      <c r="I5" s="143">
        <v>44528.641187615744</v>
      </c>
      <c r="J5" s="143"/>
      <c r="K5" s="143">
        <v>44528.641187615744</v>
      </c>
      <c r="L5" s="144"/>
      <c r="M5" s="143">
        <v>44528.641187615744</v>
      </c>
      <c r="N5" s="144"/>
      <c r="O5" s="143">
        <v>44528.641187615744</v>
      </c>
      <c r="P5" s="144"/>
      <c r="Q5" s="143">
        <v>44528.641187615744</v>
      </c>
      <c r="R5" s="144"/>
      <c r="S5" s="143">
        <v>44528.641187615744</v>
      </c>
      <c r="T5" s="129"/>
      <c r="U5" s="85">
        <f>J10+L10+N10+P10+R10+T10</f>
        <v>85521</v>
      </c>
      <c r="W5" s="122">
        <v>44226</v>
      </c>
      <c r="X5" s="145">
        <v>83579</v>
      </c>
      <c r="Y5" s="145">
        <f>X5</f>
        <v>83579</v>
      </c>
    </row>
    <row r="6" spans="1:25" ht="33.950000000000003" customHeight="1">
      <c r="A6" s="8"/>
      <c r="B6" s="8"/>
      <c r="C6" s="8"/>
      <c r="D6" s="8"/>
      <c r="E6" s="8"/>
      <c r="F6" s="8"/>
      <c r="G6" s="8"/>
      <c r="I6" s="6" t="s">
        <v>114</v>
      </c>
      <c r="J6" s="6"/>
      <c r="K6" s="6" t="s">
        <v>115</v>
      </c>
      <c r="L6" s="129"/>
      <c r="M6" s="6" t="s">
        <v>116</v>
      </c>
      <c r="N6" s="129"/>
      <c r="O6" s="6" t="s">
        <v>117</v>
      </c>
      <c r="P6" s="129"/>
      <c r="Q6" s="6" t="s">
        <v>118</v>
      </c>
      <c r="R6" s="129"/>
      <c r="S6" s="6" t="s">
        <v>119</v>
      </c>
      <c r="T6" s="129"/>
      <c r="W6" s="122">
        <v>44255</v>
      </c>
      <c r="X6" s="145">
        <v>81329</v>
      </c>
      <c r="Y6" s="145">
        <f>Y5+X6</f>
        <v>164908</v>
      </c>
    </row>
    <row r="7" spans="1:25" ht="33.950000000000003" customHeight="1">
      <c r="A7" s="85" t="s">
        <v>101</v>
      </c>
      <c r="B7" s="125">
        <v>155</v>
      </c>
      <c r="C7" s="125">
        <v>205</v>
      </c>
      <c r="D7" s="125">
        <v>214</v>
      </c>
      <c r="E7" s="125">
        <v>149</v>
      </c>
      <c r="F7" s="125">
        <v>198</v>
      </c>
      <c r="G7" s="125">
        <v>231</v>
      </c>
      <c r="I7" s="142"/>
      <c r="J7" s="6"/>
      <c r="K7" s="6"/>
      <c r="L7" s="129"/>
      <c r="M7" s="6"/>
      <c r="N7" s="129"/>
      <c r="O7" s="6"/>
      <c r="P7" s="129"/>
      <c r="Q7" s="6"/>
      <c r="R7" s="129"/>
      <c r="S7" s="6"/>
      <c r="T7" s="141"/>
      <c r="W7" s="122">
        <v>44286</v>
      </c>
      <c r="X7" s="145">
        <v>70389</v>
      </c>
      <c r="Y7" s="145">
        <f>Y6+X7</f>
        <v>235297</v>
      </c>
    </row>
    <row r="8" spans="1:25" ht="33.950000000000003" customHeight="1">
      <c r="A8" s="85" t="s">
        <v>102</v>
      </c>
      <c r="B8" s="125">
        <v>159</v>
      </c>
      <c r="C8" s="125">
        <v>210</v>
      </c>
      <c r="D8" s="125">
        <v>223</v>
      </c>
      <c r="E8" s="125">
        <v>153</v>
      </c>
      <c r="F8" s="125">
        <v>204</v>
      </c>
      <c r="G8" s="125">
        <v>234</v>
      </c>
      <c r="I8" s="130" t="s">
        <v>121</v>
      </c>
      <c r="J8" s="131"/>
      <c r="K8" s="132" t="s">
        <v>121</v>
      </c>
      <c r="L8" s="133"/>
      <c r="M8" s="134" t="s">
        <v>105</v>
      </c>
      <c r="N8" s="131"/>
      <c r="O8" s="135" t="s">
        <v>140</v>
      </c>
      <c r="P8" s="133"/>
      <c r="Q8" s="130" t="s">
        <v>121</v>
      </c>
      <c r="R8" s="131"/>
      <c r="S8" s="132" t="s">
        <v>136</v>
      </c>
      <c r="T8" s="133"/>
      <c r="W8" s="122">
        <v>44316</v>
      </c>
      <c r="X8" s="145">
        <v>83415</v>
      </c>
      <c r="Y8" s="145">
        <f>Y7+X8</f>
        <v>318712</v>
      </c>
    </row>
    <row r="9" spans="1:25" ht="33.950000000000003" customHeight="1">
      <c r="A9" s="85" t="s">
        <v>103</v>
      </c>
      <c r="B9" s="85">
        <f t="shared" ref="B9:G9" si="1">B8-B7</f>
        <v>4</v>
      </c>
      <c r="C9" s="121">
        <f t="shared" si="1"/>
        <v>5</v>
      </c>
      <c r="D9" s="121">
        <f t="shared" si="1"/>
        <v>9</v>
      </c>
      <c r="E9" s="121">
        <f t="shared" si="1"/>
        <v>4</v>
      </c>
      <c r="F9" s="121">
        <f t="shared" si="1"/>
        <v>6</v>
      </c>
      <c r="G9" s="121">
        <f t="shared" si="1"/>
        <v>3</v>
      </c>
      <c r="I9" s="136" t="s">
        <v>106</v>
      </c>
      <c r="J9" s="131">
        <f>B2</f>
        <v>395</v>
      </c>
      <c r="K9" s="137" t="s">
        <v>106</v>
      </c>
      <c r="L9" s="133">
        <f>C2</f>
        <v>561</v>
      </c>
      <c r="M9" s="136" t="s">
        <v>106</v>
      </c>
      <c r="N9" s="131">
        <f>D2</f>
        <v>596</v>
      </c>
      <c r="O9" s="137" t="s">
        <v>106</v>
      </c>
      <c r="P9" s="133">
        <f>E2</f>
        <v>386</v>
      </c>
      <c r="Q9" s="136" t="s">
        <v>106</v>
      </c>
      <c r="R9" s="131">
        <f>F2</f>
        <v>377</v>
      </c>
      <c r="S9" s="137" t="s">
        <v>106</v>
      </c>
      <c r="T9" s="133">
        <f>G2</f>
        <v>206</v>
      </c>
      <c r="W9" s="122">
        <v>44347</v>
      </c>
      <c r="X9" s="145">
        <v>85261</v>
      </c>
      <c r="Y9" s="145">
        <f>Y8+X9</f>
        <v>403973</v>
      </c>
    </row>
    <row r="10" spans="1:25" ht="33.950000000000003" customHeight="1">
      <c r="I10" s="138" t="s">
        <v>107</v>
      </c>
      <c r="J10" s="131">
        <f>14000+J9</f>
        <v>14395</v>
      </c>
      <c r="K10" s="139" t="s">
        <v>128</v>
      </c>
      <c r="L10" s="133">
        <f>13000+L9</f>
        <v>13561</v>
      </c>
      <c r="M10" s="138" t="s">
        <v>107</v>
      </c>
      <c r="N10" s="131">
        <f>14000+N9</f>
        <v>14596</v>
      </c>
      <c r="O10" s="139" t="s">
        <v>120</v>
      </c>
      <c r="P10" s="133">
        <f>14000+P9</f>
        <v>14386</v>
      </c>
      <c r="Q10" s="136" t="s">
        <v>127</v>
      </c>
      <c r="R10" s="131">
        <f>15000+R9</f>
        <v>15377</v>
      </c>
      <c r="S10" s="139" t="s">
        <v>107</v>
      </c>
      <c r="T10" s="133">
        <f>13000+T9</f>
        <v>13206</v>
      </c>
      <c r="W10" s="122">
        <v>44377</v>
      </c>
      <c r="X10" s="145">
        <v>84754</v>
      </c>
      <c r="Y10" s="145">
        <f>Y9+X10</f>
        <v>488727</v>
      </c>
    </row>
    <row r="11" spans="1:25" ht="33.950000000000003" customHeight="1">
      <c r="D11" s="90"/>
      <c r="I11" s="140"/>
      <c r="J11" s="141"/>
      <c r="K11" s="140"/>
      <c r="L11" s="141"/>
      <c r="M11" s="140"/>
      <c r="N11" s="141"/>
      <c r="O11" s="140"/>
      <c r="P11" s="141"/>
      <c r="Q11" s="140"/>
      <c r="R11" s="141"/>
      <c r="S11" s="140"/>
      <c r="T11" s="141"/>
      <c r="W11" s="122">
        <v>44408</v>
      </c>
      <c r="X11" s="145">
        <v>85775</v>
      </c>
    </row>
    <row r="12" spans="1:25" ht="33.950000000000003" customHeight="1">
      <c r="D12" s="89"/>
      <c r="I12" s="136" t="s">
        <v>108</v>
      </c>
      <c r="J12" s="131">
        <f>B3</f>
        <v>5083</v>
      </c>
      <c r="K12" s="137" t="s">
        <v>108</v>
      </c>
      <c r="L12" s="133">
        <f>C3</f>
        <v>7699</v>
      </c>
      <c r="M12" s="136" t="s">
        <v>108</v>
      </c>
      <c r="N12" s="131">
        <f>D3</f>
        <v>5906</v>
      </c>
      <c r="O12" s="137" t="s">
        <v>108</v>
      </c>
      <c r="P12" s="133">
        <f>E3</f>
        <v>4486</v>
      </c>
      <c r="Q12" s="136" t="s">
        <v>108</v>
      </c>
      <c r="R12" s="131">
        <f>F3</f>
        <v>7162</v>
      </c>
      <c r="S12" s="137" t="s">
        <v>108</v>
      </c>
      <c r="T12" s="133">
        <f>G3</f>
        <v>5427</v>
      </c>
      <c r="W12" s="122">
        <v>44439</v>
      </c>
      <c r="X12" s="145">
        <f>62545+7500</f>
        <v>70045</v>
      </c>
    </row>
    <row r="13" spans="1:25" ht="33.950000000000003" customHeight="1">
      <c r="D13" s="87"/>
      <c r="I13" s="136" t="s">
        <v>109</v>
      </c>
      <c r="J13" s="131">
        <f>B4</f>
        <v>5216</v>
      </c>
      <c r="K13" s="137" t="s">
        <v>109</v>
      </c>
      <c r="L13" s="133">
        <f>C4</f>
        <v>7866</v>
      </c>
      <c r="M13" s="136" t="s">
        <v>109</v>
      </c>
      <c r="N13" s="131">
        <f>D4</f>
        <v>6080</v>
      </c>
      <c r="O13" s="137" t="s">
        <v>109</v>
      </c>
      <c r="P13" s="133">
        <f>E4</f>
        <v>4615</v>
      </c>
      <c r="Q13" s="136" t="s">
        <v>109</v>
      </c>
      <c r="R13" s="131">
        <f>F4</f>
        <v>7289</v>
      </c>
      <c r="S13" s="137" t="s">
        <v>109</v>
      </c>
      <c r="T13" s="133">
        <f>G4</f>
        <v>5515</v>
      </c>
      <c r="W13" s="122">
        <v>44469</v>
      </c>
      <c r="X13" s="149">
        <v>85533</v>
      </c>
    </row>
    <row r="14" spans="1:25" ht="33.950000000000003" customHeight="1">
      <c r="D14"/>
      <c r="I14" s="136" t="s">
        <v>110</v>
      </c>
      <c r="J14" s="131">
        <f>B5</f>
        <v>133</v>
      </c>
      <c r="K14" s="137" t="s">
        <v>110</v>
      </c>
      <c r="L14" s="133">
        <f>C5</f>
        <v>167</v>
      </c>
      <c r="M14" s="136" t="s">
        <v>110</v>
      </c>
      <c r="N14" s="131">
        <f>D5</f>
        <v>174</v>
      </c>
      <c r="O14" s="137" t="s">
        <v>110</v>
      </c>
      <c r="P14" s="133">
        <f>+E5</f>
        <v>129</v>
      </c>
      <c r="Q14" s="136" t="s">
        <v>110</v>
      </c>
      <c r="R14" s="131">
        <f>F5</f>
        <v>127</v>
      </c>
      <c r="S14" s="137" t="s">
        <v>110</v>
      </c>
      <c r="T14" s="133">
        <f>G5</f>
        <v>88</v>
      </c>
      <c r="W14" s="122">
        <v>44500</v>
      </c>
      <c r="X14" s="171">
        <v>85726</v>
      </c>
    </row>
    <row r="15" spans="1:25" ht="33.950000000000003" customHeight="1">
      <c r="D15" s="87"/>
      <c r="I15" s="136" t="s">
        <v>111</v>
      </c>
      <c r="J15" s="131">
        <f>B2</f>
        <v>395</v>
      </c>
      <c r="K15" s="137" t="s">
        <v>111</v>
      </c>
      <c r="L15" s="133">
        <f>C2</f>
        <v>561</v>
      </c>
      <c r="M15" s="136" t="s">
        <v>111</v>
      </c>
      <c r="N15" s="131">
        <f>N9</f>
        <v>596</v>
      </c>
      <c r="O15" s="137" t="s">
        <v>111</v>
      </c>
      <c r="P15" s="133">
        <f>P9</f>
        <v>386</v>
      </c>
      <c r="Q15" s="136" t="s">
        <v>111</v>
      </c>
      <c r="R15" s="131">
        <f>F2</f>
        <v>377</v>
      </c>
      <c r="S15" s="137" t="s">
        <v>111</v>
      </c>
      <c r="T15" s="133">
        <f>G2</f>
        <v>206</v>
      </c>
      <c r="W15" s="122">
        <v>44530</v>
      </c>
      <c r="X15" s="171">
        <v>85521</v>
      </c>
    </row>
    <row r="16" spans="1:25" ht="33.950000000000003" customHeight="1">
      <c r="D16" s="87"/>
      <c r="I16" s="140"/>
      <c r="J16" s="141"/>
      <c r="K16" s="140"/>
      <c r="L16" s="141"/>
      <c r="M16" s="140"/>
      <c r="N16" s="141"/>
      <c r="O16" s="140"/>
      <c r="P16" s="141"/>
      <c r="Q16" s="140"/>
      <c r="R16" s="141"/>
      <c r="S16" s="140"/>
      <c r="T16" s="141"/>
      <c r="W16" s="122">
        <v>44551</v>
      </c>
      <c r="X16" s="148">
        <v>85000</v>
      </c>
    </row>
    <row r="17" spans="4:24" ht="33.950000000000003" customHeight="1">
      <c r="D17" s="87"/>
      <c r="I17" s="136" t="s">
        <v>112</v>
      </c>
      <c r="J17" s="131">
        <f>B7</f>
        <v>155</v>
      </c>
      <c r="K17" s="137" t="s">
        <v>112</v>
      </c>
      <c r="L17" s="133">
        <f>C7</f>
        <v>205</v>
      </c>
      <c r="M17" s="136" t="s">
        <v>112</v>
      </c>
      <c r="N17" s="131">
        <f>D7</f>
        <v>214</v>
      </c>
      <c r="O17" s="137" t="s">
        <v>112</v>
      </c>
      <c r="P17" s="133">
        <f>E7</f>
        <v>149</v>
      </c>
      <c r="Q17" s="136" t="s">
        <v>112</v>
      </c>
      <c r="R17" s="131">
        <f>F7</f>
        <v>198</v>
      </c>
      <c r="S17" s="137" t="s">
        <v>112</v>
      </c>
      <c r="T17" s="133">
        <f>G7</f>
        <v>231</v>
      </c>
      <c r="X17" s="145"/>
    </row>
    <row r="18" spans="4:24" ht="33.950000000000003" customHeight="1">
      <c r="D18" s="87"/>
      <c r="I18" s="136" t="s">
        <v>113</v>
      </c>
      <c r="J18" s="131">
        <f>B8</f>
        <v>159</v>
      </c>
      <c r="K18" s="137" t="s">
        <v>113</v>
      </c>
      <c r="L18" s="133">
        <f>C8</f>
        <v>210</v>
      </c>
      <c r="M18" s="136" t="s">
        <v>113</v>
      </c>
      <c r="N18" s="131">
        <f>D8</f>
        <v>223</v>
      </c>
      <c r="O18" s="137" t="s">
        <v>113</v>
      </c>
      <c r="P18" s="133">
        <f>E8</f>
        <v>153</v>
      </c>
      <c r="Q18" s="136" t="s">
        <v>113</v>
      </c>
      <c r="R18" s="131">
        <f>F8</f>
        <v>204</v>
      </c>
      <c r="S18" s="137" t="s">
        <v>113</v>
      </c>
      <c r="T18" s="133">
        <f>G8</f>
        <v>234</v>
      </c>
      <c r="W18" s="121" t="s">
        <v>141</v>
      </c>
      <c r="X18" s="145">
        <f>U5*12</f>
        <v>1026252</v>
      </c>
    </row>
    <row r="19" spans="4:24">
      <c r="D19"/>
      <c r="I19" s="136" t="s">
        <v>110</v>
      </c>
      <c r="J19" s="131">
        <f>B9</f>
        <v>4</v>
      </c>
      <c r="K19" s="137" t="s">
        <v>110</v>
      </c>
      <c r="L19" s="133">
        <f>C9</f>
        <v>5</v>
      </c>
      <c r="M19" s="136" t="s">
        <v>110</v>
      </c>
      <c r="N19" s="131">
        <f>D9</f>
        <v>9</v>
      </c>
      <c r="O19" s="137" t="s">
        <v>110</v>
      </c>
      <c r="P19" s="133">
        <f>E9</f>
        <v>4</v>
      </c>
      <c r="Q19" s="136" t="s">
        <v>110</v>
      </c>
      <c r="R19" s="131">
        <f>F9</f>
        <v>6</v>
      </c>
      <c r="S19" s="137" t="s">
        <v>110</v>
      </c>
      <c r="T19" s="133">
        <f>G9</f>
        <v>3</v>
      </c>
      <c r="X19" s="145"/>
    </row>
    <row r="20" spans="4:24">
      <c r="D20" s="87"/>
      <c r="I20" s="136" t="s">
        <v>111</v>
      </c>
      <c r="J20" s="131">
        <v>0</v>
      </c>
      <c r="K20" s="137" t="s">
        <v>111</v>
      </c>
      <c r="L20" s="133">
        <v>0</v>
      </c>
      <c r="M20" s="136" t="s">
        <v>111</v>
      </c>
      <c r="N20" s="131">
        <v>0</v>
      </c>
      <c r="O20" s="137" t="s">
        <v>111</v>
      </c>
      <c r="P20" s="133">
        <v>0</v>
      </c>
      <c r="Q20" s="136" t="s">
        <v>111</v>
      </c>
      <c r="R20" s="131">
        <v>0</v>
      </c>
      <c r="S20" s="137" t="s">
        <v>111</v>
      </c>
      <c r="T20" s="133">
        <v>0</v>
      </c>
    </row>
    <row r="21" spans="4:24">
      <c r="D21" s="87"/>
      <c r="I21" s="142"/>
      <c r="J21" s="6"/>
      <c r="K21" s="6"/>
      <c r="L21" s="129"/>
      <c r="M21" s="6"/>
      <c r="N21" s="129"/>
      <c r="O21" s="6"/>
      <c r="P21" s="129"/>
      <c r="Q21" s="6"/>
      <c r="R21" s="129"/>
      <c r="S21" s="6"/>
      <c r="T21" s="129"/>
    </row>
    <row r="22" spans="4:24">
      <c r="D22" s="87"/>
      <c r="I22" s="142" t="s">
        <v>145</v>
      </c>
      <c r="J22" s="6"/>
      <c r="K22" s="6" t="s">
        <v>145</v>
      </c>
      <c r="L22" s="129"/>
      <c r="M22" s="6" t="s">
        <v>145</v>
      </c>
      <c r="N22" s="129"/>
      <c r="O22" s="6" t="s">
        <v>145</v>
      </c>
      <c r="P22" s="129"/>
      <c r="Q22" s="6" t="s">
        <v>145</v>
      </c>
      <c r="R22" s="129"/>
      <c r="S22" s="6" t="s">
        <v>145</v>
      </c>
      <c r="T22" s="129"/>
    </row>
    <row r="23" spans="4:24">
      <c r="D23" s="87"/>
      <c r="K23" s="96"/>
      <c r="O23" s="96"/>
      <c r="Q23" s="96"/>
    </row>
    <row r="24" spans="4:24">
      <c r="D24" s="88"/>
      <c r="I24" s="143">
        <f>K5</f>
        <v>44528.641187615744</v>
      </c>
      <c r="J24" s="144"/>
      <c r="O24" s="96"/>
    </row>
    <row r="25" spans="4:24">
      <c r="I25" s="6" t="s">
        <v>115</v>
      </c>
      <c r="J25" s="129"/>
      <c r="O25" s="96"/>
    </row>
    <row r="26" spans="4:24">
      <c r="I26" s="6"/>
      <c r="J26" s="129"/>
      <c r="O26" s="103"/>
    </row>
    <row r="27" spans="4:24">
      <c r="I27" s="132" t="s">
        <v>121</v>
      </c>
      <c r="J27" s="133"/>
      <c r="O27" s="103"/>
    </row>
    <row r="28" spans="4:24">
      <c r="I28" s="137" t="s">
        <v>106</v>
      </c>
      <c r="J28" s="133">
        <f>L9</f>
        <v>561</v>
      </c>
      <c r="O28" s="103"/>
    </row>
    <row r="29" spans="4:24">
      <c r="I29" s="139" t="s">
        <v>128</v>
      </c>
      <c r="J29" s="133">
        <f>L10</f>
        <v>13561</v>
      </c>
      <c r="O29" s="103"/>
    </row>
    <row r="30" spans="4:24">
      <c r="I30" s="140"/>
      <c r="J30" s="141"/>
      <c r="O30" s="103"/>
    </row>
    <row r="31" spans="4:24">
      <c r="I31" s="137" t="s">
        <v>108</v>
      </c>
      <c r="J31" s="133">
        <f>L12</f>
        <v>7699</v>
      </c>
      <c r="O31" s="103"/>
    </row>
    <row r="32" spans="4:24">
      <c r="I32" s="137" t="s">
        <v>109</v>
      </c>
      <c r="J32" s="133">
        <f>L13</f>
        <v>7866</v>
      </c>
      <c r="O32" s="103"/>
    </row>
    <row r="33" spans="9:10">
      <c r="I33" s="137" t="s">
        <v>110</v>
      </c>
      <c r="J33" s="133">
        <f>L14</f>
        <v>167</v>
      </c>
    </row>
    <row r="34" spans="9:10">
      <c r="I34" s="137" t="s">
        <v>111</v>
      </c>
      <c r="J34" s="133">
        <f>L15</f>
        <v>561</v>
      </c>
    </row>
    <row r="35" spans="9:10">
      <c r="I35" s="140"/>
      <c r="J35" s="141"/>
    </row>
    <row r="36" spans="9:10">
      <c r="I36" s="137" t="s">
        <v>112</v>
      </c>
      <c r="J36" s="133">
        <f>L17</f>
        <v>205</v>
      </c>
    </row>
    <row r="37" spans="9:10">
      <c r="I37" s="137" t="s">
        <v>113</v>
      </c>
      <c r="J37" s="133">
        <f>L18</f>
        <v>210</v>
      </c>
    </row>
    <row r="38" spans="9:10">
      <c r="I38" s="137" t="s">
        <v>110</v>
      </c>
      <c r="J38" s="133">
        <f>L19</f>
        <v>5</v>
      </c>
    </row>
    <row r="39" spans="9:10">
      <c r="I39" s="137" t="s">
        <v>111</v>
      </c>
      <c r="J39" s="133">
        <f>L20</f>
        <v>0</v>
      </c>
    </row>
    <row r="40" spans="9:10">
      <c r="I40" s="6"/>
      <c r="J40" s="129"/>
    </row>
    <row r="41" spans="9:10">
      <c r="I41" s="6" t="s">
        <v>145</v>
      </c>
      <c r="J41" s="129"/>
    </row>
    <row r="43" spans="9:10">
      <c r="I43" s="143">
        <f>M5</f>
        <v>44528.641187615744</v>
      </c>
      <c r="J43" s="144"/>
    </row>
    <row r="44" spans="9:10">
      <c r="I44" s="6" t="s">
        <v>116</v>
      </c>
      <c r="J44" s="129"/>
    </row>
    <row r="45" spans="9:10">
      <c r="I45" s="6"/>
      <c r="J45" s="129"/>
    </row>
    <row r="46" spans="9:10">
      <c r="I46" s="134" t="s">
        <v>105</v>
      </c>
      <c r="J46" s="131"/>
    </row>
    <row r="47" spans="9:10">
      <c r="I47" s="136" t="s">
        <v>106</v>
      </c>
      <c r="J47" s="131">
        <f>N9</f>
        <v>596</v>
      </c>
    </row>
    <row r="48" spans="9:10">
      <c r="I48" s="138" t="s">
        <v>107</v>
      </c>
      <c r="J48" s="131">
        <f t="shared" ref="J48:J58" si="2">N10</f>
        <v>14596</v>
      </c>
    </row>
    <row r="49" spans="9:10">
      <c r="I49" s="140"/>
      <c r="J49" s="141"/>
    </row>
    <row r="50" spans="9:10">
      <c r="I50" s="136" t="s">
        <v>108</v>
      </c>
      <c r="J50" s="131">
        <f t="shared" si="2"/>
        <v>5906</v>
      </c>
    </row>
    <row r="51" spans="9:10">
      <c r="I51" s="136" t="s">
        <v>109</v>
      </c>
      <c r="J51" s="131">
        <f t="shared" si="2"/>
        <v>6080</v>
      </c>
    </row>
    <row r="52" spans="9:10">
      <c r="I52" s="136" t="s">
        <v>110</v>
      </c>
      <c r="J52" s="131">
        <f t="shared" si="2"/>
        <v>174</v>
      </c>
    </row>
    <row r="53" spans="9:10">
      <c r="I53" s="136" t="s">
        <v>111</v>
      </c>
      <c r="J53" s="131">
        <f t="shared" si="2"/>
        <v>596</v>
      </c>
    </row>
    <row r="54" spans="9:10">
      <c r="I54" s="140"/>
      <c r="J54" s="141"/>
    </row>
    <row r="55" spans="9:10">
      <c r="I55" s="136" t="s">
        <v>112</v>
      </c>
      <c r="J55" s="131">
        <f t="shared" si="2"/>
        <v>214</v>
      </c>
    </row>
    <row r="56" spans="9:10">
      <c r="I56" s="136" t="s">
        <v>113</v>
      </c>
      <c r="J56" s="131">
        <f t="shared" si="2"/>
        <v>223</v>
      </c>
    </row>
    <row r="57" spans="9:10">
      <c r="I57" s="136" t="s">
        <v>110</v>
      </c>
      <c r="J57" s="131">
        <f t="shared" si="2"/>
        <v>9</v>
      </c>
    </row>
    <row r="58" spans="9:10">
      <c r="I58" s="136" t="s">
        <v>111</v>
      </c>
      <c r="J58" s="131">
        <f t="shared" si="2"/>
        <v>0</v>
      </c>
    </row>
    <row r="59" spans="9:10">
      <c r="I59" s="6"/>
      <c r="J59" s="129"/>
    </row>
    <row r="60" spans="9:10">
      <c r="I60" s="6" t="s">
        <v>145</v>
      </c>
      <c r="J60" s="129"/>
    </row>
    <row r="61" spans="9:10">
      <c r="I61" s="6"/>
      <c r="J61" s="129"/>
    </row>
    <row r="62" spans="9:10">
      <c r="I62" s="143">
        <f>O5</f>
        <v>44528.641187615744</v>
      </c>
    </row>
    <row r="63" spans="9:10">
      <c r="I63" s="6" t="s">
        <v>117</v>
      </c>
      <c r="J63" s="129"/>
    </row>
    <row r="64" spans="9:10">
      <c r="I64" s="6"/>
      <c r="J64" s="129"/>
    </row>
    <row r="65" spans="9:10">
      <c r="I65" s="135" t="s">
        <v>121</v>
      </c>
      <c r="J65" s="133"/>
    </row>
    <row r="66" spans="9:10">
      <c r="I66" s="137" t="s">
        <v>106</v>
      </c>
      <c r="J66" s="133">
        <f>P9</f>
        <v>386</v>
      </c>
    </row>
    <row r="67" spans="9:10">
      <c r="I67" s="139" t="s">
        <v>120</v>
      </c>
      <c r="J67" s="133">
        <f t="shared" ref="J67:J77" si="3">P10</f>
        <v>14386</v>
      </c>
    </row>
    <row r="68" spans="9:10">
      <c r="I68" s="140"/>
      <c r="J68" s="141"/>
    </row>
    <row r="69" spans="9:10">
      <c r="I69" s="137" t="s">
        <v>108</v>
      </c>
      <c r="J69" s="133">
        <f t="shared" si="3"/>
        <v>4486</v>
      </c>
    </row>
    <row r="70" spans="9:10">
      <c r="I70" s="137" t="s">
        <v>109</v>
      </c>
      <c r="J70" s="133">
        <f t="shared" si="3"/>
        <v>4615</v>
      </c>
    </row>
    <row r="71" spans="9:10">
      <c r="I71" s="137" t="s">
        <v>110</v>
      </c>
      <c r="J71" s="133">
        <f t="shared" si="3"/>
        <v>129</v>
      </c>
    </row>
    <row r="72" spans="9:10">
      <c r="I72" s="137" t="s">
        <v>111</v>
      </c>
      <c r="J72" s="133">
        <f t="shared" si="3"/>
        <v>386</v>
      </c>
    </row>
    <row r="73" spans="9:10">
      <c r="I73" s="140"/>
      <c r="J73" s="141"/>
    </row>
    <row r="74" spans="9:10">
      <c r="I74" s="137" t="s">
        <v>112</v>
      </c>
      <c r="J74" s="133">
        <f t="shared" si="3"/>
        <v>149</v>
      </c>
    </row>
    <row r="75" spans="9:10">
      <c r="I75" s="137" t="s">
        <v>113</v>
      </c>
      <c r="J75" s="133">
        <f t="shared" si="3"/>
        <v>153</v>
      </c>
    </row>
    <row r="76" spans="9:10">
      <c r="I76" s="137" t="s">
        <v>110</v>
      </c>
      <c r="J76" s="133">
        <f t="shared" si="3"/>
        <v>4</v>
      </c>
    </row>
    <row r="77" spans="9:10">
      <c r="I77" s="137" t="s">
        <v>111</v>
      </c>
      <c r="J77" s="133">
        <f t="shared" si="3"/>
        <v>0</v>
      </c>
    </row>
    <row r="78" spans="9:10">
      <c r="I78" s="6"/>
      <c r="J78" s="129"/>
    </row>
    <row r="79" spans="9:10">
      <c r="I79" s="6" t="s">
        <v>145</v>
      </c>
      <c r="J79" s="129"/>
    </row>
    <row r="81" spans="9:10">
      <c r="I81" s="143">
        <f>Q5</f>
        <v>44528.641187615744</v>
      </c>
      <c r="J81" s="144"/>
    </row>
    <row r="82" spans="9:10">
      <c r="I82" s="6" t="s">
        <v>118</v>
      </c>
      <c r="J82" s="129"/>
    </row>
    <row r="83" spans="9:10">
      <c r="I83" s="6"/>
      <c r="J83" s="129"/>
    </row>
    <row r="84" spans="9:10">
      <c r="I84" s="130" t="s">
        <v>121</v>
      </c>
      <c r="J84" s="131"/>
    </row>
    <row r="85" spans="9:10">
      <c r="I85" s="136" t="s">
        <v>106</v>
      </c>
      <c r="J85" s="131">
        <f>R9</f>
        <v>377</v>
      </c>
    </row>
    <row r="86" spans="9:10">
      <c r="I86" s="136" t="s">
        <v>127</v>
      </c>
      <c r="J86" s="131">
        <f t="shared" ref="J86:J96" si="4">R10</f>
        <v>15377</v>
      </c>
    </row>
    <row r="87" spans="9:10">
      <c r="I87" s="140"/>
      <c r="J87" s="141"/>
    </row>
    <row r="88" spans="9:10">
      <c r="I88" s="136" t="s">
        <v>108</v>
      </c>
      <c r="J88" s="131">
        <f t="shared" si="4"/>
        <v>7162</v>
      </c>
    </row>
    <row r="89" spans="9:10">
      <c r="I89" s="136" t="s">
        <v>109</v>
      </c>
      <c r="J89" s="131">
        <f t="shared" si="4"/>
        <v>7289</v>
      </c>
    </row>
    <row r="90" spans="9:10">
      <c r="I90" s="136" t="s">
        <v>110</v>
      </c>
      <c r="J90" s="131">
        <f t="shared" si="4"/>
        <v>127</v>
      </c>
    </row>
    <row r="91" spans="9:10">
      <c r="I91" s="136" t="s">
        <v>111</v>
      </c>
      <c r="J91" s="131">
        <f t="shared" si="4"/>
        <v>377</v>
      </c>
    </row>
    <row r="92" spans="9:10">
      <c r="I92" s="140"/>
      <c r="J92" s="141"/>
    </row>
    <row r="93" spans="9:10">
      <c r="I93" s="136" t="s">
        <v>112</v>
      </c>
      <c r="J93" s="131">
        <f t="shared" si="4"/>
        <v>198</v>
      </c>
    </row>
    <row r="94" spans="9:10">
      <c r="I94" s="136" t="s">
        <v>113</v>
      </c>
      <c r="J94" s="131">
        <f t="shared" si="4"/>
        <v>204</v>
      </c>
    </row>
    <row r="95" spans="9:10">
      <c r="I95" s="136" t="s">
        <v>110</v>
      </c>
      <c r="J95" s="131">
        <f t="shared" si="4"/>
        <v>6</v>
      </c>
    </row>
    <row r="96" spans="9:10">
      <c r="I96" s="136" t="s">
        <v>111</v>
      </c>
      <c r="J96" s="131">
        <f t="shared" si="4"/>
        <v>0</v>
      </c>
    </row>
    <row r="97" spans="9:10">
      <c r="I97" s="6"/>
      <c r="J97" s="129"/>
    </row>
    <row r="98" spans="9:10">
      <c r="I98" s="6" t="s">
        <v>145</v>
      </c>
      <c r="J98" s="129"/>
    </row>
    <row r="100" spans="9:10">
      <c r="I100" s="143">
        <f>S5</f>
        <v>44528.641187615744</v>
      </c>
      <c r="J100" s="129"/>
    </row>
    <row r="101" spans="9:10">
      <c r="I101" s="6" t="s">
        <v>119</v>
      </c>
      <c r="J101" s="129"/>
    </row>
    <row r="102" spans="9:10">
      <c r="I102" s="6"/>
      <c r="J102" s="141"/>
    </row>
    <row r="103" spans="9:10">
      <c r="I103" s="132" t="s">
        <v>136</v>
      </c>
      <c r="J103" s="133"/>
    </row>
    <row r="104" spans="9:10">
      <c r="I104" s="137" t="s">
        <v>106</v>
      </c>
      <c r="J104" s="133">
        <f>T9</f>
        <v>206</v>
      </c>
    </row>
    <row r="105" spans="9:10">
      <c r="I105" s="139" t="s">
        <v>107</v>
      </c>
      <c r="J105" s="133">
        <f t="shared" ref="J105:J115" si="5">T10</f>
        <v>13206</v>
      </c>
    </row>
    <row r="106" spans="9:10">
      <c r="I106" s="140"/>
      <c r="J106" s="141"/>
    </row>
    <row r="107" spans="9:10">
      <c r="I107" s="137" t="s">
        <v>108</v>
      </c>
      <c r="J107" s="133">
        <f t="shared" si="5"/>
        <v>5427</v>
      </c>
    </row>
    <row r="108" spans="9:10">
      <c r="I108" s="137" t="s">
        <v>109</v>
      </c>
      <c r="J108" s="133">
        <f t="shared" si="5"/>
        <v>5515</v>
      </c>
    </row>
    <row r="109" spans="9:10">
      <c r="I109" s="137" t="s">
        <v>110</v>
      </c>
      <c r="J109" s="133">
        <f t="shared" si="5"/>
        <v>88</v>
      </c>
    </row>
    <row r="110" spans="9:10">
      <c r="I110" s="137" t="s">
        <v>111</v>
      </c>
      <c r="J110" s="133">
        <f t="shared" si="5"/>
        <v>206</v>
      </c>
    </row>
    <row r="111" spans="9:10">
      <c r="I111" s="140"/>
      <c r="J111" s="141"/>
    </row>
    <row r="112" spans="9:10">
      <c r="I112" s="137" t="s">
        <v>112</v>
      </c>
      <c r="J112" s="133">
        <f t="shared" si="5"/>
        <v>231</v>
      </c>
    </row>
    <row r="113" spans="9:10">
      <c r="I113" s="137" t="s">
        <v>113</v>
      </c>
      <c r="J113" s="133">
        <f t="shared" si="5"/>
        <v>234</v>
      </c>
    </row>
    <row r="114" spans="9:10">
      <c r="I114" s="137" t="s">
        <v>110</v>
      </c>
      <c r="J114" s="133">
        <f t="shared" si="5"/>
        <v>3</v>
      </c>
    </row>
    <row r="115" spans="9:10">
      <c r="I115" s="137" t="s">
        <v>111</v>
      </c>
      <c r="J115" s="133">
        <f t="shared" si="5"/>
        <v>0</v>
      </c>
    </row>
    <row r="116" spans="9:10">
      <c r="I116" s="6"/>
      <c r="J116" s="129"/>
    </row>
    <row r="117" spans="9:10">
      <c r="I117" s="6" t="s">
        <v>145</v>
      </c>
      <c r="J117" s="129"/>
    </row>
  </sheetData>
  <mergeCells count="4">
    <mergeCell ref="I1:J1"/>
    <mergeCell ref="K1:L1"/>
    <mergeCell ref="M1:N1"/>
    <mergeCell ref="O1:P1"/>
  </mergeCells>
  <phoneticPr fontId="3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T180"/>
  <sheetViews>
    <sheetView tabSelected="1" showRuler="0" workbookViewId="0">
      <pane xSplit="1" ySplit="4" topLeftCell="B170" activePane="bottomRight" state="frozen"/>
      <selection pane="topRight" activeCell="B1" sqref="B1"/>
      <selection pane="bottomLeft" activeCell="A5" sqref="A5"/>
      <selection pane="bottomRight" activeCell="I177" sqref="I177"/>
    </sheetView>
  </sheetViews>
  <sheetFormatPr defaultColWidth="8.875" defaultRowHeight="25.5"/>
  <cols>
    <col min="1" max="1" width="32.625" style="9" customWidth="1"/>
    <col min="2" max="2" width="10.875" style="9" customWidth="1"/>
    <col min="3" max="8" width="8.875" style="9" customWidth="1"/>
    <col min="9" max="9" width="15.625" style="9" customWidth="1"/>
    <col min="10" max="10" width="11.375" style="9" customWidth="1"/>
    <col min="11" max="16" width="8.875" style="9" customWidth="1"/>
    <col min="17" max="17" width="8.875" style="28" customWidth="1"/>
    <col min="18" max="18" width="8.875" style="9" customWidth="1"/>
    <col min="19" max="19" width="13.5" style="9" bestFit="1" customWidth="1"/>
    <col min="20" max="16384" width="8.875" style="9"/>
  </cols>
  <sheetData>
    <row r="2" spans="1:20" ht="41.1" customHeight="1"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9" t="s">
        <v>32</v>
      </c>
      <c r="I2" s="9" t="s">
        <v>45</v>
      </c>
      <c r="K2" s="30">
        <v>1</v>
      </c>
      <c r="L2" s="30">
        <v>2</v>
      </c>
      <c r="M2" s="30">
        <v>3</v>
      </c>
      <c r="N2" s="30">
        <v>4</v>
      </c>
      <c r="O2" s="30">
        <v>5</v>
      </c>
      <c r="P2" s="30">
        <v>6</v>
      </c>
      <c r="Q2" s="28" t="s">
        <v>7</v>
      </c>
      <c r="R2" s="9" t="s">
        <v>2</v>
      </c>
      <c r="S2" s="9" t="s">
        <v>1</v>
      </c>
      <c r="T2" s="9" t="s">
        <v>5</v>
      </c>
    </row>
    <row r="3" spans="1:20" ht="14.1" customHeight="1"/>
    <row r="4" spans="1:20" ht="32.1" customHeight="1">
      <c r="A4" s="2">
        <v>43213</v>
      </c>
      <c r="B4" s="9">
        <v>42</v>
      </c>
      <c r="C4" s="9">
        <v>20</v>
      </c>
      <c r="D4" s="9">
        <v>36</v>
      </c>
      <c r="E4" s="9">
        <v>20</v>
      </c>
      <c r="F4" s="9">
        <v>15</v>
      </c>
      <c r="G4" s="9">
        <v>15</v>
      </c>
      <c r="K4" s="9">
        <v>3</v>
      </c>
      <c r="L4" s="9">
        <v>2</v>
      </c>
      <c r="M4" s="9">
        <v>4</v>
      </c>
      <c r="N4" s="9">
        <v>3</v>
      </c>
      <c r="O4" s="9">
        <v>3</v>
      </c>
      <c r="P4" s="9">
        <v>4</v>
      </c>
    </row>
    <row r="5" spans="1:20" ht="32.1" customHeight="1">
      <c r="A5" s="2"/>
    </row>
    <row r="6" spans="1:20" ht="32.1" customHeight="1">
      <c r="A6" s="2"/>
    </row>
    <row r="7" spans="1:20" ht="32.1" customHeight="1" thickBot="1">
      <c r="A7" s="2"/>
    </row>
    <row r="8" spans="1:20" ht="32.1" hidden="1" customHeight="1">
      <c r="A8" s="2"/>
    </row>
    <row r="9" spans="1:20" ht="32.1" hidden="1" customHeight="1">
      <c r="A9" s="2"/>
    </row>
    <row r="10" spans="1:20" hidden="1">
      <c r="A10" s="15">
        <v>43228</v>
      </c>
      <c r="B10" s="16">
        <v>44</v>
      </c>
      <c r="C10" s="16">
        <v>80</v>
      </c>
      <c r="D10" s="16">
        <v>52</v>
      </c>
      <c r="E10" s="16">
        <v>35</v>
      </c>
      <c r="F10" s="16">
        <v>14</v>
      </c>
      <c r="G10" s="16">
        <v>15</v>
      </c>
    </row>
    <row r="11" spans="1:20" hidden="1">
      <c r="A11" s="13">
        <v>43234</v>
      </c>
      <c r="B11" s="14">
        <v>80</v>
      </c>
      <c r="C11" s="14">
        <v>108</v>
      </c>
      <c r="D11" s="14">
        <v>62</v>
      </c>
      <c r="E11" s="14">
        <v>47</v>
      </c>
      <c r="F11" s="14">
        <v>14</v>
      </c>
      <c r="G11" s="14">
        <v>26</v>
      </c>
      <c r="K11" s="4">
        <v>4</v>
      </c>
      <c r="L11" s="4">
        <v>6</v>
      </c>
      <c r="M11" s="3">
        <v>4</v>
      </c>
      <c r="N11" s="3">
        <v>3</v>
      </c>
      <c r="O11" s="3">
        <v>2</v>
      </c>
      <c r="P11" s="3">
        <v>4</v>
      </c>
      <c r="Q11" s="29">
        <f>SUM(K11:P11)</f>
        <v>23</v>
      </c>
      <c r="R11" s="3">
        <v>45</v>
      </c>
      <c r="T11" s="9">
        <f>R11-(K11+L11+M11+N11+O11+P11)</f>
        <v>22</v>
      </c>
    </row>
    <row r="12" spans="1:20" hidden="1">
      <c r="A12" s="15">
        <v>43240</v>
      </c>
      <c r="B12" s="16">
        <v>120</v>
      </c>
      <c r="C12" s="16">
        <v>147</v>
      </c>
      <c r="D12" s="16">
        <v>88</v>
      </c>
      <c r="E12" s="16">
        <v>73</v>
      </c>
      <c r="F12" s="16">
        <v>14</v>
      </c>
      <c r="G12" s="16">
        <v>40</v>
      </c>
    </row>
    <row r="13" spans="1:20" ht="26.25" hidden="1" thickBot="1">
      <c r="A13" s="13">
        <v>43245</v>
      </c>
      <c r="B13" s="14">
        <v>151</v>
      </c>
      <c r="C13" s="14">
        <v>168</v>
      </c>
      <c r="D13" s="14">
        <v>107</v>
      </c>
      <c r="E13" s="14">
        <v>100</v>
      </c>
      <c r="F13" s="14">
        <v>33</v>
      </c>
      <c r="G13" s="14">
        <v>61</v>
      </c>
      <c r="K13" s="3">
        <v>6</v>
      </c>
      <c r="L13" s="3">
        <v>8</v>
      </c>
      <c r="M13" s="3">
        <v>5</v>
      </c>
      <c r="N13" s="3">
        <v>4</v>
      </c>
      <c r="O13" s="3">
        <v>2</v>
      </c>
      <c r="P13" s="3">
        <v>6</v>
      </c>
      <c r="Q13" s="29">
        <f>SUM(K13:P13)</f>
        <v>31</v>
      </c>
      <c r="R13" s="3">
        <v>54</v>
      </c>
      <c r="S13" s="9">
        <f>(R13-R11)/10</f>
        <v>0.9</v>
      </c>
      <c r="T13" s="9">
        <f>R13-(K13+L13+M13+N13+O13+P13)</f>
        <v>23</v>
      </c>
    </row>
    <row r="14" spans="1:20" ht="26.25" hidden="1" thickBot="1">
      <c r="A14" s="17">
        <v>43248</v>
      </c>
      <c r="B14" s="19">
        <v>169</v>
      </c>
      <c r="C14" s="19">
        <v>192</v>
      </c>
      <c r="D14" s="18">
        <v>110</v>
      </c>
      <c r="E14" s="19">
        <v>116</v>
      </c>
      <c r="F14" s="18">
        <v>67</v>
      </c>
      <c r="G14" s="18">
        <v>78</v>
      </c>
      <c r="K14" s="23">
        <v>6</v>
      </c>
      <c r="L14" s="23">
        <v>9</v>
      </c>
      <c r="M14" s="3">
        <v>5</v>
      </c>
      <c r="N14" s="23">
        <v>4</v>
      </c>
      <c r="O14" s="3">
        <v>3</v>
      </c>
      <c r="P14" s="3">
        <v>7</v>
      </c>
      <c r="Q14" s="29">
        <f>SUM(K14:P14)</f>
        <v>34</v>
      </c>
      <c r="R14" s="3">
        <v>57</v>
      </c>
      <c r="S14" s="9">
        <f>(R14-R11)/15</f>
        <v>0.8</v>
      </c>
      <c r="T14" s="9">
        <f>R14-(K14+L14+M14+N14+O14+P14)</f>
        <v>23</v>
      </c>
    </row>
    <row r="15" spans="1:20" ht="26.25" hidden="1" thickBot="1">
      <c r="A15" s="10" t="s">
        <v>3</v>
      </c>
      <c r="B15" s="11">
        <f t="shared" ref="B15:G15" si="0">B14-B4</f>
        <v>127</v>
      </c>
      <c r="C15" s="11">
        <f t="shared" si="0"/>
        <v>172</v>
      </c>
      <c r="D15" s="11">
        <f t="shared" si="0"/>
        <v>74</v>
      </c>
      <c r="E15" s="11">
        <f t="shared" si="0"/>
        <v>96</v>
      </c>
      <c r="F15" s="11">
        <f t="shared" si="0"/>
        <v>52</v>
      </c>
      <c r="G15" s="12">
        <f t="shared" si="0"/>
        <v>63</v>
      </c>
      <c r="K15" s="6"/>
      <c r="L15" s="6"/>
      <c r="M15" s="6"/>
      <c r="N15" s="6"/>
      <c r="O15" s="6"/>
      <c r="P15" s="6"/>
    </row>
    <row r="16" spans="1:20" ht="26.25" hidden="1" thickBot="1">
      <c r="A16" s="21" t="s">
        <v>4</v>
      </c>
      <c r="B16" s="22">
        <v>367</v>
      </c>
      <c r="C16" s="22">
        <v>860</v>
      </c>
      <c r="D16" s="26"/>
      <c r="E16" s="22">
        <v>238</v>
      </c>
      <c r="F16" s="26"/>
      <c r="G16" s="27"/>
      <c r="H16" s="39">
        <f>SUM(B16:G16)</f>
        <v>1465</v>
      </c>
      <c r="I16" s="9">
        <v>1465</v>
      </c>
      <c r="J16" s="9" t="s">
        <v>6</v>
      </c>
    </row>
    <row r="17" spans="1:20" hidden="1">
      <c r="A17" s="7">
        <v>43259</v>
      </c>
      <c r="B17" s="8">
        <v>232</v>
      </c>
      <c r="C17" s="8">
        <v>248</v>
      </c>
      <c r="D17" s="8">
        <v>143</v>
      </c>
      <c r="E17" s="8">
        <v>162</v>
      </c>
      <c r="F17" s="8">
        <v>170</v>
      </c>
      <c r="G17" s="8">
        <v>119</v>
      </c>
      <c r="H17" s="9">
        <f>SUM(B17:G17)</f>
        <v>1074</v>
      </c>
      <c r="K17" s="3">
        <v>8</v>
      </c>
      <c r="L17" s="3">
        <v>11</v>
      </c>
      <c r="M17" s="3">
        <v>6</v>
      </c>
      <c r="N17" s="3">
        <v>6</v>
      </c>
      <c r="O17" s="3">
        <v>5</v>
      </c>
      <c r="P17" s="3">
        <v>10</v>
      </c>
    </row>
    <row r="18" spans="1:20" hidden="1">
      <c r="A18" s="9" t="s">
        <v>8</v>
      </c>
      <c r="F18" s="9">
        <f>F17-F4</f>
        <v>155</v>
      </c>
      <c r="G18" s="9">
        <f>G17-G4</f>
        <v>104</v>
      </c>
    </row>
    <row r="19" spans="1:20" hidden="1">
      <c r="R19" s="9">
        <f>(R20-R14)/16</f>
        <v>1.125</v>
      </c>
      <c r="S19" s="9">
        <f>R19*60</f>
        <v>67.5</v>
      </c>
    </row>
    <row r="20" spans="1:20" hidden="1">
      <c r="A20" s="2">
        <v>43265</v>
      </c>
      <c r="B20" s="9">
        <v>259</v>
      </c>
      <c r="C20" s="9">
        <v>280</v>
      </c>
      <c r="D20" s="9">
        <v>168</v>
      </c>
      <c r="E20" s="9">
        <v>184</v>
      </c>
      <c r="F20" s="9">
        <v>219</v>
      </c>
      <c r="G20" s="9">
        <v>134</v>
      </c>
      <c r="K20" s="9">
        <v>9</v>
      </c>
      <c r="L20" s="9">
        <v>12</v>
      </c>
      <c r="M20" s="9">
        <v>7</v>
      </c>
      <c r="N20" s="9">
        <v>6</v>
      </c>
      <c r="O20" s="20">
        <v>6</v>
      </c>
      <c r="P20" s="20">
        <v>11</v>
      </c>
      <c r="Q20" s="29">
        <f>SUM(K20:P20)</f>
        <v>51</v>
      </c>
      <c r="R20" s="9">
        <v>75</v>
      </c>
      <c r="T20" s="9" t="s">
        <v>24</v>
      </c>
    </row>
    <row r="21" spans="1:20" hidden="1">
      <c r="A21" s="9" t="s">
        <v>9</v>
      </c>
      <c r="B21" s="9">
        <f>B20-B14</f>
        <v>90</v>
      </c>
      <c r="C21" s="9">
        <f>C20-C14</f>
        <v>88</v>
      </c>
      <c r="D21" s="9">
        <f>D20-D4</f>
        <v>132</v>
      </c>
      <c r="E21" s="9">
        <f>E20-E14</f>
        <v>68</v>
      </c>
      <c r="F21" s="9">
        <f>F20-F4</f>
        <v>204</v>
      </c>
      <c r="G21" s="9">
        <f>G20-G4</f>
        <v>119</v>
      </c>
    </row>
    <row r="22" spans="1:20" ht="26.25" hidden="1" thickBot="1">
      <c r="A22" s="9" t="s">
        <v>10</v>
      </c>
      <c r="B22" s="9">
        <f>B21/16</f>
        <v>5.625</v>
      </c>
      <c r="C22" s="9">
        <f>C21/16</f>
        <v>5.5</v>
      </c>
      <c r="D22" s="9">
        <f>52/16</f>
        <v>3.25</v>
      </c>
      <c r="E22" s="9">
        <f>E21/16</f>
        <v>4.25</v>
      </c>
      <c r="F22" s="9">
        <f>152/16</f>
        <v>9.5</v>
      </c>
      <c r="G22" s="9">
        <f>56/16</f>
        <v>3.5</v>
      </c>
    </row>
    <row r="23" spans="1:20" ht="26.25" hidden="1" thickBot="1">
      <c r="A23" s="21" t="s">
        <v>28</v>
      </c>
      <c r="B23" s="25"/>
      <c r="C23" s="25"/>
      <c r="D23" s="25"/>
      <c r="E23" s="25"/>
      <c r="F23" s="20">
        <f>F21*6</f>
        <v>1224</v>
      </c>
      <c r="G23" s="20">
        <v>360</v>
      </c>
      <c r="H23" s="39">
        <f>SUM(B23:G23)</f>
        <v>1584</v>
      </c>
      <c r="I23" s="9">
        <f>I16+H23</f>
        <v>3049</v>
      </c>
    </row>
    <row r="24" spans="1:20" hidden="1">
      <c r="A24" s="9" t="s">
        <v>11</v>
      </c>
      <c r="B24" s="9">
        <f t="shared" ref="B24:G24" si="1">B22*30</f>
        <v>168.75</v>
      </c>
      <c r="C24" s="9">
        <f t="shared" si="1"/>
        <v>165</v>
      </c>
      <c r="D24" s="9">
        <f t="shared" si="1"/>
        <v>97.5</v>
      </c>
      <c r="E24" s="9">
        <f t="shared" si="1"/>
        <v>127.5</v>
      </c>
      <c r="F24" s="9">
        <f t="shared" si="1"/>
        <v>285</v>
      </c>
      <c r="G24" s="9">
        <f t="shared" si="1"/>
        <v>105</v>
      </c>
    </row>
    <row r="25" spans="1:20" hidden="1">
      <c r="A25" s="30" t="s">
        <v>83</v>
      </c>
    </row>
    <row r="26" spans="1:20" hidden="1">
      <c r="A26" s="13">
        <v>43277</v>
      </c>
      <c r="B26" s="14">
        <v>319</v>
      </c>
      <c r="C26" s="14">
        <v>347</v>
      </c>
      <c r="D26" s="14">
        <v>203</v>
      </c>
      <c r="E26" s="14">
        <v>224</v>
      </c>
      <c r="F26" s="14">
        <v>323</v>
      </c>
      <c r="G26" s="14">
        <v>178</v>
      </c>
      <c r="K26" s="9">
        <v>11</v>
      </c>
      <c r="L26" s="9">
        <v>15</v>
      </c>
      <c r="M26" s="9">
        <v>8</v>
      </c>
      <c r="N26" s="9">
        <v>7</v>
      </c>
      <c r="O26" s="9">
        <v>7</v>
      </c>
      <c r="P26" s="9">
        <v>13</v>
      </c>
      <c r="Q26" s="29">
        <f>SUM(K26:P26)</f>
        <v>61</v>
      </c>
      <c r="R26" s="9">
        <v>86</v>
      </c>
      <c r="T26" s="9" t="s">
        <v>16</v>
      </c>
    </row>
    <row r="27" spans="1:20" hidden="1">
      <c r="A27" s="9" t="s">
        <v>14</v>
      </c>
      <c r="B27" s="9">
        <f t="shared" ref="B27:G27" si="2">(B26-B14)/28</f>
        <v>5.3571428571428568</v>
      </c>
      <c r="C27" s="9">
        <f t="shared" si="2"/>
        <v>5.5357142857142856</v>
      </c>
      <c r="D27" s="9">
        <f t="shared" si="2"/>
        <v>3.3214285714285716</v>
      </c>
      <c r="E27" s="9">
        <f t="shared" si="2"/>
        <v>3.8571428571428572</v>
      </c>
      <c r="F27" s="9">
        <f t="shared" si="2"/>
        <v>9.1428571428571423</v>
      </c>
      <c r="G27" s="9">
        <f t="shared" si="2"/>
        <v>3.5714285714285716</v>
      </c>
    </row>
    <row r="28" spans="1:20" hidden="1">
      <c r="A28" s="9" t="s">
        <v>0</v>
      </c>
      <c r="B28" s="9">
        <f t="shared" ref="B28:G28" si="3">B27*30</f>
        <v>160.71428571428569</v>
      </c>
      <c r="C28" s="9">
        <f t="shared" si="3"/>
        <v>166.07142857142856</v>
      </c>
      <c r="D28" s="9">
        <f t="shared" si="3"/>
        <v>99.642857142857153</v>
      </c>
      <c r="E28" s="9">
        <f t="shared" si="3"/>
        <v>115.71428571428572</v>
      </c>
      <c r="F28" s="9">
        <f t="shared" si="3"/>
        <v>274.28571428571428</v>
      </c>
      <c r="G28" s="9">
        <f t="shared" si="3"/>
        <v>107.14285714285715</v>
      </c>
    </row>
    <row r="29" spans="1:20" hidden="1">
      <c r="A29" s="9" t="s">
        <v>15</v>
      </c>
      <c r="B29" s="9">
        <f>B26-B14</f>
        <v>150</v>
      </c>
      <c r="C29" s="9">
        <f>C26-C14</f>
        <v>155</v>
      </c>
      <c r="D29" s="9">
        <f>D26-D4</f>
        <v>167</v>
      </c>
      <c r="E29" s="9">
        <f>E26-E14</f>
        <v>108</v>
      </c>
      <c r="J29" s="9" t="s">
        <v>25</v>
      </c>
      <c r="K29" s="9">
        <f>K26-K14</f>
        <v>5</v>
      </c>
      <c r="L29" s="9">
        <f>L26-L14</f>
        <v>6</v>
      </c>
      <c r="M29" s="9">
        <v>4</v>
      </c>
      <c r="N29" s="9">
        <f>N26-N14</f>
        <v>3</v>
      </c>
      <c r="O29" s="9">
        <f>O26-O14</f>
        <v>4</v>
      </c>
      <c r="P29" s="9">
        <f>P26-P14</f>
        <v>6</v>
      </c>
      <c r="Q29" s="28">
        <f>Q26-Q14</f>
        <v>27</v>
      </c>
    </row>
    <row r="30" spans="1:20" hidden="1">
      <c r="A30" s="9" t="s">
        <v>17</v>
      </c>
      <c r="B30" s="9">
        <v>655</v>
      </c>
      <c r="C30" s="9">
        <f>C28*5</f>
        <v>830.35714285714278</v>
      </c>
      <c r="D30" s="9">
        <v>661</v>
      </c>
      <c r="E30" s="9">
        <v>367</v>
      </c>
      <c r="F30" s="9">
        <f>F28*6</f>
        <v>1645.7142857142858</v>
      </c>
      <c r="G30" s="9">
        <v>329</v>
      </c>
      <c r="H30" s="9">
        <f>SUM(B30:E30)</f>
        <v>2513.3571428571427</v>
      </c>
    </row>
    <row r="31" spans="1:20" hidden="1"/>
    <row r="32" spans="1:20" hidden="1">
      <c r="A32" s="15">
        <v>43279</v>
      </c>
      <c r="B32" s="16">
        <v>330</v>
      </c>
      <c r="C32" s="16">
        <v>363</v>
      </c>
      <c r="D32" s="16">
        <v>208</v>
      </c>
      <c r="E32" s="16">
        <v>235</v>
      </c>
      <c r="F32" s="16">
        <v>345</v>
      </c>
      <c r="G32" s="16">
        <v>188</v>
      </c>
      <c r="J32" s="9" t="s">
        <v>34</v>
      </c>
      <c r="K32" s="9">
        <v>12</v>
      </c>
      <c r="L32" s="9">
        <v>15</v>
      </c>
      <c r="M32" s="9">
        <v>8</v>
      </c>
      <c r="N32" s="9">
        <v>7</v>
      </c>
      <c r="O32" s="9">
        <v>7</v>
      </c>
      <c r="P32" s="9">
        <v>14</v>
      </c>
      <c r="Q32" s="29">
        <f>SUM(K32:P32)</f>
        <v>63</v>
      </c>
      <c r="R32" s="9">
        <v>88</v>
      </c>
      <c r="T32" s="9" t="s">
        <v>16</v>
      </c>
    </row>
    <row r="33" spans="1:20" hidden="1">
      <c r="A33" s="9" t="s">
        <v>29</v>
      </c>
      <c r="B33" s="9">
        <f>B32-B14</f>
        <v>161</v>
      </c>
      <c r="C33" s="9">
        <f>C32-C14</f>
        <v>171</v>
      </c>
      <c r="D33" s="9">
        <f>D32-D4</f>
        <v>172</v>
      </c>
      <c r="E33" s="9">
        <f>E32-E14</f>
        <v>119</v>
      </c>
      <c r="F33" s="9">
        <f>F32-F14</f>
        <v>278</v>
      </c>
      <c r="G33" s="9">
        <f>G32-G14</f>
        <v>110</v>
      </c>
      <c r="J33" s="9" t="s">
        <v>33</v>
      </c>
      <c r="K33" s="9">
        <f>K32-K14</f>
        <v>6</v>
      </c>
      <c r="L33" s="9">
        <f>L32-L14</f>
        <v>6</v>
      </c>
      <c r="M33" s="9">
        <v>5</v>
      </c>
      <c r="N33" s="9">
        <f>N32-N14</f>
        <v>3</v>
      </c>
      <c r="O33" s="9">
        <f>O32-O14</f>
        <v>4</v>
      </c>
      <c r="P33" s="9">
        <f>P32-P14</f>
        <v>7</v>
      </c>
      <c r="Q33" s="28">
        <v>29</v>
      </c>
    </row>
    <row r="34" spans="1:20" ht="26.25" hidden="1" thickBot="1">
      <c r="A34" s="9" t="s">
        <v>30</v>
      </c>
      <c r="B34" s="9">
        <f>B33/31</f>
        <v>5.193548387096774</v>
      </c>
      <c r="C34" s="9">
        <f>C33/31</f>
        <v>5.5161290322580649</v>
      </c>
      <c r="D34" s="9">
        <f>(D32-D14)/31</f>
        <v>3.161290322580645</v>
      </c>
      <c r="E34" s="9">
        <f>E33/31</f>
        <v>3.838709677419355</v>
      </c>
      <c r="F34" s="9">
        <f>F33/31</f>
        <v>8.9677419354838701</v>
      </c>
      <c r="G34" s="9">
        <f>G33/31</f>
        <v>3.5483870967741935</v>
      </c>
      <c r="H34" s="9">
        <f>SUM(B34:G34)</f>
        <v>30.225806451612904</v>
      </c>
    </row>
    <row r="35" spans="1:20" ht="26.25" hidden="1" thickBot="1">
      <c r="A35" s="21" t="s">
        <v>27</v>
      </c>
      <c r="B35" s="20">
        <v>627</v>
      </c>
      <c r="C35" s="20">
        <f>C33*5</f>
        <v>855</v>
      </c>
      <c r="D35" s="20">
        <v>693</v>
      </c>
      <c r="E35" s="20">
        <v>389</v>
      </c>
      <c r="F35" s="9">
        <f>F33*6</f>
        <v>1668</v>
      </c>
      <c r="G35" s="9">
        <v>343</v>
      </c>
      <c r="H35" s="39">
        <f>SUM(B35:E35)</f>
        <v>2564</v>
      </c>
      <c r="K35" s="20">
        <v>0</v>
      </c>
      <c r="L35" s="20">
        <v>0</v>
      </c>
      <c r="M35" s="20">
        <v>0</v>
      </c>
      <c r="N35" s="20">
        <v>0</v>
      </c>
    </row>
    <row r="36" spans="1:20" hidden="1"/>
    <row r="37" spans="1:20" hidden="1">
      <c r="A37" s="13">
        <v>43295</v>
      </c>
      <c r="B37" s="14">
        <v>415</v>
      </c>
      <c r="C37" s="14">
        <v>483</v>
      </c>
      <c r="D37" s="14">
        <v>259</v>
      </c>
      <c r="E37" s="14">
        <v>326</v>
      </c>
      <c r="F37" s="14">
        <v>513</v>
      </c>
      <c r="G37" s="14">
        <v>266</v>
      </c>
      <c r="H37" s="9">
        <f>SUM(B37:G37)</f>
        <v>2262</v>
      </c>
      <c r="J37" s="9" t="s">
        <v>34</v>
      </c>
      <c r="K37" s="9">
        <v>15</v>
      </c>
      <c r="L37" s="9">
        <v>19</v>
      </c>
      <c r="M37" s="9">
        <v>10</v>
      </c>
      <c r="N37" s="9">
        <v>9</v>
      </c>
      <c r="O37" s="9">
        <v>10</v>
      </c>
      <c r="P37" s="9">
        <v>18</v>
      </c>
      <c r="Q37" s="29">
        <f>SUM(K37:P37)</f>
        <v>81</v>
      </c>
      <c r="R37" s="9">
        <v>105</v>
      </c>
      <c r="T37" s="9" t="s">
        <v>24</v>
      </c>
    </row>
    <row r="38" spans="1:20" ht="26.25" hidden="1" thickBot="1">
      <c r="A38" s="9" t="s">
        <v>67</v>
      </c>
      <c r="B38" s="9">
        <f t="shared" ref="B38:G38" si="4">B37-B20</f>
        <v>156</v>
      </c>
      <c r="C38" s="9">
        <f t="shared" si="4"/>
        <v>203</v>
      </c>
      <c r="D38" s="9">
        <f t="shared" si="4"/>
        <v>91</v>
      </c>
      <c r="E38" s="9">
        <f t="shared" si="4"/>
        <v>142</v>
      </c>
      <c r="F38" s="9">
        <f t="shared" si="4"/>
        <v>294</v>
      </c>
      <c r="G38" s="9">
        <f t="shared" si="4"/>
        <v>132</v>
      </c>
      <c r="H38" s="9">
        <f>SUM(B38:G38)</f>
        <v>1018</v>
      </c>
      <c r="J38" s="9" t="s">
        <v>33</v>
      </c>
      <c r="K38" s="9">
        <f t="shared" ref="K38:P38" si="5">K37-K20</f>
        <v>6</v>
      </c>
      <c r="L38" s="9">
        <f t="shared" si="5"/>
        <v>7</v>
      </c>
      <c r="M38" s="9">
        <f t="shared" si="5"/>
        <v>3</v>
      </c>
      <c r="N38" s="9">
        <f t="shared" si="5"/>
        <v>3</v>
      </c>
      <c r="O38" s="9">
        <f t="shared" si="5"/>
        <v>4</v>
      </c>
      <c r="P38" s="9">
        <f t="shared" si="5"/>
        <v>7</v>
      </c>
    </row>
    <row r="39" spans="1:20" ht="26.25" hidden="1" thickBot="1">
      <c r="A39" s="21" t="s">
        <v>91</v>
      </c>
      <c r="F39" s="20">
        <f>(F37-F20)*6</f>
        <v>1764</v>
      </c>
      <c r="G39" s="20">
        <v>462</v>
      </c>
      <c r="H39" s="39">
        <f>SUM(F39:G39)</f>
        <v>2226</v>
      </c>
      <c r="O39" s="20">
        <v>0</v>
      </c>
      <c r="P39" s="20">
        <v>0</v>
      </c>
    </row>
    <row r="40" spans="1:20" hidden="1"/>
    <row r="41" spans="1:20" hidden="1">
      <c r="A41" s="15">
        <v>43310</v>
      </c>
      <c r="B41" s="16">
        <v>477</v>
      </c>
      <c r="C41" s="16">
        <v>613</v>
      </c>
      <c r="D41" s="16">
        <v>300</v>
      </c>
      <c r="E41" s="16">
        <v>406</v>
      </c>
      <c r="F41" s="16">
        <v>675</v>
      </c>
      <c r="G41" s="16">
        <v>339</v>
      </c>
      <c r="H41" s="9">
        <f>SUM(B41:G41)</f>
        <v>2810</v>
      </c>
      <c r="J41" s="9" t="s">
        <v>34</v>
      </c>
      <c r="K41" s="9">
        <v>16</v>
      </c>
      <c r="L41" s="9">
        <v>23</v>
      </c>
      <c r="M41" s="9">
        <v>11</v>
      </c>
      <c r="N41" s="9">
        <v>10</v>
      </c>
      <c r="O41" s="9">
        <v>12</v>
      </c>
      <c r="P41" s="9">
        <v>21</v>
      </c>
      <c r="Q41" s="28">
        <f>SUM(K41:P41)</f>
        <v>93</v>
      </c>
      <c r="R41" s="9">
        <v>120</v>
      </c>
      <c r="T41" s="9" t="s">
        <v>63</v>
      </c>
    </row>
    <row r="42" spans="1:20" hidden="1">
      <c r="A42" s="9" t="s">
        <v>68</v>
      </c>
      <c r="B42" s="9">
        <f t="shared" ref="B42:G42" si="6">B41-B32</f>
        <v>147</v>
      </c>
      <c r="C42" s="9">
        <f t="shared" si="6"/>
        <v>250</v>
      </c>
      <c r="D42" s="9">
        <f t="shared" si="6"/>
        <v>92</v>
      </c>
      <c r="E42" s="9">
        <f t="shared" si="6"/>
        <v>171</v>
      </c>
      <c r="F42" s="9">
        <f t="shared" si="6"/>
        <v>330</v>
      </c>
      <c r="G42" s="9">
        <f t="shared" si="6"/>
        <v>151</v>
      </c>
      <c r="H42" s="9">
        <f>SUM(B42:G42)</f>
        <v>1141</v>
      </c>
      <c r="J42" s="9" t="s">
        <v>33</v>
      </c>
      <c r="K42" s="9">
        <f t="shared" ref="K42:P42" si="7">K41-K32</f>
        <v>4</v>
      </c>
      <c r="L42" s="9">
        <f t="shared" si="7"/>
        <v>8</v>
      </c>
      <c r="M42" s="9">
        <f t="shared" si="7"/>
        <v>3</v>
      </c>
      <c r="N42" s="9">
        <f t="shared" si="7"/>
        <v>3</v>
      </c>
      <c r="O42" s="9">
        <f t="shared" si="7"/>
        <v>5</v>
      </c>
      <c r="P42" s="9">
        <f t="shared" si="7"/>
        <v>7</v>
      </c>
    </row>
    <row r="43" spans="1:20" hidden="1">
      <c r="A43" s="9" t="s">
        <v>64</v>
      </c>
      <c r="B43" s="20">
        <v>547</v>
      </c>
      <c r="C43" s="20">
        <f>C42*5</f>
        <v>1250</v>
      </c>
      <c r="D43" s="20">
        <v>257</v>
      </c>
      <c r="E43" s="20">
        <v>687</v>
      </c>
      <c r="F43" s="9">
        <f>F42*6</f>
        <v>1980</v>
      </c>
      <c r="G43" s="9">
        <v>563</v>
      </c>
      <c r="H43" s="20">
        <f>SUM(B43:E43)</f>
        <v>2741</v>
      </c>
      <c r="K43" s="20">
        <v>0</v>
      </c>
      <c r="L43" s="20">
        <v>0</v>
      </c>
      <c r="M43" s="20">
        <v>0</v>
      </c>
      <c r="N43" s="20">
        <v>0</v>
      </c>
    </row>
    <row r="44" spans="1:20" hidden="1">
      <c r="A44" s="9" t="s">
        <v>89</v>
      </c>
      <c r="H44" s="9">
        <f>H43+H39+H35+H23</f>
        <v>9115</v>
      </c>
    </row>
    <row r="45" spans="1:20" ht="26.25" hidden="1" thickBot="1"/>
    <row r="46" spans="1:20" ht="26.25" hidden="1" thickBot="1">
      <c r="A46" s="13">
        <v>43325</v>
      </c>
      <c r="B46" s="14">
        <v>559</v>
      </c>
      <c r="C46" s="14">
        <v>761</v>
      </c>
      <c r="D46" s="14">
        <v>361</v>
      </c>
      <c r="E46" s="14">
        <v>511</v>
      </c>
      <c r="F46" s="14">
        <v>861</v>
      </c>
      <c r="G46" s="14">
        <v>420</v>
      </c>
      <c r="J46" s="9" t="s">
        <v>34</v>
      </c>
      <c r="K46" s="9">
        <v>19.2</v>
      </c>
      <c r="L46" s="9">
        <v>27.3</v>
      </c>
      <c r="M46" s="9">
        <v>13.5</v>
      </c>
      <c r="N46" s="9">
        <v>11.1</v>
      </c>
      <c r="O46" s="9">
        <v>14.4</v>
      </c>
      <c r="P46" s="9">
        <v>25.6</v>
      </c>
      <c r="Q46" s="28">
        <f>SUM(K46:P46)</f>
        <v>111.1</v>
      </c>
      <c r="R46" s="9">
        <v>136</v>
      </c>
      <c r="T46" s="9" t="s">
        <v>16</v>
      </c>
    </row>
    <row r="47" spans="1:20" hidden="1">
      <c r="A47" s="71">
        <v>43326</v>
      </c>
      <c r="B47" s="72">
        <v>563</v>
      </c>
      <c r="C47" s="72">
        <v>769</v>
      </c>
      <c r="D47" s="72">
        <v>365</v>
      </c>
      <c r="E47" s="72">
        <v>515</v>
      </c>
      <c r="F47" s="72">
        <v>871</v>
      </c>
      <c r="G47" s="72">
        <v>425</v>
      </c>
      <c r="H47" s="40"/>
      <c r="I47" s="40"/>
      <c r="J47" s="40" t="s">
        <v>34</v>
      </c>
      <c r="K47" s="40">
        <v>19.2</v>
      </c>
      <c r="L47" s="40">
        <v>27.3</v>
      </c>
      <c r="M47" s="40">
        <v>13.5</v>
      </c>
      <c r="N47" s="40">
        <v>11.1</v>
      </c>
      <c r="O47" s="40">
        <v>14.4</v>
      </c>
      <c r="P47" s="40">
        <v>25.6</v>
      </c>
      <c r="Q47" s="72">
        <f>SUM(K47:P47)</f>
        <v>111.1</v>
      </c>
      <c r="R47" s="57">
        <v>136</v>
      </c>
      <c r="T47" s="9" t="s">
        <v>16</v>
      </c>
    </row>
    <row r="48" spans="1:20" hidden="1">
      <c r="A48" s="58" t="s">
        <v>80</v>
      </c>
      <c r="B48" s="69">
        <f t="shared" ref="B48:G48" si="8">B47-B37</f>
        <v>148</v>
      </c>
      <c r="C48" s="69">
        <f t="shared" si="8"/>
        <v>286</v>
      </c>
      <c r="D48" s="69">
        <f t="shared" si="8"/>
        <v>106</v>
      </c>
      <c r="E48" s="69">
        <f t="shared" si="8"/>
        <v>189</v>
      </c>
      <c r="F48" s="69">
        <f t="shared" si="8"/>
        <v>358</v>
      </c>
      <c r="G48" s="69">
        <f t="shared" si="8"/>
        <v>159</v>
      </c>
      <c r="H48" s="69"/>
      <c r="I48" s="69"/>
      <c r="J48" s="69" t="s">
        <v>33</v>
      </c>
      <c r="K48" s="69">
        <f t="shared" ref="K48:P48" si="9">K46-K37</f>
        <v>4.1999999999999993</v>
      </c>
      <c r="L48" s="69">
        <f t="shared" si="9"/>
        <v>8.3000000000000007</v>
      </c>
      <c r="M48" s="69">
        <f t="shared" si="9"/>
        <v>3.5</v>
      </c>
      <c r="N48" s="69">
        <f t="shared" si="9"/>
        <v>2.0999999999999996</v>
      </c>
      <c r="O48" s="69">
        <f t="shared" si="9"/>
        <v>4.4000000000000004</v>
      </c>
      <c r="P48" s="69">
        <f t="shared" si="9"/>
        <v>7.6000000000000014</v>
      </c>
      <c r="Q48" s="14"/>
      <c r="R48" s="59"/>
    </row>
    <row r="49" spans="1:18" hidden="1">
      <c r="A49" s="58" t="s">
        <v>86</v>
      </c>
      <c r="B49" s="69">
        <v>553</v>
      </c>
      <c r="C49" s="69">
        <f>C48*5</f>
        <v>1430</v>
      </c>
      <c r="D49" s="69">
        <v>324</v>
      </c>
      <c r="E49" s="69">
        <v>802</v>
      </c>
      <c r="F49" s="77">
        <f>F48*6</f>
        <v>2148</v>
      </c>
      <c r="G49" s="77">
        <v>615</v>
      </c>
      <c r="H49" s="77">
        <f>F49+G49</f>
        <v>2763</v>
      </c>
      <c r="I49" s="69">
        <f>H35+H39+H43+H49</f>
        <v>10294</v>
      </c>
      <c r="J49" s="69"/>
      <c r="K49" s="69"/>
      <c r="L49" s="69"/>
      <c r="M49" s="69"/>
      <c r="N49" s="69"/>
      <c r="O49" s="69">
        <v>0</v>
      </c>
      <c r="P49" s="69">
        <v>0</v>
      </c>
      <c r="Q49" s="14"/>
      <c r="R49" s="59"/>
    </row>
    <row r="50" spans="1:18" ht="26.25" hidden="1" thickBot="1">
      <c r="A50" s="78" t="s">
        <v>90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74"/>
      <c r="R50" s="64"/>
    </row>
    <row r="51" spans="1:18" hidden="1">
      <c r="A51" s="75">
        <v>43342</v>
      </c>
      <c r="B51" s="76">
        <v>637</v>
      </c>
      <c r="C51" s="76">
        <v>892</v>
      </c>
      <c r="D51" s="76">
        <v>418</v>
      </c>
      <c r="E51" s="76">
        <v>588</v>
      </c>
      <c r="F51" s="76">
        <v>1025</v>
      </c>
      <c r="G51" s="76">
        <v>496</v>
      </c>
      <c r="H51" s="40"/>
      <c r="I51" s="40"/>
      <c r="J51" s="40" t="s">
        <v>34</v>
      </c>
      <c r="K51" s="40">
        <v>22</v>
      </c>
      <c r="L51" s="40">
        <v>32</v>
      </c>
      <c r="M51" s="40">
        <v>16</v>
      </c>
      <c r="N51" s="40">
        <v>12</v>
      </c>
      <c r="O51" s="40">
        <v>17</v>
      </c>
      <c r="P51" s="40">
        <v>30</v>
      </c>
      <c r="Q51" s="72">
        <f>SUM(K51:P51)</f>
        <v>129</v>
      </c>
      <c r="R51" s="57">
        <v>156</v>
      </c>
    </row>
    <row r="52" spans="1:18" hidden="1">
      <c r="A52" s="58" t="s">
        <v>87</v>
      </c>
      <c r="B52" s="69">
        <f t="shared" ref="B52:G52" si="10">B51-B41</f>
        <v>160</v>
      </c>
      <c r="C52" s="69">
        <f t="shared" si="10"/>
        <v>279</v>
      </c>
      <c r="D52" s="69">
        <f t="shared" si="10"/>
        <v>118</v>
      </c>
      <c r="E52" s="69">
        <f t="shared" si="10"/>
        <v>182</v>
      </c>
      <c r="F52" s="69">
        <f t="shared" si="10"/>
        <v>350</v>
      </c>
      <c r="G52" s="69">
        <f t="shared" si="10"/>
        <v>157</v>
      </c>
      <c r="H52" s="69"/>
      <c r="I52" s="69"/>
      <c r="J52" s="69" t="s">
        <v>33</v>
      </c>
      <c r="K52" s="69">
        <f t="shared" ref="K52:P52" si="11">K51-K41</f>
        <v>6</v>
      </c>
      <c r="L52" s="69">
        <f t="shared" si="11"/>
        <v>9</v>
      </c>
      <c r="M52" s="69">
        <f t="shared" si="11"/>
        <v>5</v>
      </c>
      <c r="N52" s="69">
        <f t="shared" si="11"/>
        <v>2</v>
      </c>
      <c r="O52" s="69">
        <f t="shared" si="11"/>
        <v>5</v>
      </c>
      <c r="P52" s="69">
        <f t="shared" si="11"/>
        <v>9</v>
      </c>
      <c r="Q52" s="14"/>
      <c r="R52" s="59"/>
    </row>
    <row r="53" spans="1:18" ht="26.25" hidden="1" thickBot="1">
      <c r="A53" s="62" t="s">
        <v>88</v>
      </c>
      <c r="B53" s="73">
        <v>621</v>
      </c>
      <c r="C53" s="73">
        <f>C52*5</f>
        <v>1395</v>
      </c>
      <c r="D53" s="73">
        <v>383</v>
      </c>
      <c r="E53" s="73">
        <v>757</v>
      </c>
      <c r="F53" s="63">
        <f>F52*6</f>
        <v>2100</v>
      </c>
      <c r="G53" s="63">
        <v>604</v>
      </c>
      <c r="H53" s="73">
        <f>B53+C53+D53+E53</f>
        <v>3156</v>
      </c>
      <c r="I53" s="63"/>
      <c r="J53" s="63"/>
      <c r="K53" s="63"/>
      <c r="L53" s="63"/>
      <c r="M53" s="63"/>
      <c r="N53" s="63"/>
      <c r="O53" s="63"/>
      <c r="P53" s="63"/>
      <c r="Q53" s="74"/>
      <c r="R53" s="64"/>
    </row>
    <row r="54" spans="1:18" hidden="1">
      <c r="A54" s="71">
        <v>43357</v>
      </c>
      <c r="B54" s="72">
        <v>701</v>
      </c>
      <c r="C54" s="72">
        <v>998</v>
      </c>
      <c r="D54" s="72">
        <v>466</v>
      </c>
      <c r="E54" s="72">
        <v>647</v>
      </c>
      <c r="F54" s="72">
        <v>1153</v>
      </c>
      <c r="G54" s="72">
        <v>558</v>
      </c>
      <c r="H54" s="40"/>
      <c r="I54" s="40"/>
      <c r="J54" s="40" t="s">
        <v>34</v>
      </c>
      <c r="K54" s="40">
        <v>25</v>
      </c>
      <c r="L54" s="40">
        <v>36</v>
      </c>
      <c r="M54" s="40">
        <v>18</v>
      </c>
      <c r="N54" s="40">
        <v>13</v>
      </c>
      <c r="O54" s="40">
        <v>20</v>
      </c>
      <c r="P54" s="40">
        <v>33</v>
      </c>
      <c r="Q54" s="72">
        <f>SUM(K54:P54)</f>
        <v>145</v>
      </c>
      <c r="R54" s="57"/>
    </row>
    <row r="55" spans="1:18" hidden="1">
      <c r="A55" s="58" t="s">
        <v>92</v>
      </c>
      <c r="B55" s="69">
        <f t="shared" ref="B55:G55" si="12">B54-B47</f>
        <v>138</v>
      </c>
      <c r="C55" s="69">
        <f t="shared" si="12"/>
        <v>229</v>
      </c>
      <c r="D55" s="69">
        <f t="shared" si="12"/>
        <v>101</v>
      </c>
      <c r="E55" s="69">
        <f t="shared" si="12"/>
        <v>132</v>
      </c>
      <c r="F55" s="69">
        <f t="shared" si="12"/>
        <v>282</v>
      </c>
      <c r="G55" s="69">
        <f t="shared" si="12"/>
        <v>133</v>
      </c>
      <c r="H55" s="69"/>
      <c r="I55" s="69"/>
      <c r="J55" s="69" t="s">
        <v>33</v>
      </c>
      <c r="K55" s="69">
        <f t="shared" ref="K55:P55" si="13">K54-K47</f>
        <v>5.8000000000000007</v>
      </c>
      <c r="L55" s="69">
        <f t="shared" si="13"/>
        <v>8.6999999999999993</v>
      </c>
      <c r="M55" s="69">
        <f t="shared" si="13"/>
        <v>4.5</v>
      </c>
      <c r="N55" s="69">
        <f t="shared" si="13"/>
        <v>1.9000000000000004</v>
      </c>
      <c r="O55" s="69">
        <f t="shared" si="13"/>
        <v>5.6</v>
      </c>
      <c r="P55" s="69">
        <f t="shared" si="13"/>
        <v>7.3999999999999986</v>
      </c>
      <c r="Q55" s="14">
        <f>SUM(K55:P55)</f>
        <v>33.9</v>
      </c>
      <c r="R55" s="59"/>
    </row>
    <row r="56" spans="1:18" ht="26.25" hidden="1" thickBot="1">
      <c r="A56" s="62" t="s">
        <v>93</v>
      </c>
      <c r="B56" s="63">
        <v>496</v>
      </c>
      <c r="C56" s="63">
        <f>C55*5</f>
        <v>1145</v>
      </c>
      <c r="D56" s="63">
        <v>300</v>
      </c>
      <c r="E56" s="63">
        <v>462</v>
      </c>
      <c r="F56" s="73">
        <f>F55*6</f>
        <v>1692</v>
      </c>
      <c r="G56" s="73">
        <v>468</v>
      </c>
      <c r="H56" s="73">
        <f>F56+G56</f>
        <v>2160</v>
      </c>
      <c r="I56" s="63"/>
      <c r="J56" s="63"/>
      <c r="K56" s="63"/>
      <c r="L56" s="63"/>
      <c r="M56" s="63"/>
      <c r="N56" s="63"/>
      <c r="O56" s="63"/>
      <c r="P56" s="63"/>
      <c r="Q56" s="74"/>
      <c r="R56" s="64"/>
    </row>
    <row r="57" spans="1:18" hidden="1">
      <c r="A57" s="75">
        <v>43372</v>
      </c>
      <c r="B57" s="76">
        <v>767</v>
      </c>
      <c r="C57" s="76">
        <v>1121</v>
      </c>
      <c r="D57" s="76">
        <v>506</v>
      </c>
      <c r="E57" s="76">
        <v>707</v>
      </c>
      <c r="F57" s="76">
        <v>1304</v>
      </c>
      <c r="G57" s="76">
        <v>617</v>
      </c>
      <c r="H57" s="40"/>
      <c r="I57" s="40"/>
      <c r="J57" s="40"/>
      <c r="K57" s="40">
        <v>28</v>
      </c>
      <c r="L57" s="40">
        <v>40</v>
      </c>
      <c r="M57" s="40">
        <v>19</v>
      </c>
      <c r="N57" s="40">
        <v>14</v>
      </c>
      <c r="O57" s="40">
        <v>22</v>
      </c>
      <c r="P57" s="40">
        <v>37</v>
      </c>
      <c r="Q57" s="72"/>
      <c r="R57" s="57"/>
    </row>
    <row r="58" spans="1:18" hidden="1">
      <c r="A58" s="58" t="s">
        <v>95</v>
      </c>
      <c r="B58" s="69">
        <f t="shared" ref="B58:G58" si="14">B57-B51</f>
        <v>130</v>
      </c>
      <c r="C58" s="69">
        <f t="shared" si="14"/>
        <v>229</v>
      </c>
      <c r="D58" s="69">
        <f t="shared" si="14"/>
        <v>88</v>
      </c>
      <c r="E58" s="69">
        <f t="shared" si="14"/>
        <v>119</v>
      </c>
      <c r="F58" s="69">
        <f t="shared" si="14"/>
        <v>279</v>
      </c>
      <c r="G58" s="69">
        <f t="shared" si="14"/>
        <v>121</v>
      </c>
      <c r="H58" s="69"/>
      <c r="I58" s="69"/>
      <c r="J58" s="69"/>
      <c r="K58" s="69">
        <f t="shared" ref="K58:P58" si="15">K57-K51</f>
        <v>6</v>
      </c>
      <c r="L58" s="69">
        <f t="shared" si="15"/>
        <v>8</v>
      </c>
      <c r="M58" s="69">
        <f t="shared" si="15"/>
        <v>3</v>
      </c>
      <c r="N58" s="69">
        <f t="shared" si="15"/>
        <v>2</v>
      </c>
      <c r="O58" s="69">
        <f t="shared" si="15"/>
        <v>5</v>
      </c>
      <c r="P58" s="69">
        <f t="shared" si="15"/>
        <v>7</v>
      </c>
      <c r="Q58" s="14">
        <v>31</v>
      </c>
      <c r="R58" s="59"/>
    </row>
    <row r="59" spans="1:18" ht="26.25" hidden="1" thickBot="1">
      <c r="A59" s="62" t="s">
        <v>96</v>
      </c>
      <c r="B59" s="73">
        <v>451</v>
      </c>
      <c r="C59" s="73">
        <f>C58*5</f>
        <v>1145</v>
      </c>
      <c r="D59" s="73">
        <v>238</v>
      </c>
      <c r="E59" s="73">
        <v>389</v>
      </c>
      <c r="F59" s="63">
        <f>F58*6</f>
        <v>1674</v>
      </c>
      <c r="G59" s="63">
        <v>400</v>
      </c>
      <c r="H59" s="73">
        <v>2223</v>
      </c>
      <c r="I59" s="63"/>
      <c r="J59" s="63"/>
      <c r="K59" s="63"/>
      <c r="L59" s="63"/>
      <c r="M59" s="63"/>
      <c r="N59" s="63"/>
      <c r="O59" s="63"/>
      <c r="P59" s="63"/>
      <c r="Q59" s="74"/>
      <c r="R59" s="64"/>
    </row>
    <row r="60" spans="1:18" hidden="1">
      <c r="A60" s="71">
        <v>43387</v>
      </c>
      <c r="B60" s="72">
        <v>825</v>
      </c>
      <c r="C60" s="72">
        <v>1210</v>
      </c>
      <c r="D60" s="72">
        <v>566</v>
      </c>
      <c r="E60" s="72">
        <v>741</v>
      </c>
      <c r="F60" s="72">
        <v>1366</v>
      </c>
      <c r="G60" s="72">
        <v>668</v>
      </c>
      <c r="H60" s="40"/>
      <c r="I60" s="40"/>
      <c r="J60" s="40" t="s">
        <v>34</v>
      </c>
      <c r="K60" s="40">
        <v>32</v>
      </c>
      <c r="L60" s="40">
        <v>43</v>
      </c>
      <c r="M60" s="40">
        <v>22</v>
      </c>
      <c r="N60" s="40">
        <v>15</v>
      </c>
      <c r="O60" s="40">
        <v>23</v>
      </c>
      <c r="P60" s="40">
        <v>40</v>
      </c>
      <c r="Q60" s="72"/>
      <c r="R60" s="57"/>
    </row>
    <row r="61" spans="1:18" hidden="1">
      <c r="A61" s="58" t="s">
        <v>98</v>
      </c>
      <c r="B61" s="69">
        <f t="shared" ref="B61:G61" si="16">B60-B54</f>
        <v>124</v>
      </c>
      <c r="C61" s="69">
        <f t="shared" si="16"/>
        <v>212</v>
      </c>
      <c r="D61" s="69">
        <f t="shared" si="16"/>
        <v>100</v>
      </c>
      <c r="E61" s="69">
        <f t="shared" si="16"/>
        <v>94</v>
      </c>
      <c r="F61" s="69">
        <f t="shared" si="16"/>
        <v>213</v>
      </c>
      <c r="G61" s="69">
        <f t="shared" si="16"/>
        <v>110</v>
      </c>
      <c r="H61" s="69"/>
      <c r="I61" s="69"/>
      <c r="J61" s="69" t="s">
        <v>33</v>
      </c>
      <c r="K61" s="69">
        <f t="shared" ref="K61:P61" si="17">K60-K54</f>
        <v>7</v>
      </c>
      <c r="L61" s="69">
        <f t="shared" si="17"/>
        <v>7</v>
      </c>
      <c r="M61" s="69">
        <f t="shared" si="17"/>
        <v>4</v>
      </c>
      <c r="N61" s="69">
        <f t="shared" si="17"/>
        <v>2</v>
      </c>
      <c r="O61" s="69">
        <f t="shared" si="17"/>
        <v>3</v>
      </c>
      <c r="P61" s="69">
        <f t="shared" si="17"/>
        <v>7</v>
      </c>
      <c r="Q61" s="14">
        <v>30</v>
      </c>
      <c r="R61" s="59"/>
    </row>
    <row r="62" spans="1:18" ht="26.25" hidden="1" thickBot="1">
      <c r="A62" s="81" t="s">
        <v>100</v>
      </c>
      <c r="B62" s="63"/>
      <c r="C62" s="63"/>
      <c r="D62" s="63"/>
      <c r="E62" s="63"/>
      <c r="F62" s="73">
        <f>F61*5</f>
        <v>1065</v>
      </c>
      <c r="G62" s="73">
        <v>318</v>
      </c>
      <c r="H62" s="73">
        <f>F62+G62</f>
        <v>1383</v>
      </c>
      <c r="I62" s="63"/>
      <c r="J62" s="63"/>
      <c r="K62" s="63"/>
      <c r="L62" s="63"/>
      <c r="M62" s="63"/>
      <c r="N62" s="63"/>
      <c r="O62" s="63"/>
      <c r="P62" s="63"/>
      <c r="Q62" s="74"/>
      <c r="R62" s="64"/>
    </row>
    <row r="63" spans="1:18" hidden="1">
      <c r="A63" s="75">
        <v>43402</v>
      </c>
      <c r="B63" s="76">
        <v>869</v>
      </c>
      <c r="C63" s="76">
        <v>1318</v>
      </c>
      <c r="D63" s="76">
        <v>594</v>
      </c>
      <c r="E63" s="76">
        <v>771</v>
      </c>
      <c r="F63" s="76">
        <v>1419</v>
      </c>
      <c r="G63" s="76">
        <v>732</v>
      </c>
      <c r="H63" s="40"/>
      <c r="I63" s="40"/>
      <c r="J63" s="40" t="s">
        <v>34</v>
      </c>
      <c r="K63" s="40">
        <v>34</v>
      </c>
      <c r="L63" s="40">
        <v>47</v>
      </c>
      <c r="M63" s="40">
        <v>23</v>
      </c>
      <c r="N63" s="40">
        <v>16</v>
      </c>
      <c r="O63" s="40">
        <v>26</v>
      </c>
      <c r="P63" s="40">
        <v>44</v>
      </c>
      <c r="Q63" s="72"/>
      <c r="R63" s="57">
        <v>217</v>
      </c>
    </row>
    <row r="64" spans="1:18" hidden="1">
      <c r="A64" s="58" t="s">
        <v>99</v>
      </c>
      <c r="B64" s="69">
        <f>B63-B57</f>
        <v>102</v>
      </c>
      <c r="C64" s="69">
        <f>C63-C57</f>
        <v>197</v>
      </c>
      <c r="D64" s="69">
        <f>D63-D57</f>
        <v>88</v>
      </c>
      <c r="E64" s="69">
        <f>E63-E57</f>
        <v>64</v>
      </c>
      <c r="F64" s="69"/>
      <c r="G64" s="69"/>
      <c r="H64" s="69"/>
      <c r="I64" s="69"/>
      <c r="J64" s="69" t="s">
        <v>33</v>
      </c>
      <c r="K64" s="69">
        <f t="shared" ref="K64:P64" si="18">K63-K57</f>
        <v>6</v>
      </c>
      <c r="L64" s="69">
        <f t="shared" si="18"/>
        <v>7</v>
      </c>
      <c r="M64" s="69">
        <f t="shared" si="18"/>
        <v>4</v>
      </c>
      <c r="N64" s="69">
        <f t="shared" si="18"/>
        <v>2</v>
      </c>
      <c r="O64" s="69">
        <f t="shared" si="18"/>
        <v>4</v>
      </c>
      <c r="P64" s="69">
        <f t="shared" si="18"/>
        <v>7</v>
      </c>
      <c r="Q64" s="14">
        <f>SUM(K64:P64)</f>
        <v>30</v>
      </c>
      <c r="R64" s="59"/>
    </row>
    <row r="65" spans="1:18" ht="26.25" hidden="1" thickBot="1">
      <c r="A65" s="81" t="s">
        <v>100</v>
      </c>
      <c r="B65" s="73">
        <f>261</f>
        <v>261</v>
      </c>
      <c r="C65" s="73">
        <f>C64*5</f>
        <v>985</v>
      </c>
      <c r="D65" s="73">
        <v>206</v>
      </c>
      <c r="E65" s="73">
        <v>132</v>
      </c>
      <c r="F65" s="63"/>
      <c r="G65" s="63"/>
      <c r="H65" s="73">
        <v>2223</v>
      </c>
      <c r="I65" s="63"/>
      <c r="J65" s="63"/>
      <c r="K65" s="63"/>
      <c r="L65" s="63"/>
      <c r="M65" s="63"/>
      <c r="N65" s="63"/>
      <c r="O65" s="63"/>
      <c r="P65" s="63"/>
      <c r="Q65" s="74"/>
      <c r="R65" s="64"/>
    </row>
    <row r="66" spans="1:18" hidden="1">
      <c r="A66" s="71">
        <v>43432</v>
      </c>
      <c r="B66" s="72">
        <v>989</v>
      </c>
      <c r="C66" s="72">
        <v>1517</v>
      </c>
      <c r="D66" s="72">
        <v>661</v>
      </c>
      <c r="E66" s="72">
        <v>838</v>
      </c>
      <c r="F66" s="72">
        <v>1545</v>
      </c>
      <c r="G66" s="72">
        <v>817</v>
      </c>
      <c r="H66" s="40"/>
      <c r="I66" s="40"/>
      <c r="J66" s="40" t="s">
        <v>34</v>
      </c>
      <c r="K66" s="40">
        <v>40</v>
      </c>
      <c r="L66" s="40">
        <v>52</v>
      </c>
      <c r="M66" s="40">
        <v>25</v>
      </c>
      <c r="N66" s="40">
        <v>18</v>
      </c>
      <c r="O66" s="40">
        <v>31</v>
      </c>
      <c r="P66" s="40">
        <v>48</v>
      </c>
      <c r="Q66" s="72"/>
      <c r="R66" s="57"/>
    </row>
    <row r="67" spans="1:18" hidden="1">
      <c r="A67" s="58" t="s">
        <v>99</v>
      </c>
      <c r="B67" s="69">
        <f>B66-B63</f>
        <v>120</v>
      </c>
      <c r="C67" s="69">
        <f>C66-C63</f>
        <v>199</v>
      </c>
      <c r="D67" s="69">
        <f>D66-D63</f>
        <v>67</v>
      </c>
      <c r="E67" s="69">
        <f>E66-E63</f>
        <v>67</v>
      </c>
      <c r="F67" s="69">
        <f>F66-F60</f>
        <v>179</v>
      </c>
      <c r="G67" s="69">
        <f>G66-G60</f>
        <v>149</v>
      </c>
      <c r="H67" s="69"/>
      <c r="I67" s="69"/>
      <c r="J67" s="69" t="s">
        <v>33</v>
      </c>
      <c r="K67" s="69">
        <f>K66-K63</f>
        <v>6</v>
      </c>
      <c r="L67" s="69">
        <f>L66-L63</f>
        <v>5</v>
      </c>
      <c r="M67" s="69">
        <f>M66-M63</f>
        <v>2</v>
      </c>
      <c r="N67" s="69">
        <f>N66-N63</f>
        <v>2</v>
      </c>
      <c r="O67" s="69">
        <v>8</v>
      </c>
      <c r="P67" s="69">
        <v>8</v>
      </c>
      <c r="Q67" s="14">
        <f>SUM(K67:P67)</f>
        <v>31</v>
      </c>
      <c r="R67" s="59"/>
    </row>
    <row r="68" spans="1:18" ht="26.25" hidden="1" thickBot="1">
      <c r="A68" s="81" t="s">
        <v>100</v>
      </c>
      <c r="B68" s="73">
        <v>335</v>
      </c>
      <c r="C68" s="73">
        <f>C67*5</f>
        <v>995</v>
      </c>
      <c r="D68" s="73">
        <v>140</v>
      </c>
      <c r="E68" s="73">
        <v>140</v>
      </c>
      <c r="F68" s="73">
        <f>F67*6</f>
        <v>1074</v>
      </c>
      <c r="G68" s="73">
        <v>347</v>
      </c>
      <c r="H68" s="73">
        <f>SUM(B68:G68)</f>
        <v>3031</v>
      </c>
      <c r="I68" s="97" t="s">
        <v>123</v>
      </c>
      <c r="J68" s="63"/>
      <c r="K68" s="63"/>
      <c r="L68" s="63"/>
      <c r="M68" s="63"/>
      <c r="N68" s="63"/>
      <c r="O68" s="63"/>
      <c r="P68" s="63"/>
      <c r="Q68" s="74"/>
      <c r="R68" s="64"/>
    </row>
    <row r="69" spans="1:18" hidden="1">
      <c r="A69" s="75">
        <v>43463</v>
      </c>
      <c r="B69" s="16">
        <v>1115</v>
      </c>
      <c r="C69" s="16">
        <v>2006</v>
      </c>
      <c r="D69" s="16">
        <v>759</v>
      </c>
      <c r="E69" s="16">
        <v>911</v>
      </c>
      <c r="F69" s="16">
        <v>1684</v>
      </c>
      <c r="G69" s="16">
        <v>942</v>
      </c>
      <c r="H69" s="40"/>
      <c r="I69" s="40"/>
      <c r="J69" s="40" t="s">
        <v>34</v>
      </c>
      <c r="K69" s="40">
        <v>46</v>
      </c>
      <c r="L69" s="40">
        <v>58</v>
      </c>
      <c r="M69" s="40">
        <v>29</v>
      </c>
      <c r="N69" s="40">
        <v>21</v>
      </c>
      <c r="O69" s="40">
        <v>38</v>
      </c>
      <c r="P69" s="40">
        <v>55</v>
      </c>
      <c r="Q69" s="72"/>
      <c r="R69" s="57">
        <v>217</v>
      </c>
    </row>
    <row r="70" spans="1:18" hidden="1">
      <c r="A70" s="58" t="s">
        <v>99</v>
      </c>
      <c r="B70" s="69">
        <f t="shared" ref="B70:G70" si="19">B69-B66</f>
        <v>126</v>
      </c>
      <c r="C70" s="69">
        <f t="shared" si="19"/>
        <v>489</v>
      </c>
      <c r="D70" s="69">
        <f t="shared" si="19"/>
        <v>98</v>
      </c>
      <c r="E70" s="69">
        <f t="shared" si="19"/>
        <v>73</v>
      </c>
      <c r="F70" s="69">
        <f t="shared" si="19"/>
        <v>139</v>
      </c>
      <c r="G70" s="69">
        <f t="shared" si="19"/>
        <v>125</v>
      </c>
      <c r="H70" s="69"/>
      <c r="I70" s="69"/>
      <c r="J70" s="69" t="s">
        <v>33</v>
      </c>
      <c r="K70" s="69">
        <f t="shared" ref="K70:P70" si="20">K69-K66</f>
        <v>6</v>
      </c>
      <c r="L70" s="69">
        <f t="shared" si="20"/>
        <v>6</v>
      </c>
      <c r="M70" s="69">
        <f t="shared" si="20"/>
        <v>4</v>
      </c>
      <c r="N70" s="69">
        <f t="shared" si="20"/>
        <v>3</v>
      </c>
      <c r="O70" s="69">
        <f t="shared" si="20"/>
        <v>7</v>
      </c>
      <c r="P70" s="69">
        <f t="shared" si="20"/>
        <v>7</v>
      </c>
      <c r="Q70" s="14">
        <f>SUM(K70:P70)</f>
        <v>33</v>
      </c>
      <c r="R70" s="59"/>
    </row>
    <row r="71" spans="1:18" ht="26.25" hidden="1" thickBot="1">
      <c r="A71" s="81" t="s">
        <v>100</v>
      </c>
      <c r="B71" s="73">
        <v>363</v>
      </c>
      <c r="C71" s="73">
        <f>C70*5</f>
        <v>2445</v>
      </c>
      <c r="D71" s="73">
        <v>246</v>
      </c>
      <c r="E71" s="73">
        <v>158</v>
      </c>
      <c r="F71" s="73">
        <f>F70*6</f>
        <v>834</v>
      </c>
      <c r="G71" s="73">
        <v>358</v>
      </c>
      <c r="H71" s="73">
        <f>SUM(B71:G71)</f>
        <v>4404</v>
      </c>
      <c r="I71" s="97"/>
      <c r="J71" s="63"/>
      <c r="K71" s="63"/>
      <c r="L71" s="63"/>
      <c r="M71" s="63"/>
      <c r="N71" s="63"/>
      <c r="O71" s="63"/>
      <c r="P71" s="63"/>
      <c r="Q71" s="74"/>
      <c r="R71" s="64"/>
    </row>
    <row r="72" spans="1:18" hidden="1">
      <c r="A72" s="71">
        <v>43494</v>
      </c>
      <c r="B72" s="72">
        <v>1172</v>
      </c>
      <c r="C72" s="72">
        <v>2647</v>
      </c>
      <c r="D72" s="72">
        <v>922</v>
      </c>
      <c r="E72" s="72">
        <v>963</v>
      </c>
      <c r="F72" s="72">
        <v>1809</v>
      </c>
      <c r="G72" s="72">
        <v>1098</v>
      </c>
      <c r="J72" s="40" t="s">
        <v>34</v>
      </c>
      <c r="K72" s="40">
        <v>50</v>
      </c>
      <c r="L72" s="40">
        <v>64</v>
      </c>
      <c r="M72" s="40">
        <v>32</v>
      </c>
      <c r="N72" s="40">
        <v>22</v>
      </c>
      <c r="O72" s="40">
        <v>42</v>
      </c>
      <c r="P72" s="40">
        <v>61</v>
      </c>
      <c r="Q72" s="72"/>
      <c r="R72" s="57"/>
    </row>
    <row r="73" spans="1:18" hidden="1">
      <c r="A73" s="58" t="s">
        <v>99</v>
      </c>
      <c r="B73" s="9">
        <f t="shared" ref="B73:G73" si="21">B72-B69</f>
        <v>57</v>
      </c>
      <c r="C73" s="9">
        <f t="shared" si="21"/>
        <v>641</v>
      </c>
      <c r="D73" s="9">
        <f t="shared" si="21"/>
        <v>163</v>
      </c>
      <c r="E73" s="9">
        <f t="shared" si="21"/>
        <v>52</v>
      </c>
      <c r="F73" s="9">
        <f t="shared" si="21"/>
        <v>125</v>
      </c>
      <c r="G73" s="9">
        <f t="shared" si="21"/>
        <v>156</v>
      </c>
      <c r="J73" s="69" t="s">
        <v>33</v>
      </c>
      <c r="K73" s="69">
        <f t="shared" ref="K73:P73" si="22">K72-K69</f>
        <v>4</v>
      </c>
      <c r="L73" s="69">
        <f t="shared" si="22"/>
        <v>6</v>
      </c>
      <c r="M73" s="69">
        <f t="shared" si="22"/>
        <v>3</v>
      </c>
      <c r="N73" s="69">
        <f t="shared" si="22"/>
        <v>1</v>
      </c>
      <c r="O73" s="69">
        <f t="shared" si="22"/>
        <v>4</v>
      </c>
      <c r="P73" s="69">
        <f t="shared" si="22"/>
        <v>6</v>
      </c>
      <c r="Q73" s="14">
        <f>SUM(K73:P73)</f>
        <v>24</v>
      </c>
      <c r="R73" s="59"/>
    </row>
    <row r="74" spans="1:18" ht="26.25" hidden="1" thickBot="1">
      <c r="A74" s="81" t="s">
        <v>100</v>
      </c>
      <c r="B74" s="95"/>
      <c r="C74" s="95">
        <f>C73*5</f>
        <v>3205</v>
      </c>
      <c r="D74" s="95">
        <v>533</v>
      </c>
      <c r="E74" s="95"/>
      <c r="F74" s="95">
        <f>F73*6</f>
        <v>750</v>
      </c>
      <c r="G74" s="95">
        <v>501</v>
      </c>
      <c r="H74" s="95">
        <f>SUM(B74:G74)</f>
        <v>4989</v>
      </c>
      <c r="I74" s="98" t="s">
        <v>122</v>
      </c>
      <c r="J74" s="63"/>
      <c r="K74" s="63"/>
      <c r="L74" s="63"/>
      <c r="M74" s="63"/>
      <c r="N74" s="63"/>
      <c r="O74" s="63"/>
      <c r="P74" s="63"/>
      <c r="Q74" s="74"/>
      <c r="R74" s="64"/>
    </row>
    <row r="75" spans="1:18" hidden="1">
      <c r="A75" s="84">
        <v>43524</v>
      </c>
      <c r="B75" s="18">
        <v>1282</v>
      </c>
      <c r="C75" s="18">
        <v>2874</v>
      </c>
      <c r="D75" s="18">
        <v>1019</v>
      </c>
      <c r="E75" s="18">
        <v>1015</v>
      </c>
      <c r="F75" s="18">
        <v>1932</v>
      </c>
      <c r="G75" s="18">
        <v>1246</v>
      </c>
      <c r="H75" s="97"/>
      <c r="J75" s="40" t="s">
        <v>34</v>
      </c>
      <c r="K75" s="9">
        <v>52</v>
      </c>
      <c r="L75" s="9">
        <v>66</v>
      </c>
      <c r="M75" s="9">
        <v>35</v>
      </c>
      <c r="N75" s="9">
        <v>24</v>
      </c>
      <c r="O75" s="9">
        <v>47</v>
      </c>
      <c r="P75" s="9">
        <v>66</v>
      </c>
    </row>
    <row r="76" spans="1:18" hidden="1">
      <c r="A76" s="58" t="s">
        <v>99</v>
      </c>
      <c r="B76" s="9">
        <f t="shared" ref="B76:G76" si="23">B75-B72</f>
        <v>110</v>
      </c>
      <c r="C76" s="9">
        <f t="shared" si="23"/>
        <v>227</v>
      </c>
      <c r="D76" s="9">
        <f t="shared" si="23"/>
        <v>97</v>
      </c>
      <c r="E76" s="9">
        <f t="shared" si="23"/>
        <v>52</v>
      </c>
      <c r="F76" s="9">
        <f t="shared" si="23"/>
        <v>123</v>
      </c>
      <c r="G76" s="9">
        <f t="shared" si="23"/>
        <v>148</v>
      </c>
      <c r="J76" s="69" t="s">
        <v>33</v>
      </c>
      <c r="K76" s="9">
        <f t="shared" ref="K76:P76" si="24">K75-K72</f>
        <v>2</v>
      </c>
      <c r="L76" s="9">
        <f t="shared" si="24"/>
        <v>2</v>
      </c>
      <c r="M76" s="9">
        <f t="shared" si="24"/>
        <v>3</v>
      </c>
      <c r="N76" s="9">
        <f t="shared" si="24"/>
        <v>2</v>
      </c>
      <c r="O76" s="9">
        <f t="shared" si="24"/>
        <v>5</v>
      </c>
      <c r="P76" s="9">
        <f t="shared" si="24"/>
        <v>5</v>
      </c>
    </row>
    <row r="77" spans="1:18" ht="26.25" hidden="1" thickBot="1">
      <c r="A77" s="81" t="s">
        <v>100</v>
      </c>
      <c r="B77" s="20">
        <v>293</v>
      </c>
      <c r="C77" s="20">
        <f>C76*5</f>
        <v>1135</v>
      </c>
      <c r="D77" s="20">
        <v>242</v>
      </c>
      <c r="E77" s="20">
        <v>0</v>
      </c>
      <c r="F77" s="20">
        <f>F76*6</f>
        <v>738</v>
      </c>
      <c r="G77" s="20">
        <v>464</v>
      </c>
      <c r="H77" s="80">
        <f>SUM(B77:G77)</f>
        <v>2872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</row>
    <row r="78" spans="1:18" hidden="1">
      <c r="A78" s="82">
        <v>43552</v>
      </c>
      <c r="B78" s="72">
        <v>1376</v>
      </c>
      <c r="C78" s="72">
        <v>3402</v>
      </c>
      <c r="D78" s="72">
        <v>1093</v>
      </c>
      <c r="E78" s="72">
        <v>1061</v>
      </c>
      <c r="F78" s="72">
        <v>2048</v>
      </c>
      <c r="G78" s="72">
        <v>1363</v>
      </c>
      <c r="J78" s="40" t="s">
        <v>34</v>
      </c>
      <c r="K78" s="9">
        <v>55</v>
      </c>
      <c r="L78" s="9">
        <v>73</v>
      </c>
      <c r="M78" s="9">
        <v>37</v>
      </c>
      <c r="N78" s="9">
        <v>26</v>
      </c>
      <c r="O78" s="9">
        <v>51</v>
      </c>
      <c r="P78" s="9">
        <v>71</v>
      </c>
    </row>
    <row r="79" spans="1:18" hidden="1">
      <c r="A79" s="58" t="s">
        <v>99</v>
      </c>
      <c r="B79" s="9">
        <f t="shared" ref="B79:G79" si="25">B78-B75</f>
        <v>94</v>
      </c>
      <c r="C79" s="9">
        <f t="shared" si="25"/>
        <v>528</v>
      </c>
      <c r="D79" s="9">
        <f t="shared" si="25"/>
        <v>74</v>
      </c>
      <c r="E79" s="9">
        <f t="shared" si="25"/>
        <v>46</v>
      </c>
      <c r="F79" s="9">
        <f t="shared" si="25"/>
        <v>116</v>
      </c>
      <c r="G79" s="9">
        <f t="shared" si="25"/>
        <v>117</v>
      </c>
      <c r="J79" s="69" t="s">
        <v>33</v>
      </c>
      <c r="K79" s="9">
        <f t="shared" ref="K79:P79" si="26">K78-K75</f>
        <v>3</v>
      </c>
      <c r="L79" s="9">
        <f t="shared" si="26"/>
        <v>7</v>
      </c>
      <c r="M79" s="9">
        <f t="shared" si="26"/>
        <v>2</v>
      </c>
      <c r="N79" s="9">
        <f t="shared" si="26"/>
        <v>2</v>
      </c>
      <c r="O79" s="9">
        <f t="shared" si="26"/>
        <v>4</v>
      </c>
      <c r="P79" s="9">
        <f t="shared" si="26"/>
        <v>5</v>
      </c>
    </row>
    <row r="80" spans="1:18" ht="26.25" hidden="1" thickBot="1">
      <c r="A80" s="81" t="s">
        <v>100</v>
      </c>
      <c r="B80" s="73">
        <v>230</v>
      </c>
      <c r="C80" s="73">
        <f>C79*5</f>
        <v>2640</v>
      </c>
      <c r="D80" s="73">
        <v>161</v>
      </c>
      <c r="E80" s="73">
        <f>E79*5</f>
        <v>230</v>
      </c>
      <c r="F80" s="73">
        <f>F79*6</f>
        <v>696</v>
      </c>
      <c r="G80" s="73">
        <v>321</v>
      </c>
      <c r="H80" s="95">
        <f>SUM(B80:G80)</f>
        <v>4278</v>
      </c>
      <c r="I80" s="104" t="s">
        <v>126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</row>
    <row r="81" spans="1:16" hidden="1">
      <c r="A81" s="84">
        <v>43585</v>
      </c>
      <c r="B81" s="18">
        <v>1476</v>
      </c>
      <c r="C81" s="18">
        <v>3699</v>
      </c>
      <c r="D81" s="18">
        <v>1192</v>
      </c>
      <c r="E81" s="18">
        <v>1186</v>
      </c>
      <c r="F81" s="18">
        <v>2229</v>
      </c>
      <c r="G81" s="18">
        <v>1495</v>
      </c>
      <c r="H81" s="97"/>
      <c r="J81" s="40" t="s">
        <v>34</v>
      </c>
      <c r="K81" s="9">
        <v>59</v>
      </c>
      <c r="L81" s="9">
        <v>82</v>
      </c>
      <c r="M81" s="9">
        <v>41</v>
      </c>
      <c r="N81" s="9">
        <v>32</v>
      </c>
      <c r="O81" s="9">
        <v>57</v>
      </c>
      <c r="P81" s="9">
        <v>77</v>
      </c>
    </row>
    <row r="82" spans="1:16" hidden="1">
      <c r="A82" s="58" t="s">
        <v>99</v>
      </c>
      <c r="B82" s="9">
        <f>B81-B78</f>
        <v>100</v>
      </c>
      <c r="C82" s="9">
        <f>C81-C78</f>
        <v>297</v>
      </c>
      <c r="D82" s="9">
        <f>D81-D78</f>
        <v>99</v>
      </c>
      <c r="E82" s="9">
        <f>E81-E75</f>
        <v>171</v>
      </c>
      <c r="F82" s="9">
        <f>F81-F78</f>
        <v>181</v>
      </c>
      <c r="G82" s="9">
        <f>G81-G78</f>
        <v>132</v>
      </c>
      <c r="J82" s="69" t="s">
        <v>33</v>
      </c>
      <c r="K82" s="9">
        <f t="shared" ref="K82:P82" si="27">K81-K78</f>
        <v>4</v>
      </c>
      <c r="L82" s="9">
        <f t="shared" si="27"/>
        <v>9</v>
      </c>
      <c r="M82" s="9">
        <f t="shared" si="27"/>
        <v>4</v>
      </c>
      <c r="N82" s="9">
        <f t="shared" si="27"/>
        <v>6</v>
      </c>
      <c r="O82" s="9">
        <f t="shared" si="27"/>
        <v>6</v>
      </c>
      <c r="P82" s="9">
        <f t="shared" si="27"/>
        <v>6</v>
      </c>
    </row>
    <row r="83" spans="1:16" ht="26.25" hidden="1" thickBot="1">
      <c r="A83" s="81" t="s">
        <v>100</v>
      </c>
      <c r="B83" s="73">
        <v>254</v>
      </c>
      <c r="C83" s="73">
        <f>C82*5</f>
        <v>1485</v>
      </c>
      <c r="D83" s="73">
        <v>250</v>
      </c>
      <c r="E83" s="73">
        <f>E82*5</f>
        <v>855</v>
      </c>
      <c r="F83" s="73">
        <f>F82*6</f>
        <v>1086</v>
      </c>
      <c r="G83" s="73">
        <v>390</v>
      </c>
      <c r="H83" s="95">
        <f>SUM(B83:G83)</f>
        <v>4320</v>
      </c>
    </row>
    <row r="84" spans="1:16" hidden="1">
      <c r="A84" s="13">
        <v>43615</v>
      </c>
      <c r="B84" s="14">
        <v>1567</v>
      </c>
      <c r="C84" s="14">
        <v>3850</v>
      </c>
      <c r="D84" s="14">
        <v>1292</v>
      </c>
      <c r="E84" s="14">
        <v>1305</v>
      </c>
      <c r="F84" s="14">
        <v>2405</v>
      </c>
      <c r="G84" s="14">
        <v>1589</v>
      </c>
      <c r="H84" s="28"/>
      <c r="J84" s="40" t="s">
        <v>34</v>
      </c>
      <c r="K84" s="9">
        <v>62</v>
      </c>
      <c r="L84" s="9">
        <v>87</v>
      </c>
      <c r="M84" s="9">
        <v>44</v>
      </c>
      <c r="N84" s="9">
        <v>37</v>
      </c>
      <c r="O84" s="9">
        <v>65</v>
      </c>
      <c r="P84" s="9">
        <v>81</v>
      </c>
    </row>
    <row r="85" spans="1:16" hidden="1">
      <c r="A85" s="58" t="s">
        <v>99</v>
      </c>
      <c r="B85" s="9">
        <f t="shared" ref="B85:G85" si="28">B84-B81</f>
        <v>91</v>
      </c>
      <c r="C85" s="9">
        <f t="shared" si="28"/>
        <v>151</v>
      </c>
      <c r="D85" s="9">
        <f t="shared" si="28"/>
        <v>100</v>
      </c>
      <c r="E85" s="9">
        <f t="shared" si="28"/>
        <v>119</v>
      </c>
      <c r="F85" s="9">
        <f t="shared" si="28"/>
        <v>176</v>
      </c>
      <c r="G85" s="9">
        <f t="shared" si="28"/>
        <v>94</v>
      </c>
      <c r="J85" s="69" t="s">
        <v>33</v>
      </c>
      <c r="K85" s="9">
        <f t="shared" ref="K85:P85" si="29">K84-K81</f>
        <v>3</v>
      </c>
      <c r="L85" s="9">
        <v>2</v>
      </c>
      <c r="M85" s="9">
        <f t="shared" si="29"/>
        <v>3</v>
      </c>
      <c r="N85" s="9">
        <f t="shared" si="29"/>
        <v>5</v>
      </c>
      <c r="O85" s="9">
        <f t="shared" si="29"/>
        <v>8</v>
      </c>
      <c r="P85" s="9">
        <f t="shared" si="29"/>
        <v>4</v>
      </c>
    </row>
    <row r="86" spans="1:16" ht="26.25" hidden="1" thickBot="1">
      <c r="A86" s="81" t="s">
        <v>100</v>
      </c>
      <c r="B86" s="73">
        <v>218</v>
      </c>
      <c r="C86" s="73">
        <v>655</v>
      </c>
      <c r="D86" s="73">
        <v>254</v>
      </c>
      <c r="E86" s="73">
        <v>595</v>
      </c>
      <c r="F86" s="73">
        <v>1006</v>
      </c>
      <c r="G86" s="73">
        <v>230</v>
      </c>
      <c r="H86" s="73">
        <f>SUM(B86:G86)</f>
        <v>2958</v>
      </c>
      <c r="I86" s="97" t="s">
        <v>124</v>
      </c>
    </row>
    <row r="87" spans="1:16" ht="26.25" hidden="1" thickBot="1">
      <c r="A87" s="37">
        <v>43645</v>
      </c>
      <c r="B87" s="38">
        <v>1678</v>
      </c>
      <c r="C87" s="38">
        <v>3919</v>
      </c>
      <c r="D87" s="38">
        <v>1399</v>
      </c>
      <c r="E87" s="38">
        <v>1438</v>
      </c>
      <c r="F87" s="38">
        <v>2559</v>
      </c>
      <c r="G87" s="38">
        <v>1732</v>
      </c>
      <c r="J87" s="40" t="s">
        <v>34</v>
      </c>
      <c r="K87" s="9">
        <v>66</v>
      </c>
      <c r="L87" s="9">
        <v>87</v>
      </c>
      <c r="M87" s="9">
        <v>47</v>
      </c>
      <c r="N87" s="9">
        <v>42</v>
      </c>
      <c r="O87" s="9">
        <v>66</v>
      </c>
      <c r="P87" s="9">
        <v>87</v>
      </c>
    </row>
    <row r="88" spans="1:16" hidden="1">
      <c r="A88" s="58" t="s">
        <v>99</v>
      </c>
      <c r="B88" s="9">
        <f t="shared" ref="B88:G88" si="30">B87-B84</f>
        <v>111</v>
      </c>
      <c r="C88" s="97">
        <f t="shared" si="30"/>
        <v>69</v>
      </c>
      <c r="D88" s="97">
        <f t="shared" si="30"/>
        <v>107</v>
      </c>
      <c r="E88" s="97">
        <f t="shared" si="30"/>
        <v>133</v>
      </c>
      <c r="F88" s="97">
        <f t="shared" si="30"/>
        <v>154</v>
      </c>
      <c r="G88" s="97">
        <f t="shared" si="30"/>
        <v>143</v>
      </c>
      <c r="J88" s="69" t="s">
        <v>33</v>
      </c>
      <c r="K88" s="9">
        <f t="shared" ref="K88:P88" si="31">K87-K84</f>
        <v>4</v>
      </c>
      <c r="L88" s="97">
        <f t="shared" si="31"/>
        <v>0</v>
      </c>
      <c r="M88" s="97">
        <f t="shared" si="31"/>
        <v>3</v>
      </c>
      <c r="N88" s="97">
        <f t="shared" si="31"/>
        <v>5</v>
      </c>
      <c r="O88" s="97">
        <f t="shared" si="31"/>
        <v>1</v>
      </c>
      <c r="P88" s="97">
        <f t="shared" si="31"/>
        <v>6</v>
      </c>
    </row>
    <row r="89" spans="1:16" ht="26.25" hidden="1" thickBot="1">
      <c r="A89" s="81" t="s">
        <v>100</v>
      </c>
      <c r="B89" s="73">
        <v>384</v>
      </c>
      <c r="C89" s="73">
        <v>180</v>
      </c>
      <c r="D89" s="73">
        <v>329</v>
      </c>
      <c r="E89" s="73">
        <f>E88*5</f>
        <v>665</v>
      </c>
      <c r="F89" s="73">
        <v>602</v>
      </c>
      <c r="G89" s="73">
        <v>525</v>
      </c>
      <c r="H89" s="20">
        <f>SUM(B89:G89)</f>
        <v>2685</v>
      </c>
    </row>
    <row r="90" spans="1:16" ht="26.25" hidden="1" thickBot="1">
      <c r="A90" s="93">
        <v>43674</v>
      </c>
      <c r="B90" s="72">
        <v>1786</v>
      </c>
      <c r="C90" s="72">
        <v>3943</v>
      </c>
      <c r="D90" s="72">
        <v>1520</v>
      </c>
      <c r="E90" s="72">
        <v>1587</v>
      </c>
      <c r="F90" s="72">
        <v>2852</v>
      </c>
      <c r="G90" s="101">
        <v>1872</v>
      </c>
      <c r="J90" s="40" t="s">
        <v>34</v>
      </c>
      <c r="K90" s="9">
        <v>69</v>
      </c>
      <c r="L90" s="9">
        <v>88</v>
      </c>
      <c r="M90" s="9">
        <v>50</v>
      </c>
      <c r="N90" s="9">
        <v>47</v>
      </c>
      <c r="O90" s="9">
        <v>70</v>
      </c>
      <c r="P90" s="9">
        <v>92</v>
      </c>
    </row>
    <row r="91" spans="1:16" hidden="1">
      <c r="A91" s="58" t="s">
        <v>125</v>
      </c>
      <c r="B91" s="69">
        <f t="shared" ref="B91:G91" si="32">B90-B87</f>
        <v>108</v>
      </c>
      <c r="C91" s="69">
        <f t="shared" si="32"/>
        <v>24</v>
      </c>
      <c r="D91" s="69">
        <f t="shared" si="32"/>
        <v>121</v>
      </c>
      <c r="E91" s="69">
        <f t="shared" si="32"/>
        <v>149</v>
      </c>
      <c r="F91" s="69">
        <f t="shared" si="32"/>
        <v>293</v>
      </c>
      <c r="G91" s="59">
        <f t="shared" si="32"/>
        <v>140</v>
      </c>
      <c r="J91" s="69" t="s">
        <v>33</v>
      </c>
      <c r="K91" s="97">
        <f t="shared" ref="K91:P91" si="33">K90-K87</f>
        <v>3</v>
      </c>
      <c r="L91" s="97">
        <f t="shared" si="33"/>
        <v>1</v>
      </c>
      <c r="M91" s="97">
        <f t="shared" si="33"/>
        <v>3</v>
      </c>
      <c r="N91" s="97">
        <f t="shared" si="33"/>
        <v>5</v>
      </c>
      <c r="O91" s="97">
        <f t="shared" si="33"/>
        <v>4</v>
      </c>
      <c r="P91" s="97">
        <f t="shared" si="33"/>
        <v>5</v>
      </c>
    </row>
    <row r="92" spans="1:16" ht="26.25" hidden="1" thickBot="1">
      <c r="A92" s="81" t="s">
        <v>100</v>
      </c>
      <c r="B92" s="73">
        <v>334</v>
      </c>
      <c r="C92" s="73">
        <v>57</v>
      </c>
      <c r="D92" s="73">
        <v>400</v>
      </c>
      <c r="E92" s="73">
        <f>E91*5</f>
        <v>745</v>
      </c>
      <c r="F92" s="73">
        <v>1484</v>
      </c>
      <c r="G92" s="102">
        <v>508</v>
      </c>
      <c r="H92" s="20">
        <f>SUM(B92:G92)</f>
        <v>3528</v>
      </c>
      <c r="I92" s="9">
        <f>H89+H92</f>
        <v>6213</v>
      </c>
      <c r="J92" s="97"/>
    </row>
    <row r="93" spans="1:16" ht="26.25" hidden="1" thickBot="1">
      <c r="A93" s="37">
        <v>43706</v>
      </c>
      <c r="B93" s="38">
        <v>1941</v>
      </c>
      <c r="C93" s="38">
        <v>4147</v>
      </c>
      <c r="D93" s="38">
        <v>1677</v>
      </c>
      <c r="E93" s="38">
        <v>1763</v>
      </c>
      <c r="F93" s="38">
        <v>3164</v>
      </c>
      <c r="G93" s="38">
        <v>2054</v>
      </c>
      <c r="J93" s="40" t="s">
        <v>34</v>
      </c>
      <c r="K93" s="9">
        <v>73</v>
      </c>
      <c r="L93" s="9">
        <v>94</v>
      </c>
      <c r="M93" s="9">
        <v>55</v>
      </c>
      <c r="N93" s="9">
        <v>53</v>
      </c>
      <c r="O93" s="9">
        <v>74</v>
      </c>
      <c r="P93" s="9">
        <v>99</v>
      </c>
    </row>
    <row r="94" spans="1:16" hidden="1">
      <c r="A94" s="58" t="s">
        <v>125</v>
      </c>
      <c r="B94" s="9">
        <f t="shared" ref="B94:G94" si="34">B93-B90</f>
        <v>155</v>
      </c>
      <c r="C94" s="97">
        <f t="shared" si="34"/>
        <v>204</v>
      </c>
      <c r="D94" s="97">
        <f t="shared" si="34"/>
        <v>157</v>
      </c>
      <c r="E94" s="97">
        <f t="shared" si="34"/>
        <v>176</v>
      </c>
      <c r="F94" s="97">
        <f t="shared" si="34"/>
        <v>312</v>
      </c>
      <c r="G94" s="97">
        <f t="shared" si="34"/>
        <v>182</v>
      </c>
      <c r="J94" s="69" t="s">
        <v>33</v>
      </c>
      <c r="K94" s="9">
        <f t="shared" ref="K94:P94" si="35">K93-K90</f>
        <v>4</v>
      </c>
      <c r="L94" s="97">
        <f t="shared" si="35"/>
        <v>6</v>
      </c>
      <c r="M94" s="97">
        <f t="shared" si="35"/>
        <v>5</v>
      </c>
      <c r="N94" s="97">
        <f t="shared" si="35"/>
        <v>6</v>
      </c>
      <c r="O94" s="97">
        <f t="shared" si="35"/>
        <v>4</v>
      </c>
      <c r="P94" s="97">
        <f t="shared" si="35"/>
        <v>7</v>
      </c>
    </row>
    <row r="95" spans="1:16" ht="26.25" hidden="1" thickBot="1">
      <c r="A95" s="81" t="s">
        <v>100</v>
      </c>
      <c r="B95" s="20">
        <v>593</v>
      </c>
      <c r="C95" s="20">
        <v>914</v>
      </c>
      <c r="D95" s="20">
        <v>604</v>
      </c>
      <c r="E95" s="20">
        <f>E94*5</f>
        <v>880</v>
      </c>
      <c r="F95" s="20">
        <v>1606</v>
      </c>
      <c r="G95" s="20">
        <v>757</v>
      </c>
      <c r="H95" s="20">
        <v>5361</v>
      </c>
      <c r="J95" s="97"/>
    </row>
    <row r="96" spans="1:16" ht="26.25" hidden="1" thickBot="1">
      <c r="A96" s="69"/>
    </row>
    <row r="97" spans="1:17" s="97" customFormat="1" ht="26.25" hidden="1" thickBot="1">
      <c r="A97" s="93">
        <v>43737</v>
      </c>
      <c r="B97" s="28">
        <v>2036</v>
      </c>
      <c r="C97" s="28">
        <v>4319</v>
      </c>
      <c r="D97" s="28">
        <v>1783</v>
      </c>
      <c r="E97" s="28">
        <v>1891</v>
      </c>
      <c r="F97" s="28">
        <v>3348</v>
      </c>
      <c r="G97" s="28">
        <v>2192</v>
      </c>
      <c r="J97" s="40" t="s">
        <v>34</v>
      </c>
      <c r="K97" s="97">
        <v>75</v>
      </c>
      <c r="L97" s="97">
        <v>102</v>
      </c>
      <c r="M97" s="97">
        <v>58</v>
      </c>
      <c r="N97" s="97">
        <v>59</v>
      </c>
      <c r="O97" s="97">
        <v>77</v>
      </c>
      <c r="P97" s="97">
        <v>106</v>
      </c>
      <c r="Q97" s="28"/>
    </row>
    <row r="98" spans="1:17" s="97" customFormat="1" hidden="1">
      <c r="A98" s="58" t="s">
        <v>125</v>
      </c>
      <c r="B98" s="97">
        <f t="shared" ref="B98:G98" si="36">B97-B93</f>
        <v>95</v>
      </c>
      <c r="C98" s="97">
        <f t="shared" si="36"/>
        <v>172</v>
      </c>
      <c r="D98" s="97">
        <f t="shared" si="36"/>
        <v>106</v>
      </c>
      <c r="E98" s="97">
        <f t="shared" si="36"/>
        <v>128</v>
      </c>
      <c r="F98" s="97">
        <f t="shared" si="36"/>
        <v>184</v>
      </c>
      <c r="G98" s="97">
        <f t="shared" si="36"/>
        <v>138</v>
      </c>
      <c r="J98" s="69" t="s">
        <v>33</v>
      </c>
      <c r="K98" s="97">
        <f t="shared" ref="K98:P98" si="37">K97-K93</f>
        <v>2</v>
      </c>
      <c r="L98" s="97">
        <f t="shared" si="37"/>
        <v>8</v>
      </c>
      <c r="M98" s="97">
        <f t="shared" si="37"/>
        <v>3</v>
      </c>
      <c r="N98" s="97">
        <f t="shared" si="37"/>
        <v>6</v>
      </c>
      <c r="O98" s="97">
        <f t="shared" si="37"/>
        <v>3</v>
      </c>
      <c r="P98" s="97">
        <f t="shared" si="37"/>
        <v>7</v>
      </c>
      <c r="Q98" s="28"/>
    </row>
    <row r="99" spans="1:17" s="97" customFormat="1" ht="26.25" hidden="1" thickBot="1">
      <c r="A99" s="81" t="s">
        <v>100</v>
      </c>
      <c r="B99" s="20">
        <v>271</v>
      </c>
      <c r="C99" s="20">
        <v>709</v>
      </c>
      <c r="D99" s="20">
        <v>324</v>
      </c>
      <c r="E99" s="20">
        <f>E98*5</f>
        <v>640</v>
      </c>
      <c r="F99" s="20">
        <v>786</v>
      </c>
      <c r="G99" s="20">
        <v>496</v>
      </c>
      <c r="H99" s="20">
        <f>SUM(B99:G99)</f>
        <v>3226</v>
      </c>
      <c r="I99" s="97">
        <v>8587</v>
      </c>
      <c r="Q99" s="28"/>
    </row>
    <row r="100" spans="1:17" s="97" customFormat="1" ht="26.25" hidden="1" thickBot="1">
      <c r="A100" s="69"/>
      <c r="Q100" s="28"/>
    </row>
    <row r="101" spans="1:17" s="97" customFormat="1" ht="26.25" hidden="1" thickBot="1">
      <c r="A101" s="37">
        <v>43767</v>
      </c>
      <c r="B101" s="38">
        <v>2112</v>
      </c>
      <c r="C101" s="38">
        <v>4540</v>
      </c>
      <c r="D101" s="38">
        <v>1879</v>
      </c>
      <c r="E101" s="38">
        <v>2014</v>
      </c>
      <c r="F101" s="38">
        <v>3461</v>
      </c>
      <c r="G101" s="38">
        <v>2300</v>
      </c>
      <c r="J101" s="40" t="s">
        <v>34</v>
      </c>
      <c r="K101" s="97">
        <v>78</v>
      </c>
      <c r="L101" s="97">
        <v>114</v>
      </c>
      <c r="M101" s="97">
        <v>61</v>
      </c>
      <c r="N101" s="97">
        <v>66</v>
      </c>
      <c r="O101" s="97">
        <v>79</v>
      </c>
      <c r="P101" s="97">
        <v>111</v>
      </c>
      <c r="Q101" s="28"/>
    </row>
    <row r="102" spans="1:17" s="97" customFormat="1" hidden="1">
      <c r="A102" s="58" t="s">
        <v>125</v>
      </c>
      <c r="B102" s="97">
        <f t="shared" ref="B102:G102" si="38">B101-B97</f>
        <v>76</v>
      </c>
      <c r="C102" s="97">
        <f t="shared" si="38"/>
        <v>221</v>
      </c>
      <c r="D102" s="97">
        <f t="shared" si="38"/>
        <v>96</v>
      </c>
      <c r="E102" s="97">
        <f t="shared" si="38"/>
        <v>123</v>
      </c>
      <c r="F102" s="97">
        <f t="shared" si="38"/>
        <v>113</v>
      </c>
      <c r="G102" s="97">
        <f t="shared" si="38"/>
        <v>108</v>
      </c>
      <c r="J102" s="69" t="s">
        <v>33</v>
      </c>
      <c r="K102" s="97">
        <f t="shared" ref="K102:P102" si="39">K101-K97</f>
        <v>3</v>
      </c>
      <c r="L102" s="97">
        <f t="shared" si="39"/>
        <v>12</v>
      </c>
      <c r="M102" s="97">
        <f t="shared" si="39"/>
        <v>3</v>
      </c>
      <c r="N102" s="97">
        <f t="shared" si="39"/>
        <v>7</v>
      </c>
      <c r="O102" s="97">
        <f t="shared" si="39"/>
        <v>2</v>
      </c>
      <c r="P102" s="97">
        <f t="shared" si="39"/>
        <v>5</v>
      </c>
      <c r="Q102" s="28"/>
    </row>
    <row r="103" spans="1:17" s="97" customFormat="1" ht="26.25" hidden="1" thickBot="1">
      <c r="A103" s="81" t="s">
        <v>100</v>
      </c>
      <c r="B103" s="20">
        <v>166</v>
      </c>
      <c r="C103" s="20">
        <v>833</v>
      </c>
      <c r="D103" s="20">
        <v>238</v>
      </c>
      <c r="E103" s="20">
        <f>E102*5</f>
        <v>615</v>
      </c>
      <c r="F103" s="20">
        <v>314</v>
      </c>
      <c r="G103" s="20">
        <v>285</v>
      </c>
      <c r="H103" s="20">
        <f>SUM(B103:G103)</f>
        <v>2451</v>
      </c>
      <c r="Q103" s="28"/>
    </row>
    <row r="104" spans="1:17" ht="26.25" hidden="1" thickBot="1">
      <c r="A104" s="100">
        <v>43799</v>
      </c>
      <c r="B104" s="28">
        <v>2212</v>
      </c>
      <c r="C104" s="28">
        <v>4665</v>
      </c>
      <c r="D104" s="28">
        <v>1992</v>
      </c>
      <c r="E104" s="28">
        <v>2116</v>
      </c>
      <c r="F104" s="28">
        <v>3600</v>
      </c>
      <c r="G104" s="28">
        <v>2447</v>
      </c>
      <c r="J104" s="40" t="s">
        <v>34</v>
      </c>
      <c r="K104" s="9">
        <v>82</v>
      </c>
      <c r="L104" s="9">
        <v>121</v>
      </c>
      <c r="M104" s="9">
        <v>65</v>
      </c>
      <c r="N104" s="9">
        <v>72</v>
      </c>
      <c r="O104" s="9">
        <v>83</v>
      </c>
      <c r="P104" s="9">
        <v>118</v>
      </c>
    </row>
    <row r="105" spans="1:17" hidden="1">
      <c r="A105" s="58" t="s">
        <v>125</v>
      </c>
      <c r="B105" s="97">
        <f t="shared" ref="B105:G105" si="40">B104-B101</f>
        <v>100</v>
      </c>
      <c r="C105" s="97">
        <f t="shared" si="40"/>
        <v>125</v>
      </c>
      <c r="D105" s="97">
        <f t="shared" si="40"/>
        <v>113</v>
      </c>
      <c r="E105" s="97">
        <f t="shared" si="40"/>
        <v>102</v>
      </c>
      <c r="F105" s="97">
        <f t="shared" si="40"/>
        <v>139</v>
      </c>
      <c r="G105" s="97">
        <f t="shared" si="40"/>
        <v>147</v>
      </c>
      <c r="J105" s="69" t="s">
        <v>33</v>
      </c>
      <c r="K105" s="9">
        <f t="shared" ref="K105:P105" si="41">K104-K101</f>
        <v>4</v>
      </c>
      <c r="L105" s="97">
        <f t="shared" si="41"/>
        <v>7</v>
      </c>
      <c r="M105" s="97">
        <f t="shared" si="41"/>
        <v>4</v>
      </c>
      <c r="N105" s="97">
        <f t="shared" si="41"/>
        <v>6</v>
      </c>
      <c r="O105" s="97">
        <f t="shared" si="41"/>
        <v>4</v>
      </c>
      <c r="P105" s="97">
        <f t="shared" si="41"/>
        <v>7</v>
      </c>
    </row>
    <row r="106" spans="1:17" s="97" customFormat="1" ht="26.25" hidden="1" thickBot="1">
      <c r="A106" s="81" t="s">
        <v>100</v>
      </c>
      <c r="B106" s="20">
        <v>254</v>
      </c>
      <c r="C106" s="20">
        <v>367</v>
      </c>
      <c r="D106" s="20">
        <v>305</v>
      </c>
      <c r="E106" s="20">
        <f>E105*5</f>
        <v>510</v>
      </c>
      <c r="F106" s="20">
        <v>432</v>
      </c>
      <c r="G106" s="20">
        <v>459</v>
      </c>
      <c r="H106" s="20">
        <f>SUM(B106:G106)</f>
        <v>2327</v>
      </c>
      <c r="I106" s="97">
        <f>H103+H106</f>
        <v>4778</v>
      </c>
      <c r="Q106" s="28"/>
    </row>
    <row r="107" spans="1:17" s="97" customFormat="1" ht="26.25" hidden="1" thickBot="1">
      <c r="A107" s="37">
        <v>43828</v>
      </c>
      <c r="B107" s="38">
        <v>2291</v>
      </c>
      <c r="C107" s="38">
        <v>4779</v>
      </c>
      <c r="D107" s="38">
        <v>2029</v>
      </c>
      <c r="E107" s="38">
        <v>2218</v>
      </c>
      <c r="F107" s="38">
        <v>3731</v>
      </c>
      <c r="G107" s="38">
        <v>2575</v>
      </c>
      <c r="J107" s="40" t="s">
        <v>34</v>
      </c>
      <c r="K107" s="97">
        <v>84</v>
      </c>
      <c r="L107" s="97">
        <v>127</v>
      </c>
      <c r="M107" s="97">
        <v>65</v>
      </c>
      <c r="N107" s="97">
        <v>76</v>
      </c>
      <c r="O107" s="97">
        <v>86</v>
      </c>
      <c r="P107" s="97">
        <v>124</v>
      </c>
      <c r="Q107" s="28"/>
    </row>
    <row r="108" spans="1:17" s="97" customFormat="1" hidden="1">
      <c r="A108" s="58" t="s">
        <v>125</v>
      </c>
      <c r="B108" s="97">
        <f t="shared" ref="B108:G108" si="42">B107-B104</f>
        <v>79</v>
      </c>
      <c r="C108" s="97">
        <f t="shared" si="42"/>
        <v>114</v>
      </c>
      <c r="D108" s="97">
        <f t="shared" si="42"/>
        <v>37</v>
      </c>
      <c r="E108" s="97">
        <f t="shared" si="42"/>
        <v>102</v>
      </c>
      <c r="F108" s="97">
        <f t="shared" si="42"/>
        <v>131</v>
      </c>
      <c r="G108" s="97">
        <f t="shared" si="42"/>
        <v>128</v>
      </c>
      <c r="J108" s="69" t="s">
        <v>33</v>
      </c>
      <c r="K108" s="97">
        <f t="shared" ref="K108:P108" si="43">K107-K104</f>
        <v>2</v>
      </c>
      <c r="L108" s="97">
        <f t="shared" si="43"/>
        <v>6</v>
      </c>
      <c r="M108" s="97">
        <f t="shared" si="43"/>
        <v>0</v>
      </c>
      <c r="N108" s="97">
        <f t="shared" si="43"/>
        <v>4</v>
      </c>
      <c r="O108" s="97">
        <f t="shared" si="43"/>
        <v>3</v>
      </c>
      <c r="P108" s="97">
        <f t="shared" si="43"/>
        <v>6</v>
      </c>
      <c r="Q108" s="28"/>
    </row>
    <row r="109" spans="1:17" s="97" customFormat="1" ht="26.25" hidden="1" thickBot="1">
      <c r="A109" s="81" t="s">
        <v>100</v>
      </c>
      <c r="B109" s="73">
        <v>175</v>
      </c>
      <c r="C109" s="73">
        <v>318</v>
      </c>
      <c r="D109" s="104">
        <v>0</v>
      </c>
      <c r="E109" s="73">
        <v>510</v>
      </c>
      <c r="F109" s="73">
        <v>395</v>
      </c>
      <c r="G109" s="73">
        <v>372</v>
      </c>
      <c r="H109" s="20">
        <f>SUM(B109:G109)</f>
        <v>1770</v>
      </c>
      <c r="Q109" s="28"/>
    </row>
    <row r="110" spans="1:17" s="97" customFormat="1" ht="26.25" thickBot="1">
      <c r="A110" s="100">
        <v>43859</v>
      </c>
      <c r="B110" s="28">
        <v>2375</v>
      </c>
      <c r="C110" s="28">
        <v>4823</v>
      </c>
      <c r="D110" s="28">
        <v>2061</v>
      </c>
      <c r="E110" s="28">
        <v>2322</v>
      </c>
      <c r="F110" s="28">
        <v>3845</v>
      </c>
      <c r="G110" s="28">
        <v>2729</v>
      </c>
      <c r="J110" s="40" t="s">
        <v>34</v>
      </c>
      <c r="K110" s="97">
        <v>87</v>
      </c>
      <c r="L110" s="97">
        <v>128</v>
      </c>
      <c r="M110" s="97">
        <v>65</v>
      </c>
      <c r="N110" s="97">
        <v>80</v>
      </c>
      <c r="O110" s="97">
        <v>89</v>
      </c>
      <c r="P110" s="97">
        <v>129</v>
      </c>
      <c r="Q110" s="28"/>
    </row>
    <row r="111" spans="1:17" s="97" customFormat="1">
      <c r="A111" s="58" t="s">
        <v>125</v>
      </c>
      <c r="B111" s="97">
        <f t="shared" ref="B111:G111" si="44">B110-B107</f>
        <v>84</v>
      </c>
      <c r="C111" s="97">
        <f>C110-4810</f>
        <v>13</v>
      </c>
      <c r="D111" s="97">
        <f>D110-2045</f>
        <v>16</v>
      </c>
      <c r="E111" s="97">
        <f t="shared" si="44"/>
        <v>104</v>
      </c>
      <c r="F111" s="97">
        <f t="shared" si="44"/>
        <v>114</v>
      </c>
      <c r="G111" s="97">
        <f t="shared" si="44"/>
        <v>154</v>
      </c>
      <c r="J111" s="69" t="s">
        <v>33</v>
      </c>
      <c r="K111" s="97">
        <f t="shared" ref="K111:P111" si="45">K110-K107</f>
        <v>3</v>
      </c>
      <c r="L111" s="97">
        <f t="shared" si="45"/>
        <v>1</v>
      </c>
      <c r="M111" s="97">
        <f t="shared" si="45"/>
        <v>0</v>
      </c>
      <c r="N111" s="97">
        <f t="shared" si="45"/>
        <v>4</v>
      </c>
      <c r="O111" s="97">
        <f t="shared" si="45"/>
        <v>3</v>
      </c>
      <c r="P111" s="97">
        <f t="shared" si="45"/>
        <v>5</v>
      </c>
      <c r="Q111" s="28"/>
    </row>
    <row r="112" spans="1:17" s="97" customFormat="1" ht="26.25" thickBot="1">
      <c r="A112" s="58" t="s">
        <v>100</v>
      </c>
      <c r="B112" s="20">
        <v>190</v>
      </c>
      <c r="C112" s="20">
        <v>27</v>
      </c>
      <c r="D112" s="20">
        <v>33</v>
      </c>
      <c r="E112" s="20">
        <v>520</v>
      </c>
      <c r="F112" s="20">
        <v>318</v>
      </c>
      <c r="G112" s="20">
        <v>491</v>
      </c>
      <c r="H112" s="20">
        <f>SUM(B112:G112)</f>
        <v>1579</v>
      </c>
      <c r="I112" s="97">
        <v>3349</v>
      </c>
      <c r="Q112" s="28"/>
    </row>
    <row r="113" spans="1:17" s="97" customFormat="1">
      <c r="A113" s="84">
        <v>43888</v>
      </c>
      <c r="B113" s="76">
        <v>2466</v>
      </c>
      <c r="C113" s="76">
        <v>4873</v>
      </c>
      <c r="D113" s="76">
        <v>2230</v>
      </c>
      <c r="E113" s="76">
        <v>2426</v>
      </c>
      <c r="F113" s="76">
        <v>3971</v>
      </c>
      <c r="G113" s="124">
        <v>2883</v>
      </c>
      <c r="J113" s="40" t="s">
        <v>34</v>
      </c>
      <c r="K113" s="97">
        <v>90</v>
      </c>
      <c r="L113" s="97">
        <v>129</v>
      </c>
      <c r="M113" s="97">
        <v>74</v>
      </c>
      <c r="N113" s="97">
        <v>85</v>
      </c>
      <c r="O113" s="97">
        <v>93</v>
      </c>
      <c r="P113" s="97">
        <v>136</v>
      </c>
      <c r="Q113" s="28"/>
    </row>
    <row r="114" spans="1:17" s="97" customFormat="1">
      <c r="A114" s="58" t="s">
        <v>125</v>
      </c>
      <c r="B114" s="69">
        <f t="shared" ref="B114:G114" si="46">B113-B110</f>
        <v>91</v>
      </c>
      <c r="C114" s="69">
        <f t="shared" si="46"/>
        <v>50</v>
      </c>
      <c r="D114" s="69">
        <f t="shared" si="46"/>
        <v>169</v>
      </c>
      <c r="E114" s="69">
        <f t="shared" si="46"/>
        <v>104</v>
      </c>
      <c r="F114" s="69">
        <f t="shared" si="46"/>
        <v>126</v>
      </c>
      <c r="G114" s="69">
        <f t="shared" si="46"/>
        <v>154</v>
      </c>
      <c r="J114" s="69" t="s">
        <v>33</v>
      </c>
      <c r="K114" s="97">
        <f t="shared" ref="K114:P114" si="47">K113-K110</f>
        <v>3</v>
      </c>
      <c r="L114" s="97">
        <f t="shared" si="47"/>
        <v>1</v>
      </c>
      <c r="M114" s="97">
        <f t="shared" si="47"/>
        <v>9</v>
      </c>
      <c r="N114" s="97">
        <f t="shared" si="47"/>
        <v>5</v>
      </c>
      <c r="O114" s="97">
        <f t="shared" si="47"/>
        <v>4</v>
      </c>
      <c r="P114" s="97">
        <f t="shared" si="47"/>
        <v>7</v>
      </c>
      <c r="Q114" s="28"/>
    </row>
    <row r="115" spans="1:17" s="97" customFormat="1" ht="26.25" thickBot="1">
      <c r="A115" s="81" t="s">
        <v>100</v>
      </c>
      <c r="B115" s="73">
        <v>218</v>
      </c>
      <c r="C115" s="73">
        <v>105</v>
      </c>
      <c r="D115" s="73">
        <v>571</v>
      </c>
      <c r="E115" s="73">
        <v>520</v>
      </c>
      <c r="F115" s="73">
        <v>372</v>
      </c>
      <c r="G115" s="102">
        <v>491</v>
      </c>
      <c r="H115" s="20">
        <f>SUM(B115:G115)</f>
        <v>2277</v>
      </c>
      <c r="Q115" s="28"/>
    </row>
    <row r="116" spans="1:17" s="97" customFormat="1" ht="26.25" thickBot="1">
      <c r="A116" s="100">
        <v>43919</v>
      </c>
      <c r="B116" s="28">
        <v>2570</v>
      </c>
      <c r="C116" s="28">
        <v>4990</v>
      </c>
      <c r="D116" s="28">
        <v>2416</v>
      </c>
      <c r="E116" s="28">
        <v>2458</v>
      </c>
      <c r="F116" s="28">
        <v>4083</v>
      </c>
      <c r="G116" s="28">
        <v>3061</v>
      </c>
      <c r="J116" s="40" t="s">
        <v>34</v>
      </c>
      <c r="K116" s="97">
        <v>93</v>
      </c>
      <c r="L116" s="97">
        <v>134</v>
      </c>
      <c r="M116" s="97">
        <v>85</v>
      </c>
      <c r="N116" s="97">
        <v>86</v>
      </c>
      <c r="O116" s="97">
        <v>96</v>
      </c>
      <c r="P116" s="97">
        <v>144</v>
      </c>
      <c r="Q116" s="28"/>
    </row>
    <row r="117" spans="1:17" s="97" customFormat="1">
      <c r="A117" s="58" t="s">
        <v>125</v>
      </c>
      <c r="B117" s="69">
        <f t="shared" ref="B117:G117" si="48">B116-B113</f>
        <v>104</v>
      </c>
      <c r="C117" s="69">
        <f t="shared" si="48"/>
        <v>117</v>
      </c>
      <c r="D117" s="69">
        <f t="shared" si="48"/>
        <v>186</v>
      </c>
      <c r="E117" s="69">
        <f t="shared" si="48"/>
        <v>32</v>
      </c>
      <c r="F117" s="69">
        <f t="shared" si="48"/>
        <v>112</v>
      </c>
      <c r="G117" s="69">
        <f t="shared" si="48"/>
        <v>178</v>
      </c>
      <c r="J117" s="69" t="s">
        <v>33</v>
      </c>
      <c r="K117" s="97">
        <f t="shared" ref="K117:P117" si="49">K116-K113</f>
        <v>3</v>
      </c>
      <c r="L117" s="97">
        <f t="shared" si="49"/>
        <v>5</v>
      </c>
      <c r="M117" s="97">
        <f t="shared" si="49"/>
        <v>11</v>
      </c>
      <c r="N117" s="97">
        <f t="shared" si="49"/>
        <v>1</v>
      </c>
      <c r="O117" s="97">
        <f t="shared" si="49"/>
        <v>3</v>
      </c>
      <c r="P117" s="97">
        <f t="shared" si="49"/>
        <v>8</v>
      </c>
      <c r="Q117" s="28"/>
    </row>
    <row r="118" spans="1:17" s="97" customFormat="1" ht="26.25" thickBot="1">
      <c r="A118" s="81" t="s">
        <v>100</v>
      </c>
      <c r="B118" s="20">
        <v>269</v>
      </c>
      <c r="C118" s="20">
        <v>331</v>
      </c>
      <c r="D118" s="20">
        <v>657</v>
      </c>
      <c r="E118" s="20">
        <v>0</v>
      </c>
      <c r="F118" s="20">
        <v>310</v>
      </c>
      <c r="G118" s="20">
        <v>616</v>
      </c>
      <c r="H118" s="20">
        <f>SUM(B118:G118)</f>
        <v>2183</v>
      </c>
      <c r="I118" s="97">
        <v>4460</v>
      </c>
      <c r="Q118" s="28"/>
    </row>
    <row r="119" spans="1:17" s="97" customFormat="1" ht="26.25" thickBot="1">
      <c r="A119" s="37">
        <v>43949</v>
      </c>
      <c r="B119" s="18">
        <v>2682</v>
      </c>
      <c r="C119" s="18">
        <v>5115</v>
      </c>
      <c r="D119" s="18">
        <v>2606</v>
      </c>
      <c r="E119" s="18">
        <v>2492</v>
      </c>
      <c r="F119" s="18">
        <v>4184</v>
      </c>
      <c r="G119" s="18">
        <v>3238</v>
      </c>
      <c r="J119" s="40" t="s">
        <v>34</v>
      </c>
      <c r="K119" s="97">
        <v>97</v>
      </c>
      <c r="L119" s="97">
        <v>139</v>
      </c>
      <c r="M119" s="97">
        <v>95</v>
      </c>
      <c r="N119" s="97">
        <v>86</v>
      </c>
      <c r="O119" s="97">
        <v>99</v>
      </c>
      <c r="P119" s="97">
        <v>152</v>
      </c>
      <c r="Q119" s="28"/>
    </row>
    <row r="120" spans="1:17">
      <c r="A120" s="58" t="s">
        <v>125</v>
      </c>
      <c r="B120" s="69">
        <f t="shared" ref="B120:G120" si="50">B119-B116</f>
        <v>112</v>
      </c>
      <c r="C120" s="69">
        <f t="shared" si="50"/>
        <v>125</v>
      </c>
      <c r="D120" s="69">
        <f t="shared" si="50"/>
        <v>190</v>
      </c>
      <c r="E120" s="69">
        <f t="shared" si="50"/>
        <v>34</v>
      </c>
      <c r="F120" s="69">
        <f t="shared" si="50"/>
        <v>101</v>
      </c>
      <c r="G120" s="69">
        <f t="shared" si="50"/>
        <v>177</v>
      </c>
      <c r="J120" s="69" t="s">
        <v>33</v>
      </c>
      <c r="K120" s="97">
        <f t="shared" ref="K120:P120" si="51">K119-K116</f>
        <v>4</v>
      </c>
      <c r="L120" s="97">
        <f t="shared" si="51"/>
        <v>5</v>
      </c>
      <c r="M120" s="97">
        <f t="shared" si="51"/>
        <v>10</v>
      </c>
      <c r="N120" s="97">
        <f t="shared" si="51"/>
        <v>0</v>
      </c>
      <c r="O120" s="97">
        <f t="shared" si="51"/>
        <v>3</v>
      </c>
      <c r="P120" s="97">
        <f t="shared" si="51"/>
        <v>8</v>
      </c>
    </row>
    <row r="121" spans="1:17" ht="26.25" thickBot="1">
      <c r="A121" s="81" t="s">
        <v>100</v>
      </c>
      <c r="B121" s="9">
        <v>301</v>
      </c>
      <c r="C121" s="9">
        <v>367</v>
      </c>
      <c r="D121" s="9">
        <v>677</v>
      </c>
      <c r="E121" s="9">
        <v>0</v>
      </c>
      <c r="F121" s="9">
        <v>267</v>
      </c>
      <c r="G121" s="9">
        <v>602</v>
      </c>
      <c r="H121" s="20">
        <f>SUM(B121:G121)</f>
        <v>2214</v>
      </c>
    </row>
    <row r="122" spans="1:17" ht="26.25" thickBot="1">
      <c r="A122" s="100">
        <v>43980</v>
      </c>
      <c r="B122" s="28">
        <v>2804</v>
      </c>
      <c r="C122" s="28">
        <v>5294</v>
      </c>
      <c r="D122" s="28">
        <v>2843</v>
      </c>
      <c r="E122" s="28">
        <v>2529</v>
      </c>
      <c r="F122" s="28">
        <v>4367</v>
      </c>
      <c r="G122" s="28">
        <v>3433</v>
      </c>
      <c r="J122" s="40" t="s">
        <v>34</v>
      </c>
      <c r="K122" s="9">
        <v>101</v>
      </c>
      <c r="L122" s="9">
        <v>145</v>
      </c>
      <c r="M122" s="9">
        <v>106</v>
      </c>
      <c r="N122" s="9">
        <v>86</v>
      </c>
      <c r="O122" s="9">
        <v>104</v>
      </c>
      <c r="P122" s="9">
        <v>161</v>
      </c>
    </row>
    <row r="123" spans="1:17">
      <c r="A123" s="58" t="s">
        <v>125</v>
      </c>
      <c r="B123" s="69">
        <f t="shared" ref="B123:G123" si="52">B122-B119</f>
        <v>122</v>
      </c>
      <c r="C123" s="69">
        <f t="shared" si="52"/>
        <v>179</v>
      </c>
      <c r="D123" s="69">
        <f t="shared" si="52"/>
        <v>237</v>
      </c>
      <c r="E123" s="69">
        <f t="shared" si="52"/>
        <v>37</v>
      </c>
      <c r="F123" s="69">
        <f t="shared" si="52"/>
        <v>183</v>
      </c>
      <c r="G123" s="69">
        <f t="shared" si="52"/>
        <v>195</v>
      </c>
      <c r="J123" s="69" t="s">
        <v>33</v>
      </c>
      <c r="K123" s="97">
        <f t="shared" ref="K123:P123" si="53">K122-K119</f>
        <v>4</v>
      </c>
      <c r="L123" s="97">
        <f t="shared" si="53"/>
        <v>6</v>
      </c>
      <c r="M123" s="97">
        <f t="shared" si="53"/>
        <v>11</v>
      </c>
      <c r="N123" s="97">
        <f t="shared" si="53"/>
        <v>0</v>
      </c>
      <c r="O123" s="97">
        <f t="shared" si="53"/>
        <v>5</v>
      </c>
      <c r="P123" s="97">
        <f t="shared" si="53"/>
        <v>9</v>
      </c>
    </row>
    <row r="124" spans="1:17" ht="26.25" thickBot="1">
      <c r="A124" s="58" t="s">
        <v>100</v>
      </c>
      <c r="B124" s="9">
        <v>344</v>
      </c>
      <c r="C124" s="9">
        <v>621</v>
      </c>
      <c r="D124" s="9">
        <v>913</v>
      </c>
      <c r="E124" s="9">
        <v>77</v>
      </c>
      <c r="F124" s="9">
        <v>641</v>
      </c>
      <c r="G124" s="9">
        <v>692</v>
      </c>
      <c r="H124" s="20">
        <f>SUM(B124:G124)</f>
        <v>3288</v>
      </c>
      <c r="I124" s="125" t="s">
        <v>138</v>
      </c>
    </row>
    <row r="125" spans="1:17" ht="26.25" thickBot="1">
      <c r="A125" s="37">
        <v>44011</v>
      </c>
      <c r="B125" s="76">
        <v>2947</v>
      </c>
      <c r="C125" s="76">
        <v>5629</v>
      </c>
      <c r="D125" s="76">
        <v>3115</v>
      </c>
      <c r="E125" s="76">
        <v>2572</v>
      </c>
      <c r="F125" s="76">
        <v>4578</v>
      </c>
      <c r="G125" s="124">
        <v>3592</v>
      </c>
      <c r="J125" s="40" t="s">
        <v>34</v>
      </c>
      <c r="K125" s="9">
        <v>104</v>
      </c>
      <c r="L125" s="9">
        <v>152</v>
      </c>
      <c r="M125" s="9">
        <v>115</v>
      </c>
      <c r="N125" s="9">
        <v>86</v>
      </c>
      <c r="O125" s="9">
        <v>106</v>
      </c>
      <c r="P125" s="9">
        <v>166</v>
      </c>
    </row>
    <row r="126" spans="1:17">
      <c r="A126" s="58" t="s">
        <v>125</v>
      </c>
      <c r="B126" s="69">
        <f t="shared" ref="B126:G126" si="54">B125-B122</f>
        <v>143</v>
      </c>
      <c r="C126" s="69">
        <f t="shared" si="54"/>
        <v>335</v>
      </c>
      <c r="D126" s="69">
        <f t="shared" si="54"/>
        <v>272</v>
      </c>
      <c r="E126" s="69">
        <f t="shared" si="54"/>
        <v>43</v>
      </c>
      <c r="F126" s="69">
        <f>F125-4391</f>
        <v>187</v>
      </c>
      <c r="G126" s="59">
        <f t="shared" si="54"/>
        <v>159</v>
      </c>
      <c r="J126" s="69" t="s">
        <v>33</v>
      </c>
      <c r="K126" s="125">
        <f t="shared" ref="K126:P126" si="55">K125-K122</f>
        <v>3</v>
      </c>
      <c r="L126" s="125">
        <f t="shared" si="55"/>
        <v>7</v>
      </c>
      <c r="M126" s="125">
        <f t="shared" si="55"/>
        <v>9</v>
      </c>
      <c r="N126" s="125">
        <f t="shared" si="55"/>
        <v>0</v>
      </c>
      <c r="O126" s="125">
        <f t="shared" si="55"/>
        <v>2</v>
      </c>
      <c r="P126" s="125">
        <f t="shared" si="55"/>
        <v>5</v>
      </c>
    </row>
    <row r="127" spans="1:17" ht="26.25" thickBot="1">
      <c r="A127" s="81" t="s">
        <v>100</v>
      </c>
      <c r="B127" s="104">
        <v>525</v>
      </c>
      <c r="C127" s="104">
        <v>1754</v>
      </c>
      <c r="D127" s="104">
        <v>1350</v>
      </c>
      <c r="E127" s="104">
        <v>102</v>
      </c>
      <c r="F127" s="104">
        <v>805</v>
      </c>
      <c r="G127" s="64">
        <v>631</v>
      </c>
      <c r="H127" s="79">
        <f>SUM(B127:G127)</f>
        <v>5167</v>
      </c>
    </row>
    <row r="128" spans="1:17" ht="26.25" thickBot="1">
      <c r="A128" s="93">
        <v>44041</v>
      </c>
      <c r="B128" s="72">
        <v>3118</v>
      </c>
      <c r="C128" s="72">
        <v>5766</v>
      </c>
      <c r="D128" s="72">
        <v>3413</v>
      </c>
      <c r="E128" s="72">
        <v>2609</v>
      </c>
      <c r="F128" s="72">
        <v>4924</v>
      </c>
      <c r="G128" s="101">
        <v>3742</v>
      </c>
      <c r="J128" s="40" t="s">
        <v>34</v>
      </c>
      <c r="K128" s="9">
        <v>108</v>
      </c>
      <c r="L128" s="9">
        <v>155</v>
      </c>
      <c r="M128" s="9">
        <v>124</v>
      </c>
      <c r="N128" s="9">
        <v>86</v>
      </c>
      <c r="O128" s="9">
        <v>114</v>
      </c>
      <c r="P128" s="9">
        <v>172</v>
      </c>
    </row>
    <row r="129" spans="1:16">
      <c r="A129" s="58" t="s">
        <v>125</v>
      </c>
      <c r="B129" s="69">
        <f t="shared" ref="B129:G129" si="56">B128-B125</f>
        <v>171</v>
      </c>
      <c r="C129" s="69">
        <f t="shared" si="56"/>
        <v>137</v>
      </c>
      <c r="D129" s="69">
        <f t="shared" si="56"/>
        <v>298</v>
      </c>
      <c r="E129" s="69">
        <f t="shared" si="56"/>
        <v>37</v>
      </c>
      <c r="F129" s="69">
        <f>F128-F125</f>
        <v>346</v>
      </c>
      <c r="G129" s="59">
        <f t="shared" si="56"/>
        <v>150</v>
      </c>
      <c r="J129" s="69" t="s">
        <v>33</v>
      </c>
      <c r="K129" s="125">
        <f t="shared" ref="K129:P129" si="57">K128-K125</f>
        <v>4</v>
      </c>
      <c r="L129" s="125">
        <f t="shared" si="57"/>
        <v>3</v>
      </c>
      <c r="M129" s="125">
        <f t="shared" si="57"/>
        <v>9</v>
      </c>
      <c r="N129" s="125">
        <f t="shared" si="57"/>
        <v>0</v>
      </c>
      <c r="O129" s="125">
        <f t="shared" si="57"/>
        <v>8</v>
      </c>
      <c r="P129" s="125">
        <f t="shared" si="57"/>
        <v>6</v>
      </c>
    </row>
    <row r="130" spans="1:16" ht="26.25" thickBot="1">
      <c r="A130" s="81" t="s">
        <v>100</v>
      </c>
      <c r="B130" s="104">
        <v>687</v>
      </c>
      <c r="C130" s="104">
        <v>506</v>
      </c>
      <c r="D130" s="104">
        <v>1516</v>
      </c>
      <c r="E130" s="104">
        <v>88</v>
      </c>
      <c r="F130" s="104">
        <v>1809</v>
      </c>
      <c r="G130" s="64">
        <v>564</v>
      </c>
      <c r="H130" s="79">
        <v>5082</v>
      </c>
      <c r="I130" s="125" t="s">
        <v>139</v>
      </c>
    </row>
    <row r="131" spans="1:16" ht="26.25" thickBot="1">
      <c r="A131" s="37">
        <v>44072</v>
      </c>
      <c r="B131" s="76">
        <v>3304</v>
      </c>
      <c r="C131" s="76">
        <v>5927</v>
      </c>
      <c r="D131" s="76">
        <v>3461</v>
      </c>
      <c r="E131" s="76">
        <v>2651</v>
      </c>
      <c r="F131" s="76">
        <v>5170</v>
      </c>
      <c r="G131" s="124">
        <v>3869</v>
      </c>
      <c r="J131" s="40" t="s">
        <v>34</v>
      </c>
      <c r="K131" s="9">
        <v>112</v>
      </c>
      <c r="L131" s="9">
        <v>158</v>
      </c>
      <c r="M131" s="9">
        <v>124</v>
      </c>
      <c r="N131" s="9">
        <v>86</v>
      </c>
      <c r="O131" s="9">
        <v>120</v>
      </c>
      <c r="P131" s="9">
        <v>176</v>
      </c>
    </row>
    <row r="132" spans="1:16">
      <c r="A132" s="58" t="s">
        <v>125</v>
      </c>
      <c r="B132" s="69">
        <f t="shared" ref="B132:G132" si="58">B131-B128</f>
        <v>186</v>
      </c>
      <c r="C132" s="69">
        <f t="shared" si="58"/>
        <v>161</v>
      </c>
      <c r="D132" s="69">
        <f t="shared" si="58"/>
        <v>48</v>
      </c>
      <c r="E132" s="69">
        <f t="shared" si="58"/>
        <v>42</v>
      </c>
      <c r="F132" s="69">
        <f t="shared" si="58"/>
        <v>246</v>
      </c>
      <c r="G132" s="59">
        <f t="shared" si="58"/>
        <v>127</v>
      </c>
      <c r="J132" s="69" t="s">
        <v>33</v>
      </c>
      <c r="K132" s="125">
        <f t="shared" ref="K132:P132" si="59">K131-K128</f>
        <v>4</v>
      </c>
      <c r="L132" s="125">
        <f t="shared" si="59"/>
        <v>3</v>
      </c>
      <c r="M132" s="125">
        <f t="shared" si="59"/>
        <v>0</v>
      </c>
      <c r="N132" s="125">
        <f t="shared" si="59"/>
        <v>0</v>
      </c>
      <c r="O132" s="125">
        <f t="shared" si="59"/>
        <v>6</v>
      </c>
      <c r="P132" s="125">
        <f t="shared" si="59"/>
        <v>4</v>
      </c>
    </row>
    <row r="133" spans="1:16" ht="26.25" thickBot="1">
      <c r="A133" s="81" t="s">
        <v>100</v>
      </c>
      <c r="B133" s="104">
        <v>783</v>
      </c>
      <c r="C133" s="104">
        <v>642</v>
      </c>
      <c r="D133" s="104">
        <v>114</v>
      </c>
      <c r="E133" s="104">
        <v>99</v>
      </c>
      <c r="F133" s="104">
        <v>1168</v>
      </c>
      <c r="G133" s="64">
        <v>434</v>
      </c>
      <c r="H133" s="30">
        <v>3240</v>
      </c>
    </row>
    <row r="134" spans="1:16" ht="26.25" thickBot="1">
      <c r="A134" s="93">
        <v>44103</v>
      </c>
      <c r="B134" s="72">
        <v>3450</v>
      </c>
      <c r="C134" s="72">
        <v>6123</v>
      </c>
      <c r="D134" s="72">
        <v>3530</v>
      </c>
      <c r="E134" s="72">
        <v>2697</v>
      </c>
      <c r="F134" s="72">
        <v>5337</v>
      </c>
      <c r="G134" s="101">
        <v>3984</v>
      </c>
      <c r="J134" s="40" t="s">
        <v>34</v>
      </c>
      <c r="K134" s="9">
        <v>117</v>
      </c>
      <c r="L134" s="9">
        <v>163</v>
      </c>
      <c r="M134" s="9">
        <v>128</v>
      </c>
      <c r="N134" s="9">
        <v>87</v>
      </c>
      <c r="O134" s="9">
        <v>128</v>
      </c>
      <c r="P134" s="9">
        <v>181</v>
      </c>
    </row>
    <row r="135" spans="1:16">
      <c r="A135" s="58" t="s">
        <v>125</v>
      </c>
      <c r="B135" s="69">
        <f t="shared" ref="B135:G135" si="60">B134-B131</f>
        <v>146</v>
      </c>
      <c r="C135" s="69">
        <f t="shared" si="60"/>
        <v>196</v>
      </c>
      <c r="D135" s="69">
        <f t="shared" si="60"/>
        <v>69</v>
      </c>
      <c r="E135" s="69">
        <f t="shared" si="60"/>
        <v>46</v>
      </c>
      <c r="F135" s="69">
        <f t="shared" si="60"/>
        <v>167</v>
      </c>
      <c r="G135" s="59">
        <f t="shared" si="60"/>
        <v>115</v>
      </c>
      <c r="J135" s="69" t="s">
        <v>33</v>
      </c>
      <c r="K135" s="125">
        <f t="shared" ref="K135:P135" si="61">K134-K131</f>
        <v>5</v>
      </c>
      <c r="L135" s="125">
        <f t="shared" si="61"/>
        <v>5</v>
      </c>
      <c r="M135" s="125">
        <f t="shared" si="61"/>
        <v>4</v>
      </c>
      <c r="N135" s="125">
        <f t="shared" si="61"/>
        <v>1</v>
      </c>
      <c r="O135" s="125">
        <f t="shared" si="61"/>
        <v>8</v>
      </c>
      <c r="P135" s="125">
        <f t="shared" si="61"/>
        <v>5</v>
      </c>
    </row>
    <row r="136" spans="1:16" ht="26.25" thickBot="1">
      <c r="A136" s="81" t="s">
        <v>100</v>
      </c>
      <c r="B136" s="104">
        <v>455</v>
      </c>
      <c r="C136" s="104">
        <v>863</v>
      </c>
      <c r="D136" s="104">
        <v>0</v>
      </c>
      <c r="E136" s="104">
        <v>0</v>
      </c>
      <c r="F136" s="104">
        <v>552</v>
      </c>
      <c r="G136" s="64">
        <v>313</v>
      </c>
      <c r="H136" s="30">
        <v>2183</v>
      </c>
      <c r="I136" s="125" t="s">
        <v>144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</row>
    <row r="137" spans="1:16" ht="26.25" thickBot="1">
      <c r="A137" s="37">
        <v>44133</v>
      </c>
      <c r="B137" s="18">
        <v>3563</v>
      </c>
      <c r="C137" s="18">
        <v>6283</v>
      </c>
      <c r="D137" s="18">
        <v>3768</v>
      </c>
      <c r="E137" s="18">
        <v>2776</v>
      </c>
      <c r="F137" s="18">
        <v>5460</v>
      </c>
      <c r="G137" s="18">
        <v>4046</v>
      </c>
      <c r="J137" s="40" t="s">
        <v>34</v>
      </c>
      <c r="K137" s="9">
        <v>120</v>
      </c>
      <c r="L137" s="9">
        <v>169</v>
      </c>
      <c r="M137" s="9">
        <v>136</v>
      </c>
      <c r="N137" s="9">
        <v>91</v>
      </c>
      <c r="O137" s="9">
        <v>136</v>
      </c>
      <c r="P137" s="9">
        <v>183</v>
      </c>
    </row>
    <row r="138" spans="1:16">
      <c r="A138" s="58" t="s">
        <v>125</v>
      </c>
      <c r="B138" s="69">
        <f t="shared" ref="B138:G138" si="62">B137-B134</f>
        <v>113</v>
      </c>
      <c r="C138" s="69">
        <f t="shared" si="62"/>
        <v>160</v>
      </c>
      <c r="D138" s="69">
        <f t="shared" si="62"/>
        <v>238</v>
      </c>
      <c r="E138" s="69">
        <f t="shared" si="62"/>
        <v>79</v>
      </c>
      <c r="F138" s="69">
        <f t="shared" si="62"/>
        <v>123</v>
      </c>
      <c r="G138" s="59">
        <f t="shared" si="62"/>
        <v>62</v>
      </c>
      <c r="J138" s="69" t="s">
        <v>33</v>
      </c>
      <c r="K138" s="125">
        <f t="shared" ref="K138:P138" si="63">K137-K134</f>
        <v>3</v>
      </c>
      <c r="L138" s="125">
        <f t="shared" si="63"/>
        <v>6</v>
      </c>
      <c r="M138" s="125">
        <f t="shared" si="63"/>
        <v>8</v>
      </c>
      <c r="N138" s="125">
        <f t="shared" si="63"/>
        <v>4</v>
      </c>
      <c r="O138" s="125">
        <f t="shared" si="63"/>
        <v>8</v>
      </c>
      <c r="P138" s="125">
        <f t="shared" si="63"/>
        <v>2</v>
      </c>
    </row>
    <row r="139" spans="1:16" ht="26.25" thickBot="1">
      <c r="A139" s="81" t="s">
        <v>100</v>
      </c>
      <c r="B139" s="104">
        <v>305</v>
      </c>
      <c r="C139" s="104">
        <v>528</v>
      </c>
      <c r="D139" s="104">
        <v>918</v>
      </c>
      <c r="E139" s="104">
        <v>184</v>
      </c>
      <c r="F139" s="104">
        <v>349</v>
      </c>
      <c r="G139" s="64">
        <v>126</v>
      </c>
      <c r="H139" s="68">
        <f>SUM(B139:G139)</f>
        <v>2410</v>
      </c>
      <c r="K139" s="125">
        <v>0</v>
      </c>
      <c r="L139" s="125">
        <v>0</v>
      </c>
      <c r="M139" s="125">
        <v>0</v>
      </c>
      <c r="N139" s="125">
        <v>0</v>
      </c>
      <c r="O139" s="125">
        <v>0</v>
      </c>
      <c r="P139" s="125">
        <v>0</v>
      </c>
    </row>
    <row r="140" spans="1:16" ht="26.25" thickBot="1">
      <c r="A140" s="93">
        <v>44164</v>
      </c>
      <c r="B140" s="72">
        <v>3686</v>
      </c>
      <c r="C140" s="72">
        <v>6473</v>
      </c>
      <c r="D140" s="72">
        <v>3986</v>
      </c>
      <c r="E140" s="72">
        <v>2861</v>
      </c>
      <c r="F140" s="72">
        <v>5587</v>
      </c>
      <c r="G140" s="101">
        <v>4116</v>
      </c>
      <c r="J140" s="40" t="s">
        <v>34</v>
      </c>
      <c r="K140" s="125">
        <v>124</v>
      </c>
      <c r="L140" s="125">
        <v>175</v>
      </c>
      <c r="M140" s="125">
        <v>144</v>
      </c>
      <c r="N140" s="125">
        <v>96</v>
      </c>
      <c r="O140" s="125">
        <v>143</v>
      </c>
      <c r="P140" s="125">
        <v>187</v>
      </c>
    </row>
    <row r="141" spans="1:16">
      <c r="A141" s="58" t="s">
        <v>125</v>
      </c>
      <c r="B141" s="69">
        <f t="shared" ref="B141:G141" si="64">B140-B137</f>
        <v>123</v>
      </c>
      <c r="C141" s="69">
        <f t="shared" si="64"/>
        <v>190</v>
      </c>
      <c r="D141" s="69">
        <f t="shared" si="64"/>
        <v>218</v>
      </c>
      <c r="E141" s="69">
        <f t="shared" si="64"/>
        <v>85</v>
      </c>
      <c r="F141" s="69">
        <f t="shared" si="64"/>
        <v>127</v>
      </c>
      <c r="G141" s="59">
        <f t="shared" si="64"/>
        <v>70</v>
      </c>
      <c r="J141" s="69" t="s">
        <v>33</v>
      </c>
      <c r="K141" s="125">
        <f t="shared" ref="K141:P141" si="65">K140-K137</f>
        <v>4</v>
      </c>
      <c r="L141" s="125">
        <f t="shared" si="65"/>
        <v>6</v>
      </c>
      <c r="M141" s="125">
        <f t="shared" si="65"/>
        <v>8</v>
      </c>
      <c r="N141" s="125">
        <f t="shared" si="65"/>
        <v>5</v>
      </c>
      <c r="O141" s="125">
        <f t="shared" si="65"/>
        <v>7</v>
      </c>
      <c r="P141" s="125">
        <f t="shared" si="65"/>
        <v>4</v>
      </c>
    </row>
    <row r="142" spans="1:16" ht="26.25" thickBot="1">
      <c r="A142" s="81" t="s">
        <v>100</v>
      </c>
      <c r="B142" s="104">
        <v>349</v>
      </c>
      <c r="C142" s="104">
        <v>667</v>
      </c>
      <c r="D142" s="104">
        <v>818</v>
      </c>
      <c r="E142" s="104">
        <v>204</v>
      </c>
      <c r="F142" s="104">
        <v>367</v>
      </c>
      <c r="G142" s="64">
        <v>149</v>
      </c>
      <c r="H142" s="68">
        <f>SUM(B142:G142)</f>
        <v>2554</v>
      </c>
      <c r="I142" s="125" t="s">
        <v>143</v>
      </c>
      <c r="K142" s="125">
        <v>0</v>
      </c>
      <c r="L142" s="125">
        <v>0</v>
      </c>
      <c r="M142" s="125">
        <v>0</v>
      </c>
      <c r="N142" s="125">
        <v>0</v>
      </c>
      <c r="O142" s="125">
        <v>0</v>
      </c>
      <c r="P142" s="125">
        <v>0</v>
      </c>
    </row>
    <row r="143" spans="1:16" ht="26.25" thickBot="1">
      <c r="A143" s="37">
        <v>44194</v>
      </c>
      <c r="B143" s="18">
        <v>3813</v>
      </c>
      <c r="C143" s="18">
        <v>6642</v>
      </c>
      <c r="D143" s="18">
        <v>4194</v>
      </c>
      <c r="E143" s="18">
        <v>2961</v>
      </c>
      <c r="F143" s="18">
        <v>5726</v>
      </c>
      <c r="G143" s="18">
        <v>4226</v>
      </c>
      <c r="J143" s="40" t="s">
        <v>34</v>
      </c>
      <c r="K143" s="125">
        <v>128</v>
      </c>
      <c r="L143" s="125">
        <v>181</v>
      </c>
      <c r="M143" s="125">
        <v>152</v>
      </c>
      <c r="N143" s="125">
        <v>101</v>
      </c>
      <c r="O143" s="125">
        <v>149</v>
      </c>
      <c r="P143" s="125">
        <v>191</v>
      </c>
    </row>
    <row r="144" spans="1:16">
      <c r="A144" s="58" t="s">
        <v>125</v>
      </c>
      <c r="B144" s="69">
        <f t="shared" ref="B144:G144" si="66">B143-B140</f>
        <v>127</v>
      </c>
      <c r="C144" s="69">
        <f t="shared" si="66"/>
        <v>169</v>
      </c>
      <c r="D144" s="69">
        <f t="shared" si="66"/>
        <v>208</v>
      </c>
      <c r="E144" s="69">
        <f t="shared" si="66"/>
        <v>100</v>
      </c>
      <c r="F144" s="69">
        <f t="shared" si="66"/>
        <v>139</v>
      </c>
      <c r="G144" s="69">
        <f t="shared" si="66"/>
        <v>110</v>
      </c>
      <c r="J144" s="69" t="s">
        <v>33</v>
      </c>
      <c r="K144" s="125">
        <f t="shared" ref="K144:P144" si="67">K143-K140</f>
        <v>4</v>
      </c>
      <c r="L144" s="125">
        <f t="shared" si="67"/>
        <v>6</v>
      </c>
      <c r="M144" s="125">
        <f t="shared" si="67"/>
        <v>8</v>
      </c>
      <c r="N144" s="125">
        <f t="shared" si="67"/>
        <v>5</v>
      </c>
      <c r="O144" s="125">
        <f t="shared" si="67"/>
        <v>6</v>
      </c>
      <c r="P144" s="125">
        <f t="shared" si="67"/>
        <v>4</v>
      </c>
    </row>
    <row r="145" spans="1:16" ht="26.25" thickBot="1">
      <c r="A145" s="81" t="s">
        <v>100</v>
      </c>
      <c r="B145" s="104">
        <v>367</v>
      </c>
      <c r="C145" s="104">
        <v>571</v>
      </c>
      <c r="D145" s="104">
        <v>767</v>
      </c>
      <c r="E145" s="104">
        <v>263</v>
      </c>
      <c r="F145" s="104">
        <v>442</v>
      </c>
      <c r="G145" s="64">
        <v>293</v>
      </c>
      <c r="H145" s="30">
        <v>2703</v>
      </c>
      <c r="K145" s="125">
        <v>0</v>
      </c>
      <c r="L145" s="125">
        <v>0</v>
      </c>
      <c r="M145" s="125">
        <v>0</v>
      </c>
      <c r="N145" s="125">
        <v>0</v>
      </c>
      <c r="O145" s="125">
        <v>0</v>
      </c>
      <c r="P145" s="125">
        <v>0</v>
      </c>
    </row>
    <row r="146" spans="1:16" ht="26.25" thickBot="1">
      <c r="A146" s="100">
        <v>44224</v>
      </c>
      <c r="B146" s="28">
        <v>3959</v>
      </c>
      <c r="C146" s="28">
        <v>6791</v>
      </c>
      <c r="D146" s="28">
        <v>4373</v>
      </c>
      <c r="E146" s="28">
        <v>3064</v>
      </c>
      <c r="F146" s="28">
        <v>5866</v>
      </c>
      <c r="G146" s="28">
        <v>4327</v>
      </c>
      <c r="J146" s="40" t="s">
        <v>34</v>
      </c>
      <c r="K146" s="125">
        <v>132</v>
      </c>
      <c r="L146" s="125">
        <v>185</v>
      </c>
      <c r="M146" s="125">
        <v>159</v>
      </c>
      <c r="N146" s="125">
        <v>106</v>
      </c>
      <c r="O146" s="125">
        <v>155</v>
      </c>
      <c r="P146" s="125">
        <v>194</v>
      </c>
    </row>
    <row r="147" spans="1:16">
      <c r="A147" s="58" t="s">
        <v>125</v>
      </c>
      <c r="B147" s="69">
        <f t="shared" ref="B147" si="68">B146-B143</f>
        <v>146</v>
      </c>
      <c r="C147" s="69">
        <f>C146-C143</f>
        <v>149</v>
      </c>
      <c r="D147" s="69">
        <f>D146-D143</f>
        <v>179</v>
      </c>
      <c r="E147" s="69">
        <f>E146-E143</f>
        <v>103</v>
      </c>
      <c r="F147" s="69">
        <f>F146-F143</f>
        <v>140</v>
      </c>
      <c r="G147" s="69">
        <f>G146-G143</f>
        <v>101</v>
      </c>
      <c r="J147" s="69" t="s">
        <v>33</v>
      </c>
      <c r="K147" s="125">
        <f t="shared" ref="K147:P147" si="69">K146-K143</f>
        <v>4</v>
      </c>
      <c r="L147" s="125">
        <f t="shared" si="69"/>
        <v>4</v>
      </c>
      <c r="M147" s="125">
        <f t="shared" si="69"/>
        <v>7</v>
      </c>
      <c r="N147" s="125">
        <f t="shared" si="69"/>
        <v>5</v>
      </c>
      <c r="O147" s="125">
        <f t="shared" si="69"/>
        <v>6</v>
      </c>
      <c r="P147" s="125">
        <f t="shared" si="69"/>
        <v>3</v>
      </c>
    </row>
    <row r="148" spans="1:16" ht="26.25" thickBot="1">
      <c r="A148" s="81" t="s">
        <v>100</v>
      </c>
      <c r="B148" s="104">
        <v>455</v>
      </c>
      <c r="C148" s="104">
        <v>478</v>
      </c>
      <c r="D148" s="104">
        <v>621</v>
      </c>
      <c r="E148" s="104">
        <v>275</v>
      </c>
      <c r="F148" s="104">
        <v>427</v>
      </c>
      <c r="G148" s="64">
        <v>257</v>
      </c>
      <c r="H148" s="30">
        <f>SUM(B148:G148)</f>
        <v>2513</v>
      </c>
    </row>
    <row r="149" spans="1:16" ht="26.25" thickBot="1">
      <c r="A149" s="37">
        <v>44255</v>
      </c>
      <c r="B149" s="18">
        <v>4062</v>
      </c>
      <c r="C149" s="18">
        <v>6858</v>
      </c>
      <c r="D149" s="18">
        <v>4469</v>
      </c>
      <c r="E149" s="18">
        <v>3156</v>
      </c>
      <c r="F149" s="18">
        <v>5961</v>
      </c>
      <c r="G149" s="18">
        <v>4414</v>
      </c>
      <c r="J149" s="40" t="s">
        <v>34</v>
      </c>
      <c r="K149" s="9">
        <v>135</v>
      </c>
      <c r="L149" s="9">
        <v>187</v>
      </c>
      <c r="M149" s="9">
        <v>162</v>
      </c>
      <c r="N149" s="9">
        <v>111</v>
      </c>
      <c r="O149" s="9">
        <v>159</v>
      </c>
      <c r="P149" s="9">
        <v>196</v>
      </c>
    </row>
    <row r="150" spans="1:16">
      <c r="A150" s="58" t="s">
        <v>125</v>
      </c>
      <c r="B150" s="69">
        <f t="shared" ref="B150:G150" si="70">B149-B146</f>
        <v>103</v>
      </c>
      <c r="C150" s="69">
        <f t="shared" si="70"/>
        <v>67</v>
      </c>
      <c r="D150" s="69">
        <f t="shared" si="70"/>
        <v>96</v>
      </c>
      <c r="E150" s="69">
        <f t="shared" si="70"/>
        <v>92</v>
      </c>
      <c r="F150" s="69">
        <f t="shared" si="70"/>
        <v>95</v>
      </c>
      <c r="G150" s="69">
        <f t="shared" si="70"/>
        <v>87</v>
      </c>
      <c r="J150" s="69" t="s">
        <v>33</v>
      </c>
      <c r="K150" s="125">
        <f t="shared" ref="K150:P150" si="71">K149-K146</f>
        <v>3</v>
      </c>
      <c r="L150" s="125">
        <f t="shared" si="71"/>
        <v>2</v>
      </c>
      <c r="M150" s="125">
        <f t="shared" si="71"/>
        <v>3</v>
      </c>
      <c r="N150" s="125">
        <f t="shared" si="71"/>
        <v>5</v>
      </c>
      <c r="O150" s="125">
        <f t="shared" si="71"/>
        <v>4</v>
      </c>
      <c r="P150" s="125">
        <f t="shared" si="71"/>
        <v>2</v>
      </c>
    </row>
    <row r="151" spans="1:16" ht="26.25" thickBot="1">
      <c r="A151" s="81" t="s">
        <v>100</v>
      </c>
      <c r="B151" s="104">
        <v>265</v>
      </c>
      <c r="C151" s="104">
        <v>150</v>
      </c>
      <c r="D151" s="104">
        <v>247</v>
      </c>
      <c r="E151" s="104">
        <v>231</v>
      </c>
      <c r="F151" s="104">
        <v>234</v>
      </c>
      <c r="G151" s="104">
        <v>202</v>
      </c>
      <c r="H151" s="68">
        <f>SUM(B151:G151)</f>
        <v>1329</v>
      </c>
    </row>
    <row r="152" spans="1:16" ht="26.25" thickBot="1">
      <c r="A152" s="100">
        <v>44283</v>
      </c>
      <c r="B152" s="28">
        <v>4182</v>
      </c>
      <c r="C152" s="28">
        <v>7014</v>
      </c>
      <c r="D152" s="28">
        <v>4705</v>
      </c>
      <c r="E152" s="28">
        <v>3290</v>
      </c>
      <c r="F152" s="28">
        <v>6070</v>
      </c>
      <c r="G152" s="28">
        <v>4501</v>
      </c>
      <c r="J152" s="40" t="s">
        <v>34</v>
      </c>
      <c r="K152" s="9">
        <v>139</v>
      </c>
      <c r="L152" s="9">
        <v>193</v>
      </c>
      <c r="M152" s="9">
        <v>169</v>
      </c>
      <c r="N152" s="9">
        <v>120</v>
      </c>
      <c r="O152" s="9">
        <v>164</v>
      </c>
      <c r="P152" s="9">
        <v>202</v>
      </c>
    </row>
    <row r="153" spans="1:16">
      <c r="A153" s="58" t="s">
        <v>125</v>
      </c>
      <c r="B153" s="69">
        <f t="shared" ref="B153:G153" si="72">B152-B149</f>
        <v>120</v>
      </c>
      <c r="C153" s="69">
        <f t="shared" si="72"/>
        <v>156</v>
      </c>
      <c r="D153" s="69">
        <f t="shared" si="72"/>
        <v>236</v>
      </c>
      <c r="E153" s="69">
        <f t="shared" si="72"/>
        <v>134</v>
      </c>
      <c r="F153" s="69">
        <f t="shared" si="72"/>
        <v>109</v>
      </c>
      <c r="G153" s="69">
        <f t="shared" si="72"/>
        <v>87</v>
      </c>
      <c r="J153" s="69" t="s">
        <v>33</v>
      </c>
      <c r="K153" s="125">
        <f t="shared" ref="K153:P153" si="73">K152-K149</f>
        <v>4</v>
      </c>
      <c r="L153" s="125">
        <f t="shared" si="73"/>
        <v>6</v>
      </c>
      <c r="M153" s="125">
        <f t="shared" si="73"/>
        <v>7</v>
      </c>
      <c r="N153" s="125">
        <f t="shared" si="73"/>
        <v>9</v>
      </c>
      <c r="O153" s="125">
        <f t="shared" si="73"/>
        <v>5</v>
      </c>
      <c r="P153" s="125">
        <f t="shared" si="73"/>
        <v>6</v>
      </c>
    </row>
    <row r="154" spans="1:16" ht="26.25" thickBot="1">
      <c r="A154" s="81" t="s">
        <v>100</v>
      </c>
      <c r="B154" s="104">
        <v>335</v>
      </c>
      <c r="C154" s="104">
        <v>510</v>
      </c>
      <c r="D154" s="104">
        <v>782</v>
      </c>
      <c r="E154" s="104">
        <v>271</v>
      </c>
      <c r="F154" s="104">
        <v>289</v>
      </c>
      <c r="G154" s="64">
        <v>202</v>
      </c>
      <c r="H154" s="68">
        <f>SUM(B154:G154)</f>
        <v>2389</v>
      </c>
    </row>
    <row r="155" spans="1:16" ht="26.25" thickBot="1">
      <c r="A155" s="37">
        <v>44314</v>
      </c>
      <c r="B155" s="18">
        <v>4282</v>
      </c>
      <c r="C155" s="18">
        <v>7167</v>
      </c>
      <c r="D155" s="18">
        <v>4758</v>
      </c>
      <c r="E155" s="18">
        <v>3336</v>
      </c>
      <c r="F155" s="18">
        <v>6179</v>
      </c>
      <c r="G155" s="18">
        <v>4578</v>
      </c>
      <c r="J155" s="40" t="s">
        <v>34</v>
      </c>
      <c r="K155" s="9">
        <v>142</v>
      </c>
      <c r="L155" s="9">
        <v>197</v>
      </c>
      <c r="M155" s="9">
        <v>173</v>
      </c>
      <c r="N155" s="9">
        <v>120</v>
      </c>
      <c r="O155" s="9">
        <v>170</v>
      </c>
      <c r="P155" s="9">
        <v>206</v>
      </c>
    </row>
    <row r="156" spans="1:16">
      <c r="A156" s="58" t="s">
        <v>125</v>
      </c>
      <c r="B156" s="69">
        <f t="shared" ref="B156:G156" si="74">B155-B152</f>
        <v>100</v>
      </c>
      <c r="C156" s="69">
        <f t="shared" si="74"/>
        <v>153</v>
      </c>
      <c r="D156" s="69">
        <f t="shared" si="74"/>
        <v>53</v>
      </c>
      <c r="E156" s="69">
        <f t="shared" si="74"/>
        <v>46</v>
      </c>
      <c r="F156" s="69">
        <f t="shared" si="74"/>
        <v>109</v>
      </c>
      <c r="G156" s="69">
        <f t="shared" si="74"/>
        <v>77</v>
      </c>
      <c r="J156" s="69" t="s">
        <v>33</v>
      </c>
      <c r="K156" s="125">
        <f t="shared" ref="K156:P156" si="75">K155-K152</f>
        <v>3</v>
      </c>
      <c r="L156" s="125">
        <f t="shared" si="75"/>
        <v>4</v>
      </c>
      <c r="M156" s="125">
        <f t="shared" si="75"/>
        <v>4</v>
      </c>
      <c r="N156" s="125">
        <f t="shared" si="75"/>
        <v>0</v>
      </c>
      <c r="O156" s="125">
        <f t="shared" si="75"/>
        <v>6</v>
      </c>
      <c r="P156" s="125">
        <f t="shared" si="75"/>
        <v>4</v>
      </c>
    </row>
    <row r="157" spans="1:16" ht="26.25" thickBot="1">
      <c r="A157" s="81" t="s">
        <v>100</v>
      </c>
      <c r="B157" s="104">
        <v>254</v>
      </c>
      <c r="C157" s="104">
        <v>496</v>
      </c>
      <c r="D157" s="104">
        <v>111</v>
      </c>
      <c r="E157" s="104">
        <v>96</v>
      </c>
      <c r="F157" s="104">
        <v>289</v>
      </c>
      <c r="G157" s="104">
        <v>169</v>
      </c>
      <c r="H157" s="30">
        <f>SUM(B157:G157)</f>
        <v>1415</v>
      </c>
    </row>
    <row r="158" spans="1:16" ht="26.25" thickBot="1">
      <c r="A158" s="100">
        <v>44344</v>
      </c>
      <c r="B158" s="9">
        <v>4389</v>
      </c>
      <c r="C158" s="9">
        <v>7414</v>
      </c>
      <c r="D158" s="9">
        <v>4916</v>
      </c>
      <c r="E158" s="9">
        <v>3504</v>
      </c>
      <c r="F158" s="9">
        <v>6314</v>
      </c>
      <c r="G158" s="9">
        <v>4740</v>
      </c>
      <c r="J158" s="40" t="s">
        <v>34</v>
      </c>
      <c r="K158" s="9">
        <v>144</v>
      </c>
      <c r="L158" s="9">
        <v>202</v>
      </c>
      <c r="M158" s="9">
        <v>179</v>
      </c>
      <c r="N158" s="9">
        <v>124</v>
      </c>
      <c r="O158" s="9">
        <v>175</v>
      </c>
      <c r="P158" s="9">
        <v>210</v>
      </c>
    </row>
    <row r="159" spans="1:16">
      <c r="A159" s="58" t="s">
        <v>125</v>
      </c>
      <c r="B159" s="69">
        <f t="shared" ref="B159:G159" si="76">B158-B155</f>
        <v>107</v>
      </c>
      <c r="C159" s="69">
        <f t="shared" si="76"/>
        <v>247</v>
      </c>
      <c r="D159" s="69">
        <f t="shared" si="76"/>
        <v>158</v>
      </c>
      <c r="E159" s="69">
        <f t="shared" si="76"/>
        <v>168</v>
      </c>
      <c r="F159" s="69">
        <f t="shared" si="76"/>
        <v>135</v>
      </c>
      <c r="G159" s="69">
        <f t="shared" si="76"/>
        <v>162</v>
      </c>
      <c r="J159" s="69" t="s">
        <v>33</v>
      </c>
      <c r="K159" s="125">
        <f t="shared" ref="K159:P159" si="77">K158-K155</f>
        <v>2</v>
      </c>
      <c r="L159" s="125">
        <f t="shared" si="77"/>
        <v>5</v>
      </c>
      <c r="M159" s="125">
        <f t="shared" si="77"/>
        <v>6</v>
      </c>
      <c r="N159" s="125">
        <f t="shared" si="77"/>
        <v>4</v>
      </c>
      <c r="O159" s="125">
        <f t="shared" si="77"/>
        <v>5</v>
      </c>
      <c r="P159" s="125">
        <f t="shared" si="77"/>
        <v>4</v>
      </c>
    </row>
    <row r="160" spans="1:16" ht="26.25" thickBot="1">
      <c r="A160" s="81" t="s">
        <v>100</v>
      </c>
      <c r="B160" s="9">
        <v>281</v>
      </c>
      <c r="C160" s="9">
        <v>963</v>
      </c>
      <c r="D160" s="9">
        <v>519</v>
      </c>
      <c r="E160" s="9">
        <v>566</v>
      </c>
      <c r="F160" s="9">
        <v>404</v>
      </c>
      <c r="G160" s="9">
        <v>528</v>
      </c>
      <c r="H160" s="30">
        <v>3261</v>
      </c>
    </row>
    <row r="161" spans="1:18" ht="26.25" thickBot="1">
      <c r="A161" s="37">
        <v>44375</v>
      </c>
      <c r="B161" s="18">
        <v>4443</v>
      </c>
      <c r="C161" s="18">
        <v>7459</v>
      </c>
      <c r="D161" s="18">
        <v>5127</v>
      </c>
      <c r="E161" s="18">
        <v>3760</v>
      </c>
      <c r="F161" s="18">
        <v>6469</v>
      </c>
      <c r="G161" s="18">
        <v>4844</v>
      </c>
      <c r="J161" s="69" t="s">
        <v>34</v>
      </c>
      <c r="K161" s="9">
        <v>144</v>
      </c>
      <c r="L161" s="9">
        <v>202</v>
      </c>
      <c r="M161" s="9">
        <v>186</v>
      </c>
      <c r="N161" s="9">
        <v>131</v>
      </c>
      <c r="O161" s="9">
        <v>179</v>
      </c>
      <c r="P161" s="9">
        <v>213</v>
      </c>
    </row>
    <row r="162" spans="1:18">
      <c r="A162" s="58" t="s">
        <v>125</v>
      </c>
      <c r="B162" s="69">
        <f t="shared" ref="B162:G162" si="78">B161-B158</f>
        <v>54</v>
      </c>
      <c r="C162" s="69">
        <f t="shared" si="78"/>
        <v>45</v>
      </c>
      <c r="D162" s="69">
        <f t="shared" si="78"/>
        <v>211</v>
      </c>
      <c r="E162" s="69">
        <f t="shared" si="78"/>
        <v>256</v>
      </c>
      <c r="F162" s="69">
        <f t="shared" si="78"/>
        <v>155</v>
      </c>
      <c r="G162" s="69">
        <f t="shared" si="78"/>
        <v>104</v>
      </c>
      <c r="J162" s="69" t="s">
        <v>33</v>
      </c>
      <c r="K162" s="125">
        <f t="shared" ref="K162:P162" si="79">K161-K158</f>
        <v>0</v>
      </c>
      <c r="L162" s="125">
        <f t="shared" si="79"/>
        <v>0</v>
      </c>
      <c r="M162" s="125">
        <f t="shared" si="79"/>
        <v>7</v>
      </c>
      <c r="N162" s="125">
        <f t="shared" si="79"/>
        <v>7</v>
      </c>
      <c r="O162" s="125">
        <f t="shared" si="79"/>
        <v>4</v>
      </c>
      <c r="P162" s="125">
        <f t="shared" si="79"/>
        <v>3</v>
      </c>
    </row>
    <row r="163" spans="1:18" ht="26.25" thickBot="1">
      <c r="A163" s="81" t="s">
        <v>100</v>
      </c>
      <c r="B163" s="9">
        <v>104</v>
      </c>
      <c r="C163" s="9">
        <v>94</v>
      </c>
      <c r="D163" s="9">
        <v>782</v>
      </c>
      <c r="E163" s="9">
        <v>1009</v>
      </c>
      <c r="F163" s="9">
        <v>496</v>
      </c>
      <c r="G163" s="9">
        <v>269</v>
      </c>
      <c r="H163" s="68">
        <f>SUM(B163:G163)</f>
        <v>2754</v>
      </c>
      <c r="I163" s="28">
        <f>H160+H163</f>
        <v>6015</v>
      </c>
      <c r="J163" s="69"/>
    </row>
    <row r="164" spans="1:18" ht="26.25" thickBot="1">
      <c r="A164" s="100">
        <v>44405</v>
      </c>
      <c r="B164" s="28">
        <v>4528</v>
      </c>
      <c r="C164" s="28">
        <v>7504</v>
      </c>
      <c r="D164" s="28">
        <v>5342</v>
      </c>
      <c r="E164" s="28">
        <v>3971</v>
      </c>
      <c r="F164" s="28">
        <v>6656</v>
      </c>
      <c r="G164" s="28">
        <v>5031</v>
      </c>
      <c r="I164" s="28" t="s">
        <v>147</v>
      </c>
      <c r="J164" s="69" t="s">
        <v>34</v>
      </c>
      <c r="K164" s="9">
        <v>144</v>
      </c>
      <c r="L164" s="9">
        <v>202</v>
      </c>
      <c r="M164" s="9">
        <v>193</v>
      </c>
      <c r="N164" s="9">
        <v>135</v>
      </c>
      <c r="O164" s="9">
        <v>183</v>
      </c>
      <c r="P164" s="9">
        <v>218</v>
      </c>
    </row>
    <row r="165" spans="1:18">
      <c r="A165" s="58" t="s">
        <v>125</v>
      </c>
      <c r="B165" s="69">
        <f t="shared" ref="B165:G165" si="80">B164-B161</f>
        <v>85</v>
      </c>
      <c r="C165" s="69">
        <f t="shared" si="80"/>
        <v>45</v>
      </c>
      <c r="D165" s="69">
        <f t="shared" si="80"/>
        <v>215</v>
      </c>
      <c r="E165" s="69">
        <f t="shared" si="80"/>
        <v>211</v>
      </c>
      <c r="F165" s="69">
        <f t="shared" si="80"/>
        <v>187</v>
      </c>
      <c r="G165" s="69">
        <f t="shared" si="80"/>
        <v>187</v>
      </c>
      <c r="J165" s="69" t="s">
        <v>33</v>
      </c>
      <c r="K165" s="125">
        <f t="shared" ref="K165:P165" si="81">K164-K161</f>
        <v>0</v>
      </c>
      <c r="L165" s="125">
        <f t="shared" si="81"/>
        <v>0</v>
      </c>
      <c r="M165" s="125">
        <f t="shared" si="81"/>
        <v>7</v>
      </c>
      <c r="N165" s="125">
        <f t="shared" si="81"/>
        <v>4</v>
      </c>
      <c r="O165" s="125">
        <f t="shared" si="81"/>
        <v>4</v>
      </c>
      <c r="P165" s="125">
        <f t="shared" si="81"/>
        <v>5</v>
      </c>
    </row>
    <row r="166" spans="1:18" ht="26.25" thickBot="1">
      <c r="A166" s="81" t="s">
        <v>100</v>
      </c>
      <c r="B166" s="9">
        <v>194</v>
      </c>
      <c r="C166" s="9">
        <v>94</v>
      </c>
      <c r="D166" s="9">
        <v>948</v>
      </c>
      <c r="E166" s="9">
        <v>959</v>
      </c>
      <c r="F166" s="9">
        <v>790</v>
      </c>
      <c r="G166" s="9">
        <v>790</v>
      </c>
      <c r="H166" s="68">
        <f>SUM(B166:G166)</f>
        <v>3775</v>
      </c>
      <c r="J166" s="69"/>
    </row>
    <row r="167" spans="1:18" ht="26.25" thickBot="1">
      <c r="A167" s="37">
        <v>44436</v>
      </c>
      <c r="B167" s="18">
        <v>4720</v>
      </c>
      <c r="C167" s="18">
        <v>7546</v>
      </c>
      <c r="D167" s="18">
        <v>5540</v>
      </c>
      <c r="E167" s="18">
        <v>4152</v>
      </c>
      <c r="F167" s="18">
        <v>6926</v>
      </c>
      <c r="G167" s="18">
        <v>5213</v>
      </c>
      <c r="J167" s="69" t="s">
        <v>34</v>
      </c>
      <c r="K167" s="9">
        <v>148</v>
      </c>
      <c r="L167" s="9">
        <v>202</v>
      </c>
      <c r="M167" s="9">
        <v>201</v>
      </c>
      <c r="N167" s="9">
        <v>140</v>
      </c>
      <c r="O167" s="9">
        <v>192</v>
      </c>
      <c r="P167" s="9">
        <v>224</v>
      </c>
    </row>
    <row r="168" spans="1:18">
      <c r="A168" s="58" t="s">
        <v>125</v>
      </c>
      <c r="B168" s="69">
        <f t="shared" ref="B168:G168" si="82">B167-B164</f>
        <v>192</v>
      </c>
      <c r="C168" s="69">
        <f t="shared" si="82"/>
        <v>42</v>
      </c>
      <c r="D168" s="69">
        <f t="shared" si="82"/>
        <v>198</v>
      </c>
      <c r="E168" s="69">
        <f t="shared" si="82"/>
        <v>181</v>
      </c>
      <c r="F168" s="69">
        <f t="shared" si="82"/>
        <v>270</v>
      </c>
      <c r="G168" s="69">
        <f t="shared" si="82"/>
        <v>182</v>
      </c>
      <c r="J168" s="69" t="s">
        <v>33</v>
      </c>
      <c r="K168" s="125">
        <f t="shared" ref="K168:P168" si="83">K167-K164</f>
        <v>4</v>
      </c>
      <c r="L168" s="125">
        <f t="shared" si="83"/>
        <v>0</v>
      </c>
      <c r="M168" s="125">
        <f t="shared" si="83"/>
        <v>8</v>
      </c>
      <c r="N168" s="125">
        <f t="shared" si="83"/>
        <v>5</v>
      </c>
      <c r="O168" s="125">
        <f t="shared" si="83"/>
        <v>9</v>
      </c>
      <c r="P168" s="125">
        <f t="shared" si="83"/>
        <v>6</v>
      </c>
    </row>
    <row r="169" spans="1:18" ht="26.25" thickBot="1">
      <c r="A169" s="81" t="s">
        <v>100</v>
      </c>
      <c r="B169" s="9">
        <v>822</v>
      </c>
      <c r="C169" s="9">
        <v>99</v>
      </c>
      <c r="D169" s="9">
        <v>875</v>
      </c>
      <c r="E169" s="9">
        <v>767</v>
      </c>
      <c r="F169" s="9">
        <v>898</v>
      </c>
      <c r="G169" s="9">
        <v>757</v>
      </c>
      <c r="H169" s="30">
        <f>SUM(B169:G169)</f>
        <v>4218</v>
      </c>
      <c r="J169" s="69"/>
    </row>
    <row r="170" spans="1:18" ht="26.25" thickBot="1">
      <c r="A170" s="100">
        <v>44467</v>
      </c>
      <c r="B170" s="28">
        <v>4920</v>
      </c>
      <c r="C170" s="28">
        <v>7590</v>
      </c>
      <c r="D170" s="28">
        <v>5690</v>
      </c>
      <c r="E170" s="28">
        <v>4343</v>
      </c>
      <c r="F170" s="28">
        <v>7023</v>
      </c>
      <c r="G170" s="28">
        <v>5339</v>
      </c>
      <c r="J170" s="69" t="s">
        <v>34</v>
      </c>
      <c r="K170" s="9">
        <v>152</v>
      </c>
      <c r="L170" s="9">
        <v>202</v>
      </c>
      <c r="M170" s="9">
        <v>210</v>
      </c>
      <c r="N170" s="9">
        <v>145</v>
      </c>
      <c r="O170" s="9">
        <v>193</v>
      </c>
      <c r="P170" s="9">
        <v>228</v>
      </c>
      <c r="R170" s="9">
        <v>0</v>
      </c>
    </row>
    <row r="171" spans="1:18">
      <c r="A171" s="58" t="s">
        <v>125</v>
      </c>
      <c r="B171" s="69">
        <f t="shared" ref="B171:D171" si="84">B170-B167</f>
        <v>200</v>
      </c>
      <c r="C171" s="69">
        <f t="shared" si="84"/>
        <v>44</v>
      </c>
      <c r="D171" s="69">
        <f t="shared" si="84"/>
        <v>150</v>
      </c>
      <c r="E171" s="69">
        <f t="shared" ref="E171:G171" si="85">E170-E167</f>
        <v>191</v>
      </c>
      <c r="F171" s="69">
        <f t="shared" si="85"/>
        <v>97</v>
      </c>
      <c r="G171" s="69">
        <f t="shared" si="85"/>
        <v>126</v>
      </c>
      <c r="J171" s="69" t="s">
        <v>33</v>
      </c>
      <c r="K171" s="125">
        <f t="shared" ref="K171:P171" si="86">K170-K167</f>
        <v>4</v>
      </c>
      <c r="L171" s="125">
        <f t="shared" si="86"/>
        <v>0</v>
      </c>
      <c r="M171" s="125">
        <v>9</v>
      </c>
      <c r="N171" s="125">
        <f t="shared" si="86"/>
        <v>5</v>
      </c>
      <c r="O171" s="125">
        <f t="shared" si="86"/>
        <v>1</v>
      </c>
      <c r="P171" s="125">
        <f t="shared" si="86"/>
        <v>4</v>
      </c>
    </row>
    <row r="172" spans="1:18" ht="26.25" thickBot="1">
      <c r="A172" s="81" t="s">
        <v>100</v>
      </c>
      <c r="B172" s="9">
        <v>873</v>
      </c>
      <c r="C172" s="9">
        <v>104</v>
      </c>
      <c r="D172" s="9">
        <v>0</v>
      </c>
      <c r="E172" s="9">
        <v>831</v>
      </c>
      <c r="F172" s="9">
        <v>296</v>
      </c>
      <c r="G172" s="9">
        <v>429</v>
      </c>
      <c r="H172" s="30">
        <f>SUM(B172:G172)</f>
        <v>2533</v>
      </c>
      <c r="J172" s="69"/>
    </row>
    <row r="173" spans="1:18" ht="26.25" thickBot="1">
      <c r="A173" s="37">
        <v>44497</v>
      </c>
      <c r="B173" s="18">
        <v>5083</v>
      </c>
      <c r="C173" s="18">
        <v>7699</v>
      </c>
      <c r="D173" s="18">
        <v>5906</v>
      </c>
      <c r="E173" s="18">
        <v>4486</v>
      </c>
      <c r="F173" s="18">
        <v>7162</v>
      </c>
      <c r="G173" s="18">
        <v>5427</v>
      </c>
      <c r="J173" s="69" t="s">
        <v>34</v>
      </c>
      <c r="K173" s="9">
        <v>155</v>
      </c>
      <c r="L173" s="9">
        <v>205</v>
      </c>
      <c r="M173" s="9">
        <v>214</v>
      </c>
      <c r="N173" s="9">
        <v>149</v>
      </c>
      <c r="O173" s="9">
        <v>198</v>
      </c>
      <c r="P173" s="9">
        <v>231</v>
      </c>
    </row>
    <row r="174" spans="1:18">
      <c r="A174" s="58" t="s">
        <v>125</v>
      </c>
      <c r="B174" s="69">
        <f t="shared" ref="B174:G174" si="87">B173-B170</f>
        <v>163</v>
      </c>
      <c r="C174" s="69">
        <f t="shared" si="87"/>
        <v>109</v>
      </c>
      <c r="D174" s="69">
        <f t="shared" si="87"/>
        <v>216</v>
      </c>
      <c r="E174" s="69">
        <f t="shared" si="87"/>
        <v>143</v>
      </c>
      <c r="F174" s="69">
        <f t="shared" si="87"/>
        <v>139</v>
      </c>
      <c r="G174" s="69">
        <f t="shared" si="87"/>
        <v>88</v>
      </c>
      <c r="J174" s="69" t="s">
        <v>33</v>
      </c>
      <c r="K174" s="125">
        <f t="shared" ref="K174:P174" si="88">K173-K170</f>
        <v>3</v>
      </c>
      <c r="L174" s="125">
        <f t="shared" si="88"/>
        <v>3</v>
      </c>
      <c r="M174" s="125">
        <f t="shared" si="88"/>
        <v>4</v>
      </c>
      <c r="N174" s="125">
        <f t="shared" si="88"/>
        <v>4</v>
      </c>
      <c r="O174" s="125">
        <f t="shared" si="88"/>
        <v>5</v>
      </c>
      <c r="P174" s="125">
        <f t="shared" si="88"/>
        <v>3</v>
      </c>
    </row>
    <row r="175" spans="1:18" ht="26.25" thickBot="1">
      <c r="A175" s="81" t="s">
        <v>100</v>
      </c>
      <c r="B175" s="9">
        <v>533</v>
      </c>
      <c r="C175" s="9">
        <v>298</v>
      </c>
      <c r="D175" s="9">
        <v>807</v>
      </c>
      <c r="E175" s="9">
        <v>450</v>
      </c>
      <c r="F175" s="9">
        <v>432</v>
      </c>
      <c r="G175" s="9">
        <v>206</v>
      </c>
      <c r="H175" s="68">
        <f>SUM(B175:G175)</f>
        <v>2726</v>
      </c>
    </row>
    <row r="176" spans="1:18" ht="26.25" thickBot="1">
      <c r="A176" s="100">
        <v>44528</v>
      </c>
      <c r="B176" s="28">
        <v>5216</v>
      </c>
      <c r="C176" s="28">
        <v>7866</v>
      </c>
      <c r="D176" s="28">
        <v>6080</v>
      </c>
      <c r="E176" s="28">
        <v>4615</v>
      </c>
      <c r="F176" s="28">
        <v>7289</v>
      </c>
      <c r="G176" s="28">
        <v>5515</v>
      </c>
      <c r="J176" s="40" t="s">
        <v>34</v>
      </c>
      <c r="K176" s="9">
        <v>159</v>
      </c>
      <c r="L176" s="9">
        <v>210</v>
      </c>
      <c r="M176" s="9">
        <v>223</v>
      </c>
      <c r="N176" s="9">
        <v>153</v>
      </c>
      <c r="O176" s="9">
        <v>204</v>
      </c>
      <c r="P176" s="9">
        <v>234</v>
      </c>
    </row>
    <row r="177" spans="1:16">
      <c r="A177" s="58" t="s">
        <v>125</v>
      </c>
      <c r="B177" s="69">
        <f t="shared" ref="B177:G177" si="89">B176-B173</f>
        <v>133</v>
      </c>
      <c r="C177" s="69">
        <f t="shared" si="89"/>
        <v>167</v>
      </c>
      <c r="D177" s="69">
        <f t="shared" si="89"/>
        <v>174</v>
      </c>
      <c r="E177" s="69">
        <f t="shared" si="89"/>
        <v>129</v>
      </c>
      <c r="F177" s="69">
        <f t="shared" si="89"/>
        <v>127</v>
      </c>
      <c r="G177" s="69">
        <f t="shared" si="89"/>
        <v>88</v>
      </c>
      <c r="H177" s="25"/>
      <c r="J177" s="69" t="s">
        <v>33</v>
      </c>
      <c r="K177" s="125">
        <f t="shared" ref="K177:P177" si="90">K176-K173</f>
        <v>4</v>
      </c>
      <c r="L177" s="125">
        <f t="shared" si="90"/>
        <v>5</v>
      </c>
      <c r="M177" s="125">
        <f t="shared" si="90"/>
        <v>9</v>
      </c>
      <c r="N177" s="125">
        <f t="shared" si="90"/>
        <v>4</v>
      </c>
      <c r="O177" s="125">
        <f t="shared" si="90"/>
        <v>6</v>
      </c>
      <c r="P177" s="125">
        <f t="shared" si="90"/>
        <v>3</v>
      </c>
    </row>
    <row r="178" spans="1:16" ht="26.25" thickBot="1">
      <c r="A178" s="81" t="s">
        <v>100</v>
      </c>
      <c r="B178" s="9">
        <v>395</v>
      </c>
      <c r="C178" s="9">
        <v>561</v>
      </c>
      <c r="D178" s="9">
        <v>596</v>
      </c>
      <c r="E178" s="9">
        <v>386</v>
      </c>
      <c r="F178" s="9">
        <v>377</v>
      </c>
      <c r="G178" s="9">
        <v>206</v>
      </c>
      <c r="H178" s="68">
        <f>SUM(B178:G178)</f>
        <v>2521</v>
      </c>
    </row>
    <row r="179" spans="1:16" ht="26.25" thickBot="1">
      <c r="A179" s="37">
        <v>44558</v>
      </c>
      <c r="J179" s="40" t="s">
        <v>34</v>
      </c>
    </row>
    <row r="180" spans="1:16">
      <c r="J180" s="69" t="s">
        <v>33</v>
      </c>
    </row>
  </sheetData>
  <phoneticPr fontId="2" type="noConversion"/>
  <pageMargins left="0.75" right="0.75" top="1" bottom="1" header="0.3" footer="0.3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73"/>
  <sheetViews>
    <sheetView workbookViewId="0">
      <pane ySplit="2" topLeftCell="A48" activePane="bottomLeft" state="frozen"/>
      <selection pane="bottomLeft" activeCell="B60" sqref="B60:G60"/>
    </sheetView>
  </sheetViews>
  <sheetFormatPr defaultColWidth="11" defaultRowHeight="24.95" customHeight="1"/>
  <cols>
    <col min="1" max="1" width="24.5" style="2" customWidth="1"/>
    <col min="2" max="7" width="10.5" style="9" customWidth="1"/>
    <col min="8" max="8" width="15.125" style="25" customWidth="1"/>
    <col min="9" max="9" width="15.625" style="25" customWidth="1"/>
    <col min="10" max="10" width="20.125" bestFit="1" customWidth="1"/>
    <col min="11" max="16" width="10.625" style="35" customWidth="1"/>
    <col min="17" max="17" width="14" style="65" customWidth="1"/>
  </cols>
  <sheetData>
    <row r="1" spans="1:17" ht="24.95" customHeight="1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31"/>
      <c r="I1" s="31"/>
      <c r="K1" s="173" t="s">
        <v>41</v>
      </c>
      <c r="L1" s="173"/>
      <c r="M1" s="173"/>
      <c r="N1" s="173"/>
      <c r="O1" s="173"/>
      <c r="P1" s="173"/>
      <c r="Q1" s="65" t="s">
        <v>42</v>
      </c>
    </row>
    <row r="2" spans="1:17" ht="24.95" customHeight="1">
      <c r="B2" s="9">
        <v>42</v>
      </c>
      <c r="C2" s="9">
        <v>20</v>
      </c>
      <c r="D2" s="9">
        <v>36</v>
      </c>
      <c r="E2" s="9">
        <v>20</v>
      </c>
      <c r="F2" s="9">
        <v>15</v>
      </c>
      <c r="G2" s="9">
        <v>15</v>
      </c>
      <c r="H2" s="25" t="s">
        <v>57</v>
      </c>
      <c r="I2" s="25" t="s">
        <v>58</v>
      </c>
      <c r="K2" s="67">
        <v>1</v>
      </c>
      <c r="L2" s="67">
        <v>2</v>
      </c>
      <c r="M2" s="67">
        <v>3</v>
      </c>
      <c r="N2" s="67">
        <v>4</v>
      </c>
      <c r="O2" s="67">
        <v>5</v>
      </c>
      <c r="P2" s="67">
        <v>6</v>
      </c>
      <c r="Q2" s="65" t="s">
        <v>43</v>
      </c>
    </row>
    <row r="3" spans="1:17" ht="24.95" customHeight="1">
      <c r="A3" s="83"/>
      <c r="B3" s="69"/>
      <c r="C3" s="69"/>
      <c r="D3" s="69"/>
      <c r="E3" s="69"/>
      <c r="F3" s="69"/>
      <c r="G3" s="69"/>
      <c r="H3" s="32"/>
      <c r="I3" s="32"/>
      <c r="J3" s="24"/>
      <c r="K3" s="34"/>
      <c r="L3" s="34"/>
      <c r="M3" s="34"/>
      <c r="N3" s="34"/>
      <c r="O3" s="34"/>
    </row>
    <row r="4" spans="1:17" ht="24.95" customHeight="1">
      <c r="A4" s="15">
        <v>43228</v>
      </c>
      <c r="B4" s="16">
        <v>44</v>
      </c>
      <c r="C4" s="16">
        <v>80</v>
      </c>
      <c r="D4" s="16">
        <v>52</v>
      </c>
      <c r="E4" s="16">
        <v>35</v>
      </c>
      <c r="F4" s="16">
        <v>14</v>
      </c>
      <c r="G4" s="16">
        <v>15</v>
      </c>
      <c r="H4" s="32">
        <f t="shared" ref="H4:H17" si="0">SUM(B4:G4)</f>
        <v>240</v>
      </c>
      <c r="I4" s="32"/>
      <c r="J4" s="24"/>
      <c r="K4" s="34"/>
      <c r="L4" s="34"/>
      <c r="M4" s="34"/>
      <c r="N4" s="34"/>
      <c r="O4" s="34"/>
    </row>
    <row r="5" spans="1:17" ht="24.95" customHeight="1">
      <c r="A5" s="13">
        <v>43234</v>
      </c>
      <c r="B5" s="14">
        <v>80</v>
      </c>
      <c r="C5" s="14">
        <v>108</v>
      </c>
      <c r="D5" s="14">
        <v>62</v>
      </c>
      <c r="E5" s="14">
        <v>47</v>
      </c>
      <c r="F5" s="14">
        <v>14</v>
      </c>
      <c r="G5" s="14">
        <v>26</v>
      </c>
      <c r="H5" s="32">
        <f t="shared" si="0"/>
        <v>337</v>
      </c>
      <c r="I5" s="32"/>
      <c r="J5" s="24"/>
      <c r="K5" s="34"/>
      <c r="L5" s="34"/>
      <c r="M5" s="34"/>
      <c r="N5" s="34"/>
      <c r="O5" s="34"/>
    </row>
    <row r="6" spans="1:17" ht="24.95" customHeight="1">
      <c r="A6" s="15">
        <v>43240</v>
      </c>
      <c r="B6" s="16">
        <v>120</v>
      </c>
      <c r="C6" s="16">
        <v>147</v>
      </c>
      <c r="D6" s="16">
        <v>88</v>
      </c>
      <c r="E6" s="16">
        <v>73</v>
      </c>
      <c r="F6" s="16">
        <v>14</v>
      </c>
      <c r="G6" s="16">
        <v>40</v>
      </c>
      <c r="H6" s="32">
        <f t="shared" si="0"/>
        <v>482</v>
      </c>
      <c r="I6" s="32"/>
      <c r="J6" s="24"/>
      <c r="K6" s="34"/>
      <c r="L6" s="34"/>
      <c r="M6" s="34"/>
      <c r="N6" s="34"/>
      <c r="O6" s="34"/>
    </row>
    <row r="7" spans="1:17" ht="24.95" customHeight="1">
      <c r="A7" s="13">
        <v>43245</v>
      </c>
      <c r="B7" s="14">
        <v>151</v>
      </c>
      <c r="C7" s="14">
        <v>168</v>
      </c>
      <c r="D7" s="14">
        <v>107</v>
      </c>
      <c r="E7" s="14">
        <v>100</v>
      </c>
      <c r="F7" s="14">
        <v>33</v>
      </c>
      <c r="G7" s="14">
        <v>61</v>
      </c>
      <c r="H7" s="32">
        <f t="shared" si="0"/>
        <v>620</v>
      </c>
      <c r="I7" s="32"/>
      <c r="J7" s="24"/>
      <c r="K7" s="34"/>
      <c r="L7" s="34"/>
      <c r="M7" s="34"/>
      <c r="N7" s="34"/>
      <c r="O7" s="34"/>
    </row>
    <row r="8" spans="1:17" ht="24.95" customHeight="1">
      <c r="A8" s="15">
        <v>43248</v>
      </c>
      <c r="B8" s="16">
        <v>169</v>
      </c>
      <c r="C8" s="16">
        <v>192</v>
      </c>
      <c r="D8" s="16">
        <v>110</v>
      </c>
      <c r="E8" s="16">
        <v>116</v>
      </c>
      <c r="F8" s="16">
        <v>67</v>
      </c>
      <c r="G8" s="16">
        <v>78</v>
      </c>
      <c r="H8" s="32">
        <f t="shared" si="0"/>
        <v>732</v>
      </c>
      <c r="I8" s="32"/>
      <c r="J8" s="24"/>
      <c r="K8" s="34"/>
      <c r="L8" s="34"/>
      <c r="M8" s="34"/>
      <c r="N8" s="34"/>
      <c r="O8" s="34"/>
    </row>
    <row r="9" spans="1:17" ht="24.95" customHeight="1">
      <c r="A9" s="13">
        <v>43259</v>
      </c>
      <c r="B9" s="14">
        <v>232</v>
      </c>
      <c r="C9" s="14">
        <v>248</v>
      </c>
      <c r="D9" s="14">
        <v>143</v>
      </c>
      <c r="E9" s="14">
        <v>162</v>
      </c>
      <c r="F9" s="14">
        <v>170</v>
      </c>
      <c r="G9" s="14">
        <v>119</v>
      </c>
      <c r="H9" s="32">
        <f t="shared" si="0"/>
        <v>1074</v>
      </c>
      <c r="I9" s="32">
        <f>H9-I4</f>
        <v>1074</v>
      </c>
      <c r="J9" s="5" t="s">
        <v>12</v>
      </c>
      <c r="K9" s="34">
        <f t="shared" ref="K9:P10" si="1">(B9-B4)/31</f>
        <v>6.064516129032258</v>
      </c>
      <c r="L9" s="34">
        <f t="shared" si="1"/>
        <v>5.419354838709677</v>
      </c>
      <c r="M9" s="34">
        <f t="shared" si="1"/>
        <v>2.935483870967742</v>
      </c>
      <c r="N9" s="34">
        <f t="shared" si="1"/>
        <v>4.096774193548387</v>
      </c>
      <c r="O9" s="34">
        <f t="shared" si="1"/>
        <v>5.032258064516129</v>
      </c>
      <c r="P9" s="35">
        <f t="shared" si="1"/>
        <v>3.3548387096774195</v>
      </c>
      <c r="Q9" s="33">
        <f>SUM(K9:P9)</f>
        <v>26.903225806451612</v>
      </c>
    </row>
    <row r="10" spans="1:17" ht="24.95" customHeight="1">
      <c r="A10" s="15">
        <v>43265</v>
      </c>
      <c r="B10" s="16">
        <v>259</v>
      </c>
      <c r="C10" s="16">
        <v>280</v>
      </c>
      <c r="D10" s="16">
        <v>168</v>
      </c>
      <c r="E10" s="16">
        <v>184</v>
      </c>
      <c r="F10" s="16">
        <v>219</v>
      </c>
      <c r="G10" s="16">
        <v>134</v>
      </c>
      <c r="H10" s="32">
        <f t="shared" si="0"/>
        <v>1244</v>
      </c>
      <c r="I10" s="32">
        <f>H10-H5</f>
        <v>907</v>
      </c>
      <c r="J10" s="5" t="s">
        <v>13</v>
      </c>
      <c r="K10" s="34">
        <f t="shared" si="1"/>
        <v>5.774193548387097</v>
      </c>
      <c r="L10" s="34">
        <f t="shared" si="1"/>
        <v>5.5483870967741939</v>
      </c>
      <c r="M10" s="34">
        <f t="shared" si="1"/>
        <v>3.4193548387096775</v>
      </c>
      <c r="N10" s="34">
        <f t="shared" si="1"/>
        <v>4.419354838709677</v>
      </c>
      <c r="O10" s="34">
        <f t="shared" si="1"/>
        <v>6.612903225806452</v>
      </c>
      <c r="P10" s="35">
        <f t="shared" si="1"/>
        <v>3.4838709677419355</v>
      </c>
      <c r="Q10" s="33">
        <f>SUM(K10:P10)</f>
        <v>29.258064516129036</v>
      </c>
    </row>
    <row r="11" spans="1:17" ht="24.95" hidden="1" customHeight="1">
      <c r="A11" s="13">
        <v>43277</v>
      </c>
      <c r="B11" s="14">
        <v>319</v>
      </c>
      <c r="C11" s="14">
        <v>347</v>
      </c>
      <c r="D11" s="14">
        <v>203</v>
      </c>
      <c r="E11" s="14">
        <v>224</v>
      </c>
      <c r="F11" s="14">
        <v>323</v>
      </c>
      <c r="G11" s="14">
        <v>178</v>
      </c>
      <c r="H11" s="32">
        <f t="shared" si="0"/>
        <v>1594</v>
      </c>
      <c r="I11" s="32">
        <f>H11-H8</f>
        <v>862</v>
      </c>
      <c r="J11" s="5" t="s">
        <v>23</v>
      </c>
      <c r="K11" s="35">
        <f t="shared" ref="K11:P11" si="2">(B11-B8)/28</f>
        <v>5.3571428571428568</v>
      </c>
      <c r="L11" s="35">
        <f t="shared" si="2"/>
        <v>5.5357142857142856</v>
      </c>
      <c r="M11" s="35">
        <f t="shared" si="2"/>
        <v>3.3214285714285716</v>
      </c>
      <c r="N11" s="35">
        <f t="shared" si="2"/>
        <v>3.8571428571428572</v>
      </c>
      <c r="O11" s="35">
        <f t="shared" si="2"/>
        <v>9.1428571428571423</v>
      </c>
      <c r="P11" s="35">
        <f t="shared" si="2"/>
        <v>3.5714285714285716</v>
      </c>
      <c r="Q11" s="33">
        <f>SUM(K11:P11)</f>
        <v>30.785714285714285</v>
      </c>
    </row>
    <row r="12" spans="1:17" ht="24.95" customHeight="1">
      <c r="A12" s="15">
        <v>43279</v>
      </c>
      <c r="B12" s="16">
        <v>330</v>
      </c>
      <c r="C12" s="16">
        <v>363</v>
      </c>
      <c r="D12" s="16">
        <v>208</v>
      </c>
      <c r="E12" s="16">
        <v>235</v>
      </c>
      <c r="F12" s="16">
        <v>345</v>
      </c>
      <c r="G12" s="16">
        <v>188</v>
      </c>
      <c r="H12" s="32">
        <f t="shared" si="0"/>
        <v>1669</v>
      </c>
      <c r="I12" s="32">
        <f>H12-H8</f>
        <v>937</v>
      </c>
      <c r="J12" s="5" t="s">
        <v>31</v>
      </c>
      <c r="K12" s="35">
        <f t="shared" ref="K12:P12" si="3">(B12-B8)/31</f>
        <v>5.193548387096774</v>
      </c>
      <c r="L12" s="35">
        <f t="shared" si="3"/>
        <v>5.5161290322580649</v>
      </c>
      <c r="M12" s="35">
        <f t="shared" si="3"/>
        <v>3.161290322580645</v>
      </c>
      <c r="N12" s="35">
        <f t="shared" si="3"/>
        <v>3.838709677419355</v>
      </c>
      <c r="O12" s="35">
        <f t="shared" si="3"/>
        <v>8.9677419354838701</v>
      </c>
      <c r="P12" s="35">
        <f t="shared" si="3"/>
        <v>3.5483870967741935</v>
      </c>
      <c r="Q12" s="33">
        <f>SUM(K12:P12)</f>
        <v>30.225806451612904</v>
      </c>
    </row>
    <row r="13" spans="1:17" ht="24.95" customHeight="1">
      <c r="A13" s="13">
        <v>43295</v>
      </c>
      <c r="B13" s="14">
        <v>415</v>
      </c>
      <c r="C13" s="14">
        <v>483</v>
      </c>
      <c r="D13" s="14">
        <v>259</v>
      </c>
      <c r="E13" s="14">
        <v>326</v>
      </c>
      <c r="F13" s="14">
        <v>513</v>
      </c>
      <c r="G13" s="14">
        <v>266</v>
      </c>
      <c r="H13" s="25">
        <f t="shared" si="0"/>
        <v>2262</v>
      </c>
      <c r="I13" s="25">
        <f>H13-H10</f>
        <v>1018</v>
      </c>
      <c r="J13" s="5" t="s">
        <v>44</v>
      </c>
      <c r="K13" s="35">
        <f t="shared" ref="K13:P13" si="4">(B13-B10)/30</f>
        <v>5.2</v>
      </c>
      <c r="L13" s="35">
        <f t="shared" si="4"/>
        <v>6.7666666666666666</v>
      </c>
      <c r="M13" s="35">
        <f t="shared" si="4"/>
        <v>3.0333333333333332</v>
      </c>
      <c r="N13" s="35">
        <f t="shared" si="4"/>
        <v>4.7333333333333334</v>
      </c>
      <c r="O13" s="35">
        <f t="shared" si="4"/>
        <v>9.8000000000000007</v>
      </c>
      <c r="P13" s="35">
        <f t="shared" si="4"/>
        <v>4.4000000000000004</v>
      </c>
      <c r="Q13" s="33">
        <f>SUM(K13:P13)</f>
        <v>33.933333333333337</v>
      </c>
    </row>
    <row r="14" spans="1:17" ht="24.95" customHeight="1">
      <c r="A14" s="15">
        <v>43310</v>
      </c>
      <c r="B14" s="16">
        <v>477</v>
      </c>
      <c r="C14" s="16">
        <v>613</v>
      </c>
      <c r="D14" s="16">
        <v>300</v>
      </c>
      <c r="E14" s="16">
        <v>406</v>
      </c>
      <c r="F14" s="16">
        <v>675</v>
      </c>
      <c r="G14" s="16">
        <v>339</v>
      </c>
      <c r="H14" s="25">
        <f t="shared" si="0"/>
        <v>2810</v>
      </c>
      <c r="I14" s="25">
        <f>H14-H12</f>
        <v>1141</v>
      </c>
      <c r="J14" s="5" t="s">
        <v>62</v>
      </c>
      <c r="K14" s="35">
        <f t="shared" ref="K14:Q14" si="5">(B14-B12)/31</f>
        <v>4.741935483870968</v>
      </c>
      <c r="L14" s="35">
        <f t="shared" si="5"/>
        <v>8.064516129032258</v>
      </c>
      <c r="M14" s="35">
        <f t="shared" si="5"/>
        <v>2.967741935483871</v>
      </c>
      <c r="N14" s="35">
        <f t="shared" si="5"/>
        <v>5.5161290322580649</v>
      </c>
      <c r="O14" s="35">
        <f t="shared" si="5"/>
        <v>10.64516129032258</v>
      </c>
      <c r="P14" s="35">
        <f t="shared" si="5"/>
        <v>4.870967741935484</v>
      </c>
      <c r="Q14" s="66">
        <f t="shared" si="5"/>
        <v>36.806451612903224</v>
      </c>
    </row>
    <row r="15" spans="1:17" ht="24.95" customHeight="1">
      <c r="A15" s="2" t="s">
        <v>97</v>
      </c>
      <c r="H15" s="25">
        <f>Q15*61</f>
        <v>2076.3921568627452</v>
      </c>
      <c r="I15" s="25">
        <f>H14-H9</f>
        <v>1736</v>
      </c>
      <c r="J15" s="5" t="s">
        <v>71</v>
      </c>
      <c r="Q15" s="65">
        <f>I15/51</f>
        <v>34.03921568627451</v>
      </c>
    </row>
    <row r="16" spans="1:17" ht="24.95" customHeight="1">
      <c r="A16" s="70">
        <v>43319</v>
      </c>
      <c r="B16" s="32">
        <v>524</v>
      </c>
      <c r="C16" s="32">
        <v>705</v>
      </c>
      <c r="D16" s="32">
        <v>336</v>
      </c>
      <c r="E16" s="32">
        <v>471</v>
      </c>
      <c r="F16" s="32">
        <v>792</v>
      </c>
      <c r="G16" s="32">
        <v>397</v>
      </c>
      <c r="H16" s="25">
        <f t="shared" si="0"/>
        <v>3225</v>
      </c>
      <c r="I16" s="25">
        <f>H16-H9</f>
        <v>2151</v>
      </c>
      <c r="J16" s="5" t="s">
        <v>77</v>
      </c>
      <c r="K16" s="35">
        <f t="shared" ref="K16:P16" si="6">(B16-B9)/61</f>
        <v>4.7868852459016393</v>
      </c>
      <c r="L16" s="35">
        <f t="shared" si="6"/>
        <v>7.4918032786885247</v>
      </c>
      <c r="M16" s="35">
        <f t="shared" si="6"/>
        <v>3.1639344262295084</v>
      </c>
      <c r="N16" s="35">
        <f t="shared" si="6"/>
        <v>5.0655737704918034</v>
      </c>
      <c r="O16" s="35">
        <f t="shared" si="6"/>
        <v>10.196721311475409</v>
      </c>
      <c r="P16" s="35">
        <f t="shared" si="6"/>
        <v>4.557377049180328</v>
      </c>
      <c r="Q16" s="33">
        <f>SUM(K16:P16)</f>
        <v>35.26229508196721</v>
      </c>
    </row>
    <row r="17" spans="1:18" ht="24.95" hidden="1" customHeight="1">
      <c r="A17" s="13">
        <v>43325</v>
      </c>
      <c r="B17" s="14">
        <v>559</v>
      </c>
      <c r="C17" s="14">
        <v>761</v>
      </c>
      <c r="D17" s="14">
        <v>361</v>
      </c>
      <c r="E17" s="14">
        <v>511</v>
      </c>
      <c r="F17" s="14">
        <v>861</v>
      </c>
      <c r="G17" s="14">
        <v>420</v>
      </c>
      <c r="H17" s="25">
        <f t="shared" si="0"/>
        <v>3473</v>
      </c>
      <c r="I17" s="25">
        <f>H17-H13</f>
        <v>1211</v>
      </c>
      <c r="J17" s="5" t="s">
        <v>79</v>
      </c>
      <c r="K17" s="35">
        <f t="shared" ref="K17:P17" si="7">(B17-B13)/30</f>
        <v>4.8</v>
      </c>
      <c r="L17" s="35">
        <f t="shared" si="7"/>
        <v>9.2666666666666675</v>
      </c>
      <c r="M17" s="35">
        <f t="shared" si="7"/>
        <v>3.4</v>
      </c>
      <c r="N17" s="35">
        <f t="shared" si="7"/>
        <v>6.166666666666667</v>
      </c>
      <c r="O17" s="35">
        <f t="shared" si="7"/>
        <v>11.6</v>
      </c>
      <c r="P17" s="35">
        <f t="shared" si="7"/>
        <v>5.1333333333333337</v>
      </c>
      <c r="Q17" s="33">
        <f>SUM(K17:P17)</f>
        <v>40.366666666666667</v>
      </c>
    </row>
    <row r="18" spans="1:18" ht="24.95" customHeight="1">
      <c r="A18" s="13">
        <v>43326</v>
      </c>
      <c r="B18" s="14">
        <v>563</v>
      </c>
      <c r="C18" s="14">
        <v>769</v>
      </c>
      <c r="D18" s="14">
        <v>365</v>
      </c>
      <c r="E18" s="14">
        <v>515</v>
      </c>
      <c r="F18" s="14">
        <v>871</v>
      </c>
      <c r="G18" s="14">
        <v>425</v>
      </c>
      <c r="H18" s="25">
        <f t="shared" ref="H18:H24" si="8">SUM(B18:G18)</f>
        <v>3508</v>
      </c>
      <c r="I18" s="25">
        <f>H18-H14</f>
        <v>698</v>
      </c>
      <c r="J18" s="5" t="s">
        <v>84</v>
      </c>
      <c r="K18" s="35">
        <f t="shared" ref="K18:P18" si="9">(B18-B13)/31</f>
        <v>4.774193548387097</v>
      </c>
      <c r="L18" s="35">
        <f t="shared" si="9"/>
        <v>9.2258064516129039</v>
      </c>
      <c r="M18" s="35">
        <f t="shared" si="9"/>
        <v>3.4193548387096775</v>
      </c>
      <c r="N18" s="35">
        <f t="shared" si="9"/>
        <v>6.096774193548387</v>
      </c>
      <c r="O18" s="35">
        <f t="shared" si="9"/>
        <v>11.548387096774194</v>
      </c>
      <c r="P18" s="35">
        <f t="shared" si="9"/>
        <v>5.129032258064516</v>
      </c>
      <c r="Q18" s="33">
        <f>SUM(K18:P18)</f>
        <v>40.193548387096769</v>
      </c>
    </row>
    <row r="19" spans="1:18" ht="24.95" customHeight="1">
      <c r="A19" s="15">
        <v>43342</v>
      </c>
      <c r="B19" s="16">
        <v>637</v>
      </c>
      <c r="C19" s="16">
        <v>892</v>
      </c>
      <c r="D19" s="16">
        <v>418</v>
      </c>
      <c r="E19" s="16">
        <v>588</v>
      </c>
      <c r="F19" s="16">
        <v>1025</v>
      </c>
      <c r="G19" s="16">
        <v>496</v>
      </c>
      <c r="H19" s="25">
        <f t="shared" si="8"/>
        <v>4056</v>
      </c>
      <c r="I19" s="25">
        <f>H19-H17</f>
        <v>583</v>
      </c>
      <c r="J19" s="5" t="s">
        <v>62</v>
      </c>
      <c r="K19" s="35">
        <f t="shared" ref="K19:P19" si="10">(B19-B14)/32</f>
        <v>5</v>
      </c>
      <c r="L19" s="35">
        <f t="shared" si="10"/>
        <v>8.71875</v>
      </c>
      <c r="M19" s="35">
        <f t="shared" si="10"/>
        <v>3.6875</v>
      </c>
      <c r="N19" s="35">
        <f t="shared" si="10"/>
        <v>5.6875</v>
      </c>
      <c r="O19" s="35">
        <f t="shared" si="10"/>
        <v>10.9375</v>
      </c>
      <c r="P19" s="35">
        <f t="shared" si="10"/>
        <v>4.90625</v>
      </c>
      <c r="Q19" s="66">
        <f>SUM(K19:P19)</f>
        <v>38.9375</v>
      </c>
    </row>
    <row r="20" spans="1:18" ht="24.95" customHeight="1">
      <c r="A20" s="13">
        <v>43357</v>
      </c>
      <c r="B20" s="14">
        <v>701</v>
      </c>
      <c r="C20" s="14">
        <v>998</v>
      </c>
      <c r="D20" s="14">
        <v>466</v>
      </c>
      <c r="E20" s="14">
        <v>647</v>
      </c>
      <c r="F20" s="14">
        <v>1153</v>
      </c>
      <c r="G20" s="14">
        <v>558</v>
      </c>
      <c r="H20" s="25">
        <f t="shared" si="8"/>
        <v>4523</v>
      </c>
      <c r="J20" s="5" t="s">
        <v>94</v>
      </c>
      <c r="K20" s="35">
        <f t="shared" ref="K20:P20" si="11">(B20-B18)/31</f>
        <v>4.4516129032258061</v>
      </c>
      <c r="L20" s="35">
        <f t="shared" si="11"/>
        <v>7.387096774193548</v>
      </c>
      <c r="M20" s="35">
        <f t="shared" si="11"/>
        <v>3.2580645161290325</v>
      </c>
      <c r="N20" s="35">
        <f t="shared" si="11"/>
        <v>4.258064516129032</v>
      </c>
      <c r="O20" s="35">
        <f t="shared" si="11"/>
        <v>9.0967741935483879</v>
      </c>
      <c r="P20" s="35">
        <f t="shared" si="11"/>
        <v>4.290322580645161</v>
      </c>
      <c r="Q20" s="66">
        <f>SUM(K20:P20)</f>
        <v>32.741935483870968</v>
      </c>
    </row>
    <row r="21" spans="1:18" ht="24.95" customHeight="1" thickBot="1">
      <c r="A21" s="15">
        <v>43372</v>
      </c>
      <c r="B21" s="16">
        <v>767</v>
      </c>
      <c r="C21" s="16">
        <v>1121</v>
      </c>
      <c r="D21" s="16">
        <v>506</v>
      </c>
      <c r="E21" s="16">
        <v>707</v>
      </c>
      <c r="F21" s="16">
        <v>1304</v>
      </c>
      <c r="G21" s="16">
        <v>617</v>
      </c>
      <c r="H21" s="25">
        <f t="shared" si="8"/>
        <v>5022</v>
      </c>
      <c r="I21" s="25">
        <f>H21-H19</f>
        <v>966</v>
      </c>
      <c r="J21" s="5" t="s">
        <v>62</v>
      </c>
      <c r="K21" s="35">
        <f>(B21-B19)/30</f>
        <v>4.333333333333333</v>
      </c>
      <c r="L21" s="35">
        <f t="shared" ref="L21:Q23" si="12">(C21-C19)/30</f>
        <v>7.6333333333333337</v>
      </c>
      <c r="M21" s="35">
        <f t="shared" si="12"/>
        <v>2.9333333333333331</v>
      </c>
      <c r="N21" s="35">
        <f t="shared" si="12"/>
        <v>3.9666666666666668</v>
      </c>
      <c r="O21" s="35">
        <f t="shared" si="12"/>
        <v>9.3000000000000007</v>
      </c>
      <c r="P21" s="35">
        <f t="shared" si="12"/>
        <v>4.0333333333333332</v>
      </c>
      <c r="Q21" s="35">
        <f t="shared" si="12"/>
        <v>32.200000000000003</v>
      </c>
    </row>
    <row r="22" spans="1:18" ht="24.95" customHeight="1">
      <c r="A22" s="71">
        <v>43387</v>
      </c>
      <c r="B22" s="72">
        <v>825</v>
      </c>
      <c r="C22" s="72">
        <v>1210</v>
      </c>
      <c r="D22" s="72">
        <v>566</v>
      </c>
      <c r="E22" s="72">
        <v>741</v>
      </c>
      <c r="F22" s="72">
        <v>1366</v>
      </c>
      <c r="G22" s="72">
        <v>668</v>
      </c>
      <c r="H22" s="25">
        <f t="shared" si="8"/>
        <v>5376</v>
      </c>
      <c r="K22" s="35">
        <f>(B22-B20)/30</f>
        <v>4.1333333333333337</v>
      </c>
      <c r="L22" s="35">
        <f t="shared" si="12"/>
        <v>7.0666666666666664</v>
      </c>
      <c r="M22" s="35">
        <f t="shared" si="12"/>
        <v>3.3333333333333335</v>
      </c>
      <c r="N22" s="35">
        <f t="shared" si="12"/>
        <v>3.1333333333333333</v>
      </c>
      <c r="O22" s="35">
        <f t="shared" si="12"/>
        <v>7.1</v>
      </c>
      <c r="P22" s="35">
        <f t="shared" si="12"/>
        <v>3.6666666666666665</v>
      </c>
      <c r="Q22" s="35">
        <f t="shared" si="12"/>
        <v>28.433333333333334</v>
      </c>
      <c r="R22" s="35">
        <f>Q22*30</f>
        <v>853</v>
      </c>
    </row>
    <row r="23" spans="1:18" ht="24.95" customHeight="1" thickBot="1">
      <c r="A23" s="15">
        <v>43402</v>
      </c>
      <c r="B23" s="16">
        <v>869</v>
      </c>
      <c r="C23" s="16">
        <v>1318</v>
      </c>
      <c r="D23" s="16">
        <v>594</v>
      </c>
      <c r="E23" s="16">
        <v>771</v>
      </c>
      <c r="F23" s="16">
        <v>1419</v>
      </c>
      <c r="G23" s="16">
        <v>732</v>
      </c>
      <c r="H23" s="25">
        <f t="shared" si="8"/>
        <v>5703</v>
      </c>
      <c r="I23" s="25">
        <f>H23-H21</f>
        <v>681</v>
      </c>
      <c r="K23" s="35">
        <f>(B23-B21)/30</f>
        <v>3.4</v>
      </c>
      <c r="L23" s="35">
        <f t="shared" si="12"/>
        <v>6.5666666666666664</v>
      </c>
      <c r="M23" s="35">
        <f t="shared" si="12"/>
        <v>2.9333333333333331</v>
      </c>
      <c r="N23" s="35">
        <f t="shared" si="12"/>
        <v>2.1333333333333333</v>
      </c>
      <c r="O23" s="35">
        <f t="shared" si="12"/>
        <v>3.8333333333333335</v>
      </c>
      <c r="P23" s="35">
        <f t="shared" si="12"/>
        <v>3.8333333333333335</v>
      </c>
      <c r="Q23" s="35">
        <f t="shared" si="12"/>
        <v>22.7</v>
      </c>
      <c r="R23" s="35">
        <f>Q23*30</f>
        <v>681</v>
      </c>
    </row>
    <row r="24" spans="1:18" ht="24.95" customHeight="1">
      <c r="A24" s="71">
        <v>43432</v>
      </c>
      <c r="B24" s="72">
        <v>989</v>
      </c>
      <c r="C24" s="72">
        <v>1517</v>
      </c>
      <c r="D24" s="72">
        <v>661</v>
      </c>
      <c r="E24" s="72">
        <v>838</v>
      </c>
      <c r="F24" s="72">
        <v>1545</v>
      </c>
      <c r="G24" s="72">
        <v>817</v>
      </c>
      <c r="H24" s="25">
        <f t="shared" si="8"/>
        <v>6367</v>
      </c>
      <c r="I24" s="25">
        <f>H24-H23</f>
        <v>664</v>
      </c>
      <c r="K24" s="35">
        <f t="shared" ref="K24:P24" si="13">(B24-B23)/30</f>
        <v>4</v>
      </c>
      <c r="L24" s="35">
        <f t="shared" si="13"/>
        <v>6.6333333333333337</v>
      </c>
      <c r="M24" s="35">
        <f t="shared" si="13"/>
        <v>2.2333333333333334</v>
      </c>
      <c r="N24" s="35">
        <f t="shared" si="13"/>
        <v>2.2333333333333334</v>
      </c>
      <c r="O24" s="35">
        <f t="shared" si="13"/>
        <v>4.2</v>
      </c>
      <c r="P24" s="35">
        <f t="shared" si="13"/>
        <v>2.8333333333333335</v>
      </c>
    </row>
    <row r="25" spans="1:18" ht="24.95" customHeight="1" thickBot="1">
      <c r="A25" s="15">
        <v>43463</v>
      </c>
      <c r="B25" s="16">
        <v>1115</v>
      </c>
      <c r="C25" s="16">
        <v>2006</v>
      </c>
      <c r="D25" s="16">
        <v>759</v>
      </c>
      <c r="E25" s="16">
        <v>911</v>
      </c>
      <c r="F25" s="16">
        <v>1684</v>
      </c>
      <c r="G25" s="16">
        <v>942</v>
      </c>
      <c r="H25" s="25">
        <f>SUM(B25:G25)</f>
        <v>7417</v>
      </c>
      <c r="I25" s="25">
        <f>H25-H24</f>
        <v>1050</v>
      </c>
      <c r="K25" s="35">
        <f t="shared" ref="K25:P25" si="14">(B25-B24)/30</f>
        <v>4.2</v>
      </c>
      <c r="L25" s="35">
        <f t="shared" si="14"/>
        <v>16.3</v>
      </c>
      <c r="M25" s="35">
        <f t="shared" si="14"/>
        <v>3.2666666666666666</v>
      </c>
      <c r="N25" s="35">
        <f t="shared" si="14"/>
        <v>2.4333333333333331</v>
      </c>
      <c r="O25" s="35">
        <f t="shared" si="14"/>
        <v>4.6333333333333337</v>
      </c>
      <c r="P25" s="35">
        <f t="shared" si="14"/>
        <v>4.166666666666667</v>
      </c>
    </row>
    <row r="26" spans="1:18" ht="24.95" customHeight="1" thickBot="1">
      <c r="A26" s="71">
        <v>43494</v>
      </c>
      <c r="B26" s="72">
        <v>1172</v>
      </c>
      <c r="C26" s="72">
        <v>2647</v>
      </c>
      <c r="D26" s="72">
        <v>922</v>
      </c>
      <c r="E26" s="72">
        <v>963</v>
      </c>
      <c r="F26" s="72">
        <v>1809</v>
      </c>
      <c r="G26" s="72">
        <v>1098</v>
      </c>
      <c r="H26" s="25">
        <f>SUM(B26:G26)</f>
        <v>8611</v>
      </c>
      <c r="I26" s="25">
        <f>H26-H25</f>
        <v>1194</v>
      </c>
      <c r="K26" s="35">
        <f t="shared" ref="K26:P26" si="15">(B26-B25)/31</f>
        <v>1.8387096774193548</v>
      </c>
      <c r="L26" s="35">
        <f t="shared" si="15"/>
        <v>20.677419354838708</v>
      </c>
      <c r="M26" s="35">
        <f t="shared" si="15"/>
        <v>5.258064516129032</v>
      </c>
      <c r="N26" s="35">
        <f t="shared" si="15"/>
        <v>1.6774193548387097</v>
      </c>
      <c r="O26" s="35">
        <f t="shared" si="15"/>
        <v>4.032258064516129</v>
      </c>
      <c r="P26" s="35">
        <f t="shared" si="15"/>
        <v>5.032258064516129</v>
      </c>
    </row>
    <row r="27" spans="1:18" ht="24.95" customHeight="1" thickBot="1">
      <c r="A27" s="84">
        <v>43524</v>
      </c>
      <c r="B27" s="18">
        <v>1282</v>
      </c>
      <c r="C27" s="18">
        <v>2874</v>
      </c>
      <c r="D27" s="18">
        <v>1019</v>
      </c>
      <c r="E27" s="18">
        <v>1015</v>
      </c>
      <c r="F27" s="18">
        <v>1932</v>
      </c>
      <c r="G27" s="18">
        <v>1246</v>
      </c>
      <c r="H27" s="9"/>
      <c r="K27" s="35">
        <f t="shared" ref="K27:K50" si="16">(B27-B26)/30</f>
        <v>3.6666666666666665</v>
      </c>
      <c r="L27" s="35">
        <f t="shared" ref="L27:L50" si="17">(C27-C26)/30</f>
        <v>7.5666666666666664</v>
      </c>
      <c r="M27" s="35">
        <f t="shared" ref="M27:M50" si="18">(D27-D26)/30</f>
        <v>3.2333333333333334</v>
      </c>
      <c r="N27" s="35">
        <f t="shared" ref="N27:N50" si="19">(E27-E26)/30</f>
        <v>1.7333333333333334</v>
      </c>
    </row>
    <row r="28" spans="1:18" ht="24.95" customHeight="1" thickBot="1">
      <c r="A28" s="93">
        <v>43552</v>
      </c>
      <c r="B28" s="94">
        <v>1376</v>
      </c>
      <c r="C28" s="94">
        <v>3402</v>
      </c>
      <c r="D28" s="94">
        <v>1093</v>
      </c>
      <c r="E28" s="94">
        <v>1061</v>
      </c>
      <c r="F28" s="94">
        <v>2048</v>
      </c>
      <c r="G28" s="94">
        <v>1363</v>
      </c>
      <c r="K28" s="35">
        <f t="shared" si="16"/>
        <v>3.1333333333333333</v>
      </c>
      <c r="L28" s="35">
        <f t="shared" si="17"/>
        <v>17.600000000000001</v>
      </c>
      <c r="M28" s="35">
        <f t="shared" si="18"/>
        <v>2.4666666666666668</v>
      </c>
      <c r="N28" s="35">
        <f t="shared" si="19"/>
        <v>1.5333333333333334</v>
      </c>
    </row>
    <row r="29" spans="1:18" ht="24.95" customHeight="1" thickBot="1">
      <c r="A29" s="37">
        <v>43585</v>
      </c>
      <c r="B29" s="38">
        <v>1476</v>
      </c>
      <c r="C29" s="38">
        <v>3699</v>
      </c>
      <c r="D29" s="38">
        <v>1192</v>
      </c>
      <c r="E29" s="38">
        <v>1186</v>
      </c>
      <c r="F29" s="38">
        <v>2229</v>
      </c>
      <c r="G29" s="38">
        <v>1495</v>
      </c>
      <c r="K29" s="35">
        <f t="shared" si="16"/>
        <v>3.3333333333333335</v>
      </c>
      <c r="L29" s="35">
        <f t="shared" si="17"/>
        <v>9.9</v>
      </c>
      <c r="M29" s="35">
        <f t="shared" si="18"/>
        <v>3.3</v>
      </c>
      <c r="N29" s="35">
        <f t="shared" si="19"/>
        <v>4.166666666666667</v>
      </c>
    </row>
    <row r="30" spans="1:18" ht="24.95" customHeight="1" thickBot="1">
      <c r="A30" s="99">
        <v>43615</v>
      </c>
      <c r="B30" s="94">
        <v>1567</v>
      </c>
      <c r="C30" s="94">
        <v>3850</v>
      </c>
      <c r="D30" s="94">
        <v>1292</v>
      </c>
      <c r="E30" s="94">
        <v>1305</v>
      </c>
      <c r="F30" s="94">
        <v>2405</v>
      </c>
      <c r="G30" s="94">
        <v>1589</v>
      </c>
      <c r="K30" s="35">
        <f t="shared" si="16"/>
        <v>3.0333333333333332</v>
      </c>
      <c r="L30" s="35">
        <f t="shared" si="17"/>
        <v>5.0333333333333332</v>
      </c>
      <c r="M30" s="35">
        <f t="shared" si="18"/>
        <v>3.3333333333333335</v>
      </c>
      <c r="N30" s="35">
        <f t="shared" si="19"/>
        <v>3.9666666666666668</v>
      </c>
    </row>
    <row r="31" spans="1:18" ht="24.95" customHeight="1" thickBot="1">
      <c r="A31" s="37">
        <v>43644</v>
      </c>
      <c r="B31" s="38">
        <v>1678</v>
      </c>
      <c r="C31" s="38">
        <v>3919</v>
      </c>
      <c r="D31" s="38">
        <v>1399</v>
      </c>
      <c r="E31" s="38">
        <v>1438</v>
      </c>
      <c r="F31" s="38">
        <v>2559</v>
      </c>
      <c r="G31" s="38">
        <v>1732</v>
      </c>
      <c r="K31" s="35">
        <f t="shared" si="16"/>
        <v>3.7</v>
      </c>
      <c r="L31" s="35">
        <f t="shared" si="17"/>
        <v>2.2999999999999998</v>
      </c>
      <c r="M31" s="35">
        <f t="shared" si="18"/>
        <v>3.5666666666666669</v>
      </c>
      <c r="N31" s="35">
        <f t="shared" si="19"/>
        <v>4.4333333333333336</v>
      </c>
    </row>
    <row r="32" spans="1:18" ht="24.95" customHeight="1" thickBot="1">
      <c r="A32" s="100">
        <v>43674</v>
      </c>
      <c r="B32" s="28">
        <v>1786</v>
      </c>
      <c r="C32" s="28">
        <v>3943</v>
      </c>
      <c r="D32" s="28">
        <v>1520</v>
      </c>
      <c r="E32" s="28">
        <v>1587</v>
      </c>
      <c r="F32" s="28">
        <v>2852</v>
      </c>
      <c r="G32" s="28">
        <v>1872</v>
      </c>
      <c r="K32" s="35">
        <f t="shared" si="16"/>
        <v>3.6</v>
      </c>
      <c r="L32" s="35">
        <f t="shared" si="17"/>
        <v>0.8</v>
      </c>
      <c r="M32" s="35">
        <f t="shared" si="18"/>
        <v>4.0333333333333332</v>
      </c>
      <c r="N32" s="35">
        <f t="shared" si="19"/>
        <v>4.9666666666666668</v>
      </c>
    </row>
    <row r="33" spans="1:14" ht="24.95" customHeight="1" thickBot="1">
      <c r="A33" s="37">
        <v>43706</v>
      </c>
      <c r="B33" s="38">
        <v>1941</v>
      </c>
      <c r="C33" s="38">
        <v>4147</v>
      </c>
      <c r="D33" s="38">
        <v>1677</v>
      </c>
      <c r="E33" s="38">
        <v>1763</v>
      </c>
      <c r="F33" s="38">
        <v>3164</v>
      </c>
      <c r="G33" s="38">
        <v>2054</v>
      </c>
      <c r="K33" s="35">
        <f t="shared" si="16"/>
        <v>5.166666666666667</v>
      </c>
      <c r="L33" s="35">
        <f t="shared" si="17"/>
        <v>6.8</v>
      </c>
      <c r="M33" s="35">
        <f t="shared" si="18"/>
        <v>5.2333333333333334</v>
      </c>
      <c r="N33" s="35">
        <f t="shared" si="19"/>
        <v>5.8666666666666663</v>
      </c>
    </row>
    <row r="34" spans="1:14" ht="24.95" customHeight="1" thickBot="1">
      <c r="A34" s="100">
        <v>43737</v>
      </c>
      <c r="B34" s="28">
        <v>2036</v>
      </c>
      <c r="C34" s="28">
        <v>4319</v>
      </c>
      <c r="D34" s="28">
        <v>1783</v>
      </c>
      <c r="E34" s="28">
        <v>1891</v>
      </c>
      <c r="F34" s="28">
        <v>3348</v>
      </c>
      <c r="G34" s="28">
        <v>2192</v>
      </c>
      <c r="K34" s="35">
        <f t="shared" si="16"/>
        <v>3.1666666666666665</v>
      </c>
      <c r="L34" s="35">
        <f t="shared" si="17"/>
        <v>5.7333333333333334</v>
      </c>
      <c r="M34" s="35">
        <f t="shared" si="18"/>
        <v>3.5333333333333332</v>
      </c>
      <c r="N34" s="35">
        <f t="shared" si="19"/>
        <v>4.2666666666666666</v>
      </c>
    </row>
    <row r="35" spans="1:14" ht="24.95" customHeight="1" thickBot="1">
      <c r="A35" s="37">
        <v>43767</v>
      </c>
      <c r="B35" s="38">
        <v>2112</v>
      </c>
      <c r="C35" s="38">
        <v>4540</v>
      </c>
      <c r="D35" s="38">
        <v>1879</v>
      </c>
      <c r="E35" s="38">
        <v>2014</v>
      </c>
      <c r="F35" s="38">
        <v>3461</v>
      </c>
      <c r="G35" s="38">
        <v>2300</v>
      </c>
      <c r="K35" s="35">
        <f t="shared" si="16"/>
        <v>2.5333333333333332</v>
      </c>
      <c r="L35" s="35">
        <f t="shared" si="17"/>
        <v>7.3666666666666663</v>
      </c>
      <c r="M35" s="35">
        <f t="shared" si="18"/>
        <v>3.2</v>
      </c>
      <c r="N35" s="35">
        <f t="shared" si="19"/>
        <v>4.0999999999999996</v>
      </c>
    </row>
    <row r="36" spans="1:14" ht="24.95" customHeight="1" thickBot="1">
      <c r="A36" s="100">
        <v>43799</v>
      </c>
      <c r="B36" s="28">
        <v>2212</v>
      </c>
      <c r="C36" s="28">
        <v>4665</v>
      </c>
      <c r="D36" s="28">
        <v>1992</v>
      </c>
      <c r="E36" s="28">
        <v>2116</v>
      </c>
      <c r="F36" s="28">
        <v>3600</v>
      </c>
      <c r="G36" s="28">
        <v>2447</v>
      </c>
      <c r="K36" s="35">
        <f t="shared" si="16"/>
        <v>3.3333333333333335</v>
      </c>
      <c r="L36" s="35">
        <f t="shared" si="17"/>
        <v>4.166666666666667</v>
      </c>
      <c r="M36" s="35">
        <f t="shared" si="18"/>
        <v>3.7666666666666666</v>
      </c>
      <c r="N36" s="35">
        <f t="shared" si="19"/>
        <v>3.4</v>
      </c>
    </row>
    <row r="37" spans="1:14" ht="24.95" customHeight="1" thickBot="1">
      <c r="A37" s="37">
        <v>43828</v>
      </c>
      <c r="B37" s="38">
        <v>2291</v>
      </c>
      <c r="C37" s="38">
        <v>4779</v>
      </c>
      <c r="D37" s="38">
        <v>2029</v>
      </c>
      <c r="E37" s="38">
        <v>2218</v>
      </c>
      <c r="F37" s="38">
        <v>3731</v>
      </c>
      <c r="G37" s="38">
        <v>2575</v>
      </c>
      <c r="K37" s="35">
        <f t="shared" si="16"/>
        <v>2.6333333333333333</v>
      </c>
      <c r="L37" s="35">
        <f t="shared" si="17"/>
        <v>3.8</v>
      </c>
      <c r="M37" s="35">
        <f t="shared" si="18"/>
        <v>1.2333333333333334</v>
      </c>
      <c r="N37" s="35">
        <f t="shared" si="19"/>
        <v>3.4</v>
      </c>
    </row>
    <row r="38" spans="1:14" ht="24.95" customHeight="1" thickBot="1">
      <c r="A38" s="100">
        <v>43859</v>
      </c>
      <c r="B38" s="28">
        <v>2375</v>
      </c>
      <c r="C38" s="28">
        <v>4823</v>
      </c>
      <c r="D38" s="28">
        <v>2061</v>
      </c>
      <c r="E38" s="28">
        <v>2322</v>
      </c>
      <c r="F38" s="28">
        <v>3845</v>
      </c>
      <c r="G38" s="28">
        <v>2729</v>
      </c>
      <c r="K38" s="35">
        <f t="shared" si="16"/>
        <v>2.8</v>
      </c>
      <c r="L38" s="35">
        <f t="shared" si="17"/>
        <v>1.4666666666666666</v>
      </c>
      <c r="M38" s="35">
        <f t="shared" si="18"/>
        <v>1.0666666666666667</v>
      </c>
      <c r="N38" s="35">
        <f t="shared" si="19"/>
        <v>3.4666666666666668</v>
      </c>
    </row>
    <row r="39" spans="1:14" ht="24.95" customHeight="1" thickBot="1">
      <c r="A39" s="37">
        <v>43888</v>
      </c>
      <c r="B39" s="18">
        <v>2466</v>
      </c>
      <c r="C39" s="18">
        <v>4873</v>
      </c>
      <c r="D39" s="18">
        <v>2230</v>
      </c>
      <c r="E39" s="18">
        <v>2426</v>
      </c>
      <c r="F39" s="18">
        <v>3971</v>
      </c>
      <c r="G39" s="18">
        <v>2883</v>
      </c>
      <c r="K39" s="35">
        <f t="shared" si="16"/>
        <v>3.0333333333333332</v>
      </c>
      <c r="L39" s="35">
        <f t="shared" si="17"/>
        <v>1.6666666666666667</v>
      </c>
      <c r="M39" s="35">
        <f t="shared" si="18"/>
        <v>5.6333333333333337</v>
      </c>
      <c r="N39" s="35">
        <f t="shared" si="19"/>
        <v>3.4666666666666668</v>
      </c>
    </row>
    <row r="40" spans="1:14" ht="24.95" customHeight="1" thickBot="1">
      <c r="A40" s="100">
        <v>43919</v>
      </c>
      <c r="B40" s="28">
        <v>2570</v>
      </c>
      <c r="C40" s="28">
        <v>4990</v>
      </c>
      <c r="D40" s="28">
        <v>2416</v>
      </c>
      <c r="E40" s="28">
        <v>2458</v>
      </c>
      <c r="F40" s="28">
        <v>4083</v>
      </c>
      <c r="G40" s="28">
        <v>3061</v>
      </c>
      <c r="K40" s="35">
        <f t="shared" si="16"/>
        <v>3.4666666666666668</v>
      </c>
      <c r="L40" s="35">
        <f t="shared" si="17"/>
        <v>3.9</v>
      </c>
      <c r="M40" s="35">
        <f t="shared" si="18"/>
        <v>6.2</v>
      </c>
      <c r="N40" s="35">
        <f t="shared" si="19"/>
        <v>1.0666666666666667</v>
      </c>
    </row>
    <row r="41" spans="1:14" ht="24.95" customHeight="1" thickBot="1">
      <c r="A41" s="37">
        <v>43949</v>
      </c>
      <c r="B41" s="18">
        <v>2682</v>
      </c>
      <c r="C41" s="18">
        <v>5115</v>
      </c>
      <c r="D41" s="18">
        <v>2606</v>
      </c>
      <c r="E41" s="18">
        <v>2492</v>
      </c>
      <c r="F41" s="18">
        <v>4184</v>
      </c>
      <c r="G41" s="18">
        <v>3238</v>
      </c>
      <c r="K41" s="35">
        <f t="shared" si="16"/>
        <v>3.7333333333333334</v>
      </c>
      <c r="L41" s="35">
        <f t="shared" si="17"/>
        <v>4.166666666666667</v>
      </c>
      <c r="M41" s="35">
        <f t="shared" si="18"/>
        <v>6.333333333333333</v>
      </c>
      <c r="N41" s="35">
        <f t="shared" si="19"/>
        <v>1.1333333333333333</v>
      </c>
    </row>
    <row r="42" spans="1:14" ht="24.95" customHeight="1" thickBot="1">
      <c r="A42" s="100">
        <v>43980</v>
      </c>
      <c r="B42" s="28">
        <v>2804</v>
      </c>
      <c r="C42" s="28">
        <v>5294</v>
      </c>
      <c r="D42" s="28">
        <v>2843</v>
      </c>
      <c r="E42" s="28">
        <v>2529</v>
      </c>
      <c r="F42" s="28">
        <v>4391</v>
      </c>
      <c r="G42" s="28">
        <v>3433</v>
      </c>
      <c r="K42" s="35">
        <f t="shared" si="16"/>
        <v>4.0666666666666664</v>
      </c>
      <c r="L42" s="35">
        <f t="shared" si="17"/>
        <v>5.9666666666666668</v>
      </c>
      <c r="M42" s="35">
        <f t="shared" si="18"/>
        <v>7.9</v>
      </c>
      <c r="N42" s="35">
        <f t="shared" si="19"/>
        <v>1.2333333333333334</v>
      </c>
    </row>
    <row r="43" spans="1:14" ht="24.95" customHeight="1" thickBot="1">
      <c r="A43" s="37">
        <v>44011</v>
      </c>
      <c r="B43" s="18">
        <v>2947</v>
      </c>
      <c r="C43" s="18">
        <v>5629</v>
      </c>
      <c r="D43" s="18">
        <v>3115</v>
      </c>
      <c r="E43" s="18">
        <v>2572</v>
      </c>
      <c r="F43" s="18">
        <v>4578</v>
      </c>
      <c r="G43" s="18">
        <v>3592</v>
      </c>
      <c r="K43" s="35">
        <f t="shared" si="16"/>
        <v>4.7666666666666666</v>
      </c>
      <c r="L43" s="35">
        <f t="shared" si="17"/>
        <v>11.166666666666666</v>
      </c>
      <c r="M43" s="35">
        <f t="shared" si="18"/>
        <v>9.0666666666666664</v>
      </c>
      <c r="N43" s="35">
        <f t="shared" si="19"/>
        <v>1.4333333333333333</v>
      </c>
    </row>
    <row r="44" spans="1:14" ht="24.95" customHeight="1" thickBot="1">
      <c r="A44" s="100">
        <v>44041</v>
      </c>
      <c r="B44" s="28">
        <v>3118</v>
      </c>
      <c r="C44" s="28">
        <v>5766</v>
      </c>
      <c r="D44" s="28">
        <v>3413</v>
      </c>
      <c r="E44" s="28">
        <v>2609</v>
      </c>
      <c r="F44" s="28">
        <v>4924</v>
      </c>
      <c r="G44" s="28">
        <v>3742</v>
      </c>
      <c r="K44" s="35">
        <f t="shared" si="16"/>
        <v>5.7</v>
      </c>
      <c r="L44" s="35">
        <f t="shared" si="17"/>
        <v>4.5666666666666664</v>
      </c>
      <c r="M44" s="35">
        <f t="shared" si="18"/>
        <v>9.9333333333333336</v>
      </c>
      <c r="N44" s="35">
        <f t="shared" si="19"/>
        <v>1.2333333333333334</v>
      </c>
    </row>
    <row r="45" spans="1:14" ht="24.95" customHeight="1" thickBot="1">
      <c r="A45" s="37">
        <v>44072</v>
      </c>
      <c r="B45" s="18">
        <v>3304</v>
      </c>
      <c r="C45" s="18">
        <v>5927</v>
      </c>
      <c r="D45" s="18">
        <v>3461</v>
      </c>
      <c r="E45" s="18">
        <v>2651</v>
      </c>
      <c r="F45" s="18">
        <v>5170</v>
      </c>
      <c r="G45" s="18">
        <v>3869</v>
      </c>
      <c r="K45" s="35">
        <f t="shared" si="16"/>
        <v>6.2</v>
      </c>
      <c r="L45" s="35">
        <f t="shared" si="17"/>
        <v>5.3666666666666663</v>
      </c>
      <c r="M45" s="35">
        <f t="shared" si="18"/>
        <v>1.6</v>
      </c>
      <c r="N45" s="35">
        <f t="shared" si="19"/>
        <v>1.4</v>
      </c>
    </row>
    <row r="46" spans="1:14" ht="24.95" customHeight="1" thickBot="1">
      <c r="A46" s="100">
        <v>44103</v>
      </c>
      <c r="B46" s="28">
        <v>3450</v>
      </c>
      <c r="C46" s="28">
        <v>6123</v>
      </c>
      <c r="D46" s="28">
        <v>3530</v>
      </c>
      <c r="E46" s="28">
        <v>2697</v>
      </c>
      <c r="F46" s="28">
        <v>5337</v>
      </c>
      <c r="G46" s="28">
        <v>3984</v>
      </c>
      <c r="K46" s="35">
        <f t="shared" si="16"/>
        <v>4.8666666666666663</v>
      </c>
      <c r="L46" s="35">
        <f t="shared" si="17"/>
        <v>6.5333333333333332</v>
      </c>
      <c r="M46" s="35">
        <f t="shared" si="18"/>
        <v>2.2999999999999998</v>
      </c>
      <c r="N46" s="35">
        <f t="shared" si="19"/>
        <v>1.5333333333333334</v>
      </c>
    </row>
    <row r="47" spans="1:14" ht="24.95" customHeight="1" thickBot="1">
      <c r="A47" s="37">
        <v>44133</v>
      </c>
      <c r="B47" s="18">
        <v>3563</v>
      </c>
      <c r="C47" s="18">
        <v>6283</v>
      </c>
      <c r="D47" s="18">
        <v>3768</v>
      </c>
      <c r="E47" s="18">
        <v>2776</v>
      </c>
      <c r="F47" s="18">
        <v>5460</v>
      </c>
      <c r="G47" s="18">
        <v>4046</v>
      </c>
      <c r="K47" s="35">
        <f t="shared" si="16"/>
        <v>3.7666666666666666</v>
      </c>
      <c r="L47" s="35">
        <f t="shared" si="17"/>
        <v>5.333333333333333</v>
      </c>
      <c r="M47" s="35">
        <f t="shared" si="18"/>
        <v>7.9333333333333336</v>
      </c>
      <c r="N47" s="35">
        <f t="shared" si="19"/>
        <v>2.6333333333333333</v>
      </c>
    </row>
    <row r="48" spans="1:14" ht="24.95" customHeight="1" thickBot="1">
      <c r="A48" s="100">
        <v>44164</v>
      </c>
      <c r="B48" s="28">
        <v>3686</v>
      </c>
      <c r="C48" s="28">
        <v>6473</v>
      </c>
      <c r="D48" s="28">
        <v>3986</v>
      </c>
      <c r="E48" s="28">
        <v>2861</v>
      </c>
      <c r="F48" s="28">
        <v>5587</v>
      </c>
      <c r="G48" s="28">
        <v>4116</v>
      </c>
      <c r="K48" s="35">
        <f t="shared" si="16"/>
        <v>4.0999999999999996</v>
      </c>
      <c r="L48" s="35">
        <f t="shared" si="17"/>
        <v>6.333333333333333</v>
      </c>
      <c r="M48" s="35">
        <f t="shared" si="18"/>
        <v>7.2666666666666666</v>
      </c>
      <c r="N48" s="35">
        <f t="shared" si="19"/>
        <v>2.8333333333333335</v>
      </c>
    </row>
    <row r="49" spans="1:16" ht="24.95" customHeight="1" thickBot="1">
      <c r="A49" s="37">
        <v>44194</v>
      </c>
      <c r="B49" s="18">
        <v>3813</v>
      </c>
      <c r="C49" s="18">
        <v>6642</v>
      </c>
      <c r="D49" s="18">
        <v>4194</v>
      </c>
      <c r="E49" s="18">
        <v>2961</v>
      </c>
      <c r="F49" s="18">
        <v>5726</v>
      </c>
      <c r="G49" s="18">
        <v>4226</v>
      </c>
      <c r="K49" s="35">
        <f t="shared" si="16"/>
        <v>4.2333333333333334</v>
      </c>
      <c r="L49" s="35">
        <f t="shared" si="17"/>
        <v>5.6333333333333337</v>
      </c>
      <c r="M49" s="35">
        <f t="shared" si="18"/>
        <v>6.9333333333333336</v>
      </c>
      <c r="N49" s="35">
        <f t="shared" si="19"/>
        <v>3.3333333333333335</v>
      </c>
    </row>
    <row r="50" spans="1:16" ht="24.95" customHeight="1" thickBot="1">
      <c r="A50" s="100">
        <v>44224</v>
      </c>
      <c r="B50" s="28">
        <v>3959</v>
      </c>
      <c r="C50" s="28">
        <v>6791</v>
      </c>
      <c r="D50" s="28">
        <v>4373</v>
      </c>
      <c r="E50" s="28">
        <v>3064</v>
      </c>
      <c r="F50" s="28">
        <v>5866</v>
      </c>
      <c r="G50" s="28">
        <v>4327</v>
      </c>
      <c r="K50" s="35">
        <f t="shared" si="16"/>
        <v>4.8666666666666663</v>
      </c>
      <c r="L50" s="35">
        <f t="shared" si="17"/>
        <v>4.9666666666666668</v>
      </c>
      <c r="M50" s="35">
        <f t="shared" si="18"/>
        <v>5.9666666666666668</v>
      </c>
      <c r="N50" s="35">
        <f t="shared" si="19"/>
        <v>3.4333333333333331</v>
      </c>
    </row>
    <row r="51" spans="1:16" ht="24.95" customHeight="1" thickBot="1">
      <c r="A51" s="37">
        <v>44255</v>
      </c>
      <c r="B51" s="18">
        <v>4062</v>
      </c>
      <c r="C51" s="18">
        <v>6858</v>
      </c>
      <c r="D51" s="18">
        <v>4469</v>
      </c>
      <c r="E51" s="18">
        <v>3156</v>
      </c>
      <c r="F51" s="18">
        <v>5961</v>
      </c>
      <c r="G51" s="18">
        <v>4414</v>
      </c>
      <c r="K51" s="35">
        <f>(B51-B50)/30</f>
        <v>3.4333333333333331</v>
      </c>
      <c r="L51" s="35">
        <f>(C51-C50)/30</f>
        <v>2.2333333333333334</v>
      </c>
      <c r="M51" s="35">
        <f>(D51-D50)/30</f>
        <v>3.2</v>
      </c>
      <c r="N51" s="35">
        <f>(E51-E50)/30</f>
        <v>3.0666666666666669</v>
      </c>
    </row>
    <row r="52" spans="1:16" ht="24.95" customHeight="1" thickBot="1">
      <c r="A52" s="100">
        <v>44283</v>
      </c>
      <c r="B52" s="28">
        <v>4182</v>
      </c>
      <c r="C52" s="28">
        <v>7014</v>
      </c>
      <c r="D52" s="28">
        <v>4680</v>
      </c>
      <c r="E52" s="28">
        <v>3258</v>
      </c>
      <c r="F52" s="28">
        <v>6070</v>
      </c>
      <c r="G52" s="28">
        <v>4501</v>
      </c>
      <c r="K52" s="35">
        <f>(B52-B51)/28</f>
        <v>4.2857142857142856</v>
      </c>
      <c r="L52" s="35">
        <f t="shared" ref="L52:P52" si="20">(C52-C51)/28</f>
        <v>5.5714285714285712</v>
      </c>
      <c r="M52" s="35">
        <f t="shared" si="20"/>
        <v>7.5357142857142856</v>
      </c>
      <c r="N52" s="35">
        <f t="shared" si="20"/>
        <v>3.6428571428571428</v>
      </c>
      <c r="O52" s="35">
        <f t="shared" si="20"/>
        <v>3.8928571428571428</v>
      </c>
      <c r="P52" s="35">
        <f t="shared" si="20"/>
        <v>3.1071428571428572</v>
      </c>
    </row>
    <row r="53" spans="1:16" ht="24.95" customHeight="1" thickBot="1">
      <c r="A53" s="37">
        <v>44314</v>
      </c>
      <c r="B53" s="18">
        <v>4282</v>
      </c>
      <c r="C53" s="18">
        <v>7167</v>
      </c>
      <c r="D53" s="18">
        <v>4758</v>
      </c>
      <c r="E53" s="18">
        <v>3336</v>
      </c>
      <c r="F53" s="18">
        <v>6179</v>
      </c>
      <c r="G53" s="18">
        <v>4578</v>
      </c>
      <c r="K53" s="35">
        <f t="shared" ref="K53:K59" si="21">(B53-B52)/30</f>
        <v>3.3333333333333335</v>
      </c>
      <c r="L53" s="35">
        <f t="shared" ref="L53:P55" si="22">(C53-C52)/30</f>
        <v>5.0999999999999996</v>
      </c>
      <c r="M53" s="35">
        <f t="shared" si="22"/>
        <v>2.6</v>
      </c>
      <c r="N53" s="35">
        <f t="shared" si="22"/>
        <v>2.6</v>
      </c>
      <c r="O53" s="35">
        <f t="shared" si="22"/>
        <v>3.6333333333333333</v>
      </c>
      <c r="P53" s="35">
        <f t="shared" si="22"/>
        <v>2.5666666666666669</v>
      </c>
    </row>
    <row r="54" spans="1:16" ht="24.95" customHeight="1" thickBot="1">
      <c r="A54" s="100">
        <v>44344</v>
      </c>
      <c r="B54" s="28">
        <v>4389</v>
      </c>
      <c r="C54" s="28">
        <v>7414</v>
      </c>
      <c r="D54" s="28">
        <v>4916</v>
      </c>
      <c r="E54" s="28">
        <v>3504</v>
      </c>
      <c r="F54" s="28">
        <v>6314</v>
      </c>
      <c r="G54" s="28">
        <v>4740</v>
      </c>
      <c r="K54" s="35">
        <f t="shared" si="21"/>
        <v>3.5666666666666669</v>
      </c>
      <c r="L54" s="35">
        <f t="shared" si="22"/>
        <v>8.2333333333333325</v>
      </c>
      <c r="M54" s="35">
        <f t="shared" si="22"/>
        <v>5.2666666666666666</v>
      </c>
      <c r="N54" s="35">
        <f t="shared" si="22"/>
        <v>5.6</v>
      </c>
      <c r="O54" s="35">
        <f t="shared" si="22"/>
        <v>4.5</v>
      </c>
      <c r="P54" s="35">
        <f t="shared" si="22"/>
        <v>5.4</v>
      </c>
    </row>
    <row r="55" spans="1:16" ht="24.95" customHeight="1" thickBot="1">
      <c r="A55" s="37">
        <v>44375</v>
      </c>
      <c r="B55" s="18">
        <v>4443</v>
      </c>
      <c r="C55" s="18">
        <v>7459</v>
      </c>
      <c r="D55" s="18">
        <v>5127</v>
      </c>
      <c r="E55" s="18">
        <v>3760</v>
      </c>
      <c r="F55" s="18">
        <v>6469</v>
      </c>
      <c r="G55" s="18">
        <v>4844</v>
      </c>
      <c r="K55" s="35">
        <f t="shared" si="21"/>
        <v>1.8</v>
      </c>
      <c r="L55" s="35">
        <f t="shared" si="22"/>
        <v>1.5</v>
      </c>
      <c r="M55" s="35">
        <f t="shared" si="22"/>
        <v>7.0333333333333332</v>
      </c>
      <c r="N55" s="35">
        <f t="shared" si="22"/>
        <v>8.5333333333333332</v>
      </c>
      <c r="O55" s="35">
        <f t="shared" si="22"/>
        <v>5.166666666666667</v>
      </c>
      <c r="P55" s="35">
        <f t="shared" si="22"/>
        <v>3.4666666666666668</v>
      </c>
    </row>
    <row r="56" spans="1:16" ht="24.95" customHeight="1" thickBot="1">
      <c r="A56" s="100">
        <v>44405</v>
      </c>
      <c r="B56" s="28">
        <v>4528</v>
      </c>
      <c r="C56" s="28">
        <v>7504</v>
      </c>
      <c r="D56" s="28">
        <v>5342</v>
      </c>
      <c r="E56" s="28">
        <v>3971</v>
      </c>
      <c r="F56" s="28">
        <v>6656</v>
      </c>
      <c r="G56" s="28">
        <v>5031</v>
      </c>
      <c r="K56" s="35">
        <f t="shared" si="21"/>
        <v>2.8333333333333335</v>
      </c>
      <c r="L56" s="35">
        <f t="shared" ref="L56:P59" si="23">(C56-C55)/30</f>
        <v>1.5</v>
      </c>
      <c r="M56" s="35">
        <f t="shared" si="23"/>
        <v>7.166666666666667</v>
      </c>
      <c r="N56" s="35">
        <f t="shared" si="23"/>
        <v>7.0333333333333332</v>
      </c>
      <c r="O56" s="35">
        <f t="shared" si="23"/>
        <v>6.2333333333333334</v>
      </c>
      <c r="P56" s="35">
        <f t="shared" si="23"/>
        <v>6.2333333333333334</v>
      </c>
    </row>
    <row r="57" spans="1:16" ht="24.95" customHeight="1" thickBot="1">
      <c r="A57" s="37">
        <v>44436</v>
      </c>
      <c r="B57" s="18">
        <v>4720</v>
      </c>
      <c r="C57" s="18">
        <v>7546</v>
      </c>
      <c r="D57" s="18">
        <v>5540</v>
      </c>
      <c r="E57" s="18">
        <v>4152</v>
      </c>
      <c r="F57" s="18">
        <v>6926</v>
      </c>
      <c r="G57" s="18">
        <v>5213</v>
      </c>
      <c r="K57" s="35">
        <f t="shared" si="21"/>
        <v>6.4</v>
      </c>
      <c r="L57" s="35">
        <f t="shared" si="23"/>
        <v>1.4</v>
      </c>
      <c r="M57" s="35">
        <f t="shared" si="23"/>
        <v>6.6</v>
      </c>
      <c r="N57" s="35">
        <f t="shared" si="23"/>
        <v>6.0333333333333332</v>
      </c>
      <c r="O57" s="35">
        <f t="shared" si="23"/>
        <v>9</v>
      </c>
      <c r="P57" s="35">
        <f t="shared" si="23"/>
        <v>6.0666666666666664</v>
      </c>
    </row>
    <row r="58" spans="1:16" ht="24.95" customHeight="1" thickBot="1">
      <c r="A58" s="100">
        <v>44467</v>
      </c>
      <c r="B58" s="28">
        <v>4920</v>
      </c>
      <c r="C58" s="28">
        <v>7590</v>
      </c>
      <c r="D58" s="28">
        <v>5690</v>
      </c>
      <c r="E58" s="28">
        <v>4343</v>
      </c>
      <c r="F58" s="28">
        <v>7023</v>
      </c>
      <c r="G58" s="28">
        <v>5339</v>
      </c>
      <c r="K58" s="35">
        <f t="shared" si="21"/>
        <v>6.666666666666667</v>
      </c>
      <c r="L58" s="35">
        <f t="shared" si="23"/>
        <v>1.4666666666666666</v>
      </c>
      <c r="M58" s="35">
        <f t="shared" si="23"/>
        <v>5</v>
      </c>
      <c r="N58" s="35">
        <f t="shared" si="23"/>
        <v>6.3666666666666663</v>
      </c>
      <c r="O58" s="35">
        <f t="shared" si="23"/>
        <v>3.2333333333333334</v>
      </c>
      <c r="P58" s="35">
        <f t="shared" si="23"/>
        <v>4.2</v>
      </c>
    </row>
    <row r="59" spans="1:16" ht="24.95" customHeight="1" thickBot="1">
      <c r="A59" s="37">
        <v>44497</v>
      </c>
      <c r="B59" s="18">
        <v>5083</v>
      </c>
      <c r="C59" s="18">
        <v>7699</v>
      </c>
      <c r="D59" s="18">
        <v>5906</v>
      </c>
      <c r="E59" s="18">
        <v>4486</v>
      </c>
      <c r="F59" s="18">
        <v>7162</v>
      </c>
      <c r="G59" s="18">
        <v>5427</v>
      </c>
      <c r="K59" s="35">
        <f t="shared" si="21"/>
        <v>5.4333333333333336</v>
      </c>
      <c r="L59" s="35">
        <f t="shared" si="23"/>
        <v>3.6333333333333333</v>
      </c>
      <c r="M59" s="35">
        <f t="shared" si="23"/>
        <v>7.2</v>
      </c>
      <c r="N59" s="35">
        <f t="shared" si="23"/>
        <v>4.7666666666666666</v>
      </c>
      <c r="O59" s="35">
        <f t="shared" si="23"/>
        <v>4.6333333333333337</v>
      </c>
      <c r="P59" s="35">
        <f t="shared" si="23"/>
        <v>2.9333333333333331</v>
      </c>
    </row>
    <row r="60" spans="1:16" ht="24.95" customHeight="1" thickBot="1">
      <c r="A60" s="100">
        <v>44528</v>
      </c>
      <c r="B60" s="28">
        <v>5216</v>
      </c>
      <c r="C60" s="28">
        <v>7866</v>
      </c>
      <c r="D60" s="28">
        <v>6080</v>
      </c>
      <c r="E60" s="28">
        <v>4615</v>
      </c>
      <c r="F60" s="28">
        <v>7289</v>
      </c>
      <c r="G60" s="28">
        <v>5515</v>
      </c>
    </row>
    <row r="61" spans="1:16" ht="24.95" customHeight="1" thickBot="1">
      <c r="A61" s="37">
        <v>44558</v>
      </c>
      <c r="B61" s="18"/>
      <c r="C61" s="18"/>
      <c r="D61" s="18"/>
      <c r="E61" s="18"/>
      <c r="F61" s="18"/>
      <c r="G61" s="18"/>
    </row>
    <row r="62" spans="1:16" ht="24.95" customHeight="1" thickBot="1">
      <c r="A62" s="100">
        <v>44589</v>
      </c>
      <c r="B62" s="28"/>
      <c r="C62" s="28"/>
      <c r="D62" s="28"/>
      <c r="E62" s="28"/>
      <c r="F62" s="28"/>
      <c r="G62" s="28"/>
    </row>
    <row r="63" spans="1:16" ht="24.95" customHeight="1" thickBot="1">
      <c r="A63" s="37">
        <v>44620</v>
      </c>
      <c r="B63" s="18"/>
      <c r="C63" s="18"/>
      <c r="D63" s="18"/>
      <c r="E63" s="18"/>
      <c r="F63" s="18"/>
      <c r="G63" s="18"/>
    </row>
    <row r="64" spans="1:16" ht="24.95" customHeight="1" thickBot="1">
      <c r="A64" s="100">
        <v>44283</v>
      </c>
      <c r="B64" s="28"/>
      <c r="C64" s="28"/>
      <c r="D64" s="28"/>
      <c r="E64" s="28"/>
      <c r="F64" s="28"/>
      <c r="G64" s="28"/>
    </row>
    <row r="65" spans="1:7" ht="24.95" customHeight="1" thickBot="1">
      <c r="A65" s="37">
        <v>44679</v>
      </c>
      <c r="B65" s="18"/>
      <c r="C65" s="18"/>
      <c r="D65" s="18"/>
      <c r="E65" s="18"/>
      <c r="F65" s="18"/>
      <c r="G65" s="18"/>
    </row>
    <row r="66" spans="1:7" ht="24.95" customHeight="1" thickBot="1">
      <c r="A66" s="100">
        <v>44709</v>
      </c>
      <c r="B66" s="28"/>
      <c r="C66" s="28"/>
      <c r="D66" s="28"/>
      <c r="E66" s="28"/>
      <c r="F66" s="28"/>
      <c r="G66" s="28"/>
    </row>
    <row r="67" spans="1:7" ht="24.95" customHeight="1" thickBot="1">
      <c r="A67" s="37">
        <v>44740</v>
      </c>
      <c r="B67" s="18"/>
      <c r="C67" s="18"/>
      <c r="D67" s="18"/>
      <c r="E67" s="18"/>
      <c r="F67" s="18"/>
      <c r="G67" s="18"/>
    </row>
    <row r="68" spans="1:7" ht="24.95" customHeight="1" thickBot="1">
      <c r="A68" s="100">
        <v>44770</v>
      </c>
      <c r="B68" s="28"/>
      <c r="C68" s="28"/>
      <c r="D68" s="28"/>
      <c r="E68" s="28"/>
      <c r="F68" s="28"/>
      <c r="G68" s="28"/>
    </row>
    <row r="69" spans="1:7" ht="24.95" customHeight="1" thickBot="1">
      <c r="A69" s="37">
        <v>44801</v>
      </c>
      <c r="B69" s="18"/>
      <c r="C69" s="18"/>
      <c r="D69" s="18"/>
      <c r="E69" s="18"/>
      <c r="F69" s="18"/>
      <c r="G69" s="18"/>
    </row>
    <row r="70" spans="1:7" ht="24.95" customHeight="1" thickBot="1">
      <c r="A70" s="100">
        <v>44832</v>
      </c>
      <c r="B70" s="28"/>
      <c r="C70" s="28"/>
      <c r="D70" s="28"/>
      <c r="E70" s="28"/>
      <c r="F70" s="28"/>
      <c r="G70" s="28"/>
    </row>
    <row r="71" spans="1:7" ht="24.95" customHeight="1" thickBot="1">
      <c r="A71" s="37">
        <v>44862</v>
      </c>
      <c r="B71" s="18"/>
      <c r="C71" s="18"/>
      <c r="D71" s="18"/>
      <c r="E71" s="18"/>
      <c r="F71" s="18"/>
      <c r="G71" s="18"/>
    </row>
    <row r="72" spans="1:7" ht="24.95" customHeight="1" thickBot="1">
      <c r="A72" s="100">
        <v>44893</v>
      </c>
      <c r="B72" s="28"/>
      <c r="C72" s="28"/>
      <c r="D72" s="28"/>
      <c r="E72" s="28"/>
      <c r="F72" s="28"/>
      <c r="G72" s="28"/>
    </row>
    <row r="73" spans="1:7" ht="24.95" customHeight="1" thickBot="1">
      <c r="A73" s="37">
        <v>44923</v>
      </c>
      <c r="B73" s="18"/>
      <c r="C73" s="18"/>
      <c r="D73" s="18"/>
      <c r="E73" s="18"/>
      <c r="F73" s="18"/>
      <c r="G73" s="18"/>
    </row>
  </sheetData>
  <mergeCells count="1">
    <mergeCell ref="K1:P1"/>
  </mergeCells>
  <phoneticPr fontId="2" type="noConversion"/>
  <pageMargins left="0.75" right="0.75" top="1" bottom="1" header="0.3" footer="0.3"/>
  <pageSetup paperSize="9" orientation="portrait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51"/>
  <sheetViews>
    <sheetView showRuler="0" topLeftCell="B10" workbookViewId="0">
      <selection activeCell="D51" sqref="D51"/>
    </sheetView>
  </sheetViews>
  <sheetFormatPr defaultColWidth="14.625" defaultRowHeight="25.5"/>
  <cols>
    <col min="1" max="1" width="15.125" style="9" customWidth="1"/>
    <col min="2" max="2" width="16.625" style="9" customWidth="1"/>
    <col min="3" max="3" width="17.125" style="9" customWidth="1"/>
    <col min="4" max="4" width="18.625" style="9" customWidth="1"/>
    <col min="5" max="16384" width="14.625" style="9"/>
  </cols>
  <sheetData>
    <row r="1" spans="1:13">
      <c r="A1" s="9" t="s">
        <v>21</v>
      </c>
    </row>
    <row r="2" spans="1:13">
      <c r="B2" s="9" t="s">
        <v>18</v>
      </c>
      <c r="C2" s="9" t="s">
        <v>19</v>
      </c>
      <c r="D2" s="9" t="s">
        <v>20</v>
      </c>
      <c r="H2" s="9" t="s">
        <v>47</v>
      </c>
      <c r="I2" s="9" t="s">
        <v>19</v>
      </c>
      <c r="J2" s="9" t="s">
        <v>18</v>
      </c>
      <c r="K2" s="9" t="s">
        <v>48</v>
      </c>
    </row>
    <row r="3" spans="1:13">
      <c r="A3" s="9">
        <v>1846</v>
      </c>
      <c r="B3" s="9">
        <v>240</v>
      </c>
      <c r="C3" s="9">
        <v>1.63</v>
      </c>
      <c r="D3" s="9">
        <f>B3*C3</f>
        <v>391.2</v>
      </c>
      <c r="H3" s="9">
        <f>B3/2/6</f>
        <v>20</v>
      </c>
      <c r="I3" s="9">
        <v>1.63</v>
      </c>
      <c r="J3" s="9">
        <f>H3</f>
        <v>20</v>
      </c>
      <c r="K3" s="9">
        <f>H3*I3</f>
        <v>32.599999999999994</v>
      </c>
      <c r="L3" s="9">
        <f>K3</f>
        <v>32.599999999999994</v>
      </c>
    </row>
    <row r="4" spans="1:13">
      <c r="A4" s="9">
        <f>A3-B3</f>
        <v>1606</v>
      </c>
      <c r="B4" s="9">
        <v>420</v>
      </c>
      <c r="C4" s="9">
        <v>2.38</v>
      </c>
      <c r="D4" s="9">
        <f>B4*C4</f>
        <v>999.59999999999991</v>
      </c>
      <c r="H4" s="9">
        <f>B4/2/6</f>
        <v>35</v>
      </c>
      <c r="I4" s="9">
        <v>2.38</v>
      </c>
      <c r="J4" s="9">
        <f>J3+H4</f>
        <v>55</v>
      </c>
      <c r="K4" s="9">
        <f>H4*I4</f>
        <v>83.3</v>
      </c>
      <c r="L4" s="9">
        <f>L3+K4</f>
        <v>115.89999999999999</v>
      </c>
    </row>
    <row r="5" spans="1:13">
      <c r="A5" s="9">
        <f>A4-B4</f>
        <v>1186</v>
      </c>
      <c r="B5" s="9">
        <v>340</v>
      </c>
      <c r="C5" s="9">
        <v>3.52</v>
      </c>
      <c r="D5" s="9">
        <f>B5*C5</f>
        <v>1196.8</v>
      </c>
      <c r="H5" s="9">
        <f>B5/2/6</f>
        <v>28.333333333333332</v>
      </c>
      <c r="I5" s="9">
        <v>3.52</v>
      </c>
      <c r="J5" s="9">
        <f>J4+H5</f>
        <v>83.333333333333329</v>
      </c>
      <c r="K5" s="9">
        <f>H5*I5</f>
        <v>99.733333333333334</v>
      </c>
      <c r="L5" s="9">
        <f>L4+K5</f>
        <v>215.63333333333333</v>
      </c>
    </row>
    <row r="6" spans="1:13">
      <c r="A6" s="9">
        <f>A5-B5</f>
        <v>846</v>
      </c>
      <c r="B6" s="9">
        <v>400</v>
      </c>
      <c r="C6" s="9">
        <v>4.8</v>
      </c>
      <c r="D6" s="9">
        <f>B6*C6</f>
        <v>1920</v>
      </c>
      <c r="H6" s="9">
        <f>B6/2/6</f>
        <v>33.333333333333336</v>
      </c>
      <c r="I6" s="9">
        <v>4.8</v>
      </c>
      <c r="J6" s="9">
        <f>J5+H6</f>
        <v>116.66666666666666</v>
      </c>
      <c r="K6" s="9">
        <f>H6*I6</f>
        <v>160</v>
      </c>
      <c r="L6" s="9">
        <f>L5+K6</f>
        <v>375.63333333333333</v>
      </c>
    </row>
    <row r="7" spans="1:13">
      <c r="A7" s="9">
        <f>A6-B6</f>
        <v>446</v>
      </c>
      <c r="B7" s="9">
        <v>600</v>
      </c>
      <c r="C7" s="9">
        <v>5.66</v>
      </c>
      <c r="D7" s="9">
        <f>A7*C7</f>
        <v>2524.36</v>
      </c>
      <c r="H7" s="9">
        <f>B7/2/6</f>
        <v>50</v>
      </c>
      <c r="I7" s="9">
        <v>5.66</v>
      </c>
      <c r="J7" s="9">
        <f>J6+H7</f>
        <v>166.66666666666666</v>
      </c>
      <c r="K7" s="9">
        <f>H7*I7</f>
        <v>283</v>
      </c>
      <c r="L7" s="9">
        <f>L6+K7</f>
        <v>658.63333333333333</v>
      </c>
    </row>
    <row r="8" spans="1:13">
      <c r="B8" s="9">
        <v>0</v>
      </c>
      <c r="C8" s="9">
        <v>6.41</v>
      </c>
      <c r="D8" s="9">
        <f>B8*C8</f>
        <v>0</v>
      </c>
      <c r="H8" s="9">
        <v>167</v>
      </c>
      <c r="I8" s="9">
        <v>6.41</v>
      </c>
    </row>
    <row r="9" spans="1:13" ht="26.25" thickBot="1">
      <c r="D9" s="9">
        <f>SUM(D3:D8)</f>
        <v>7031.9600000000009</v>
      </c>
    </row>
    <row r="10" spans="1:13" ht="26.25" thickBot="1">
      <c r="F10" s="56"/>
      <c r="G10" s="40"/>
      <c r="H10" s="40"/>
      <c r="I10" s="40"/>
      <c r="J10" s="40"/>
      <c r="K10" s="40"/>
      <c r="L10" s="40"/>
      <c r="M10" s="57"/>
    </row>
    <row r="11" spans="1:13" ht="26.25" thickBot="1">
      <c r="F11" s="58"/>
      <c r="G11" s="54" t="s">
        <v>60</v>
      </c>
      <c r="H11" s="40" t="s">
        <v>49</v>
      </c>
      <c r="I11" s="40"/>
      <c r="J11" s="51" t="s">
        <v>50</v>
      </c>
      <c r="K11" s="36"/>
      <c r="L11" s="52" t="s">
        <v>51</v>
      </c>
      <c r="M11" s="59"/>
    </row>
    <row r="12" spans="1:13">
      <c r="A12" s="9" t="s">
        <v>22</v>
      </c>
      <c r="E12" s="1" t="s">
        <v>46</v>
      </c>
      <c r="F12" s="60"/>
      <c r="G12" s="53" t="s">
        <v>59</v>
      </c>
      <c r="H12" s="46" t="s">
        <v>54</v>
      </c>
      <c r="I12" s="14">
        <v>21</v>
      </c>
      <c r="J12" s="14">
        <v>40</v>
      </c>
      <c r="K12" s="16" t="s">
        <v>55</v>
      </c>
      <c r="L12" s="42"/>
      <c r="M12" s="59"/>
    </row>
    <row r="13" spans="1:13">
      <c r="B13" s="9" t="s">
        <v>18</v>
      </c>
      <c r="C13" s="9" t="s">
        <v>19</v>
      </c>
      <c r="D13" s="9" t="s">
        <v>20</v>
      </c>
      <c r="E13" s="9" t="s">
        <v>18</v>
      </c>
      <c r="F13" s="58"/>
      <c r="G13" s="41">
        <v>1083</v>
      </c>
      <c r="H13" s="16">
        <v>240</v>
      </c>
      <c r="I13" s="47">
        <v>1.63</v>
      </c>
      <c r="J13" s="49">
        <v>1.63</v>
      </c>
      <c r="K13" s="16">
        <f>H13*I13</f>
        <v>391.2</v>
      </c>
      <c r="L13" s="42"/>
      <c r="M13" s="59"/>
    </row>
    <row r="14" spans="1:13">
      <c r="A14" s="9">
        <v>1860</v>
      </c>
      <c r="B14" s="9">
        <v>240</v>
      </c>
      <c r="C14" s="9">
        <v>1.63</v>
      </c>
      <c r="D14" s="9">
        <f>B14*C14</f>
        <v>391.2</v>
      </c>
      <c r="E14" s="9">
        <v>240</v>
      </c>
      <c r="F14" s="58"/>
      <c r="G14" s="41">
        <f>G13-H13</f>
        <v>843</v>
      </c>
      <c r="H14" s="16">
        <v>420</v>
      </c>
      <c r="I14" s="47">
        <v>2.1</v>
      </c>
      <c r="J14" s="49">
        <v>2.38</v>
      </c>
      <c r="K14" s="16">
        <f>H14*I14*21/61</f>
        <v>303.63934426229508</v>
      </c>
      <c r="L14" s="42">
        <f>H14*J14*40/61</f>
        <v>655.47540983606552</v>
      </c>
      <c r="M14" s="59"/>
    </row>
    <row r="15" spans="1:13">
      <c r="A15" s="9">
        <f>A14-240</f>
        <v>1620</v>
      </c>
      <c r="B15" s="9">
        <v>420</v>
      </c>
      <c r="C15" s="9">
        <v>2.38</v>
      </c>
      <c r="D15" s="9">
        <f>B15*C15</f>
        <v>999.59999999999991</v>
      </c>
      <c r="E15" s="9">
        <f>E14+420</f>
        <v>660</v>
      </c>
      <c r="F15" s="58"/>
      <c r="G15" s="41">
        <f>G14-H14</f>
        <v>423</v>
      </c>
      <c r="H15" s="16">
        <v>340</v>
      </c>
      <c r="I15" s="47">
        <v>2.89</v>
      </c>
      <c r="J15" s="49">
        <v>3.52</v>
      </c>
      <c r="K15" s="16">
        <f>H15*I15*21/61</f>
        <v>338.27213114754102</v>
      </c>
      <c r="L15" s="42">
        <f>H15*J15*40/61</f>
        <v>784.78688524590166</v>
      </c>
      <c r="M15" s="59"/>
    </row>
    <row r="16" spans="1:13">
      <c r="A16" s="9">
        <f>A15-420</f>
        <v>1200</v>
      </c>
      <c r="B16" s="9">
        <v>340</v>
      </c>
      <c r="C16" s="9">
        <v>3.52</v>
      </c>
      <c r="D16" s="9">
        <f>B16*C16</f>
        <v>1196.8</v>
      </c>
      <c r="E16" s="9">
        <f>E15+340</f>
        <v>1000</v>
      </c>
      <c r="F16" s="58"/>
      <c r="G16" s="41">
        <f>G15-H15</f>
        <v>83</v>
      </c>
      <c r="H16" s="16">
        <v>400</v>
      </c>
      <c r="I16" s="47">
        <v>3.94</v>
      </c>
      <c r="J16" s="49">
        <v>4.8</v>
      </c>
      <c r="K16" s="16">
        <f>G16*I16*21/61</f>
        <v>112.58065573770492</v>
      </c>
      <c r="L16" s="42">
        <f>G16*J16*40/61</f>
        <v>261.24590163934425</v>
      </c>
      <c r="M16" s="59"/>
    </row>
    <row r="17" spans="1:13">
      <c r="A17" s="9">
        <f>A16-400</f>
        <v>800</v>
      </c>
      <c r="B17" s="9">
        <v>400</v>
      </c>
      <c r="C17" s="9">
        <v>4.8</v>
      </c>
      <c r="D17" s="9">
        <f>B17*C17</f>
        <v>1920</v>
      </c>
      <c r="E17" s="9">
        <f>E16+400</f>
        <v>1400</v>
      </c>
      <c r="F17" s="58"/>
      <c r="G17" s="41"/>
      <c r="H17" s="16">
        <v>600</v>
      </c>
      <c r="I17" s="47">
        <v>4.5999999999999996</v>
      </c>
      <c r="J17" s="49">
        <v>5.66</v>
      </c>
      <c r="K17" s="16"/>
      <c r="L17" s="42"/>
      <c r="M17" s="59"/>
    </row>
    <row r="18" spans="1:13">
      <c r="A18" s="9">
        <f>A17-B17</f>
        <v>400</v>
      </c>
      <c r="B18" s="9">
        <v>600</v>
      </c>
      <c r="C18" s="9">
        <v>5.66</v>
      </c>
      <c r="D18" s="9">
        <f>A18*C18</f>
        <v>2264</v>
      </c>
      <c r="E18" s="9">
        <f>E17+600</f>
        <v>2000</v>
      </c>
      <c r="F18" s="58"/>
      <c r="G18" s="41"/>
      <c r="H18" s="16"/>
      <c r="I18" s="47">
        <v>5.03</v>
      </c>
      <c r="J18" s="49">
        <v>6.41</v>
      </c>
      <c r="K18" s="16"/>
      <c r="L18" s="42"/>
      <c r="M18" s="61" t="s">
        <v>56</v>
      </c>
    </row>
    <row r="19" spans="1:13" ht="26.25" thickBot="1">
      <c r="B19" s="9">
        <v>0</v>
      </c>
      <c r="C19" s="9">
        <v>6.41</v>
      </c>
      <c r="D19" s="9">
        <f>B19*C19</f>
        <v>0</v>
      </c>
      <c r="F19" s="58"/>
      <c r="G19" s="43"/>
      <c r="H19" s="44"/>
      <c r="I19" s="48" t="s">
        <v>52</v>
      </c>
      <c r="J19" s="50" t="s">
        <v>53</v>
      </c>
      <c r="K19" s="44" t="s">
        <v>39</v>
      </c>
      <c r="L19" s="45">
        <f>SUM(K13:L16)</f>
        <v>2847.2003278688521</v>
      </c>
      <c r="M19" s="59">
        <f>L19/G13</f>
        <v>2.628993839214083</v>
      </c>
    </row>
    <row r="20" spans="1:13" ht="26.25" thickBot="1">
      <c r="D20" s="9">
        <f>SUM(D14:D19)</f>
        <v>6771.6</v>
      </c>
      <c r="F20" s="62"/>
      <c r="G20" s="63"/>
      <c r="H20" s="63"/>
      <c r="I20" s="63"/>
      <c r="J20" s="63"/>
      <c r="K20" s="63" t="s">
        <v>61</v>
      </c>
      <c r="L20" s="63"/>
      <c r="M20" s="64"/>
    </row>
    <row r="21" spans="1:13">
      <c r="H21" s="56" t="s">
        <v>1</v>
      </c>
      <c r="I21" s="40" t="s">
        <v>54</v>
      </c>
      <c r="J21" s="40" t="s">
        <v>72</v>
      </c>
      <c r="K21" s="40" t="s">
        <v>40</v>
      </c>
      <c r="L21" s="40" t="s">
        <v>73</v>
      </c>
      <c r="M21" s="57" t="s">
        <v>74</v>
      </c>
    </row>
    <row r="22" spans="1:13">
      <c r="A22" s="9">
        <v>1980</v>
      </c>
      <c r="B22" s="9">
        <v>240</v>
      </c>
      <c r="C22" s="9">
        <v>1.63</v>
      </c>
      <c r="D22" s="9">
        <f>B22*C22</f>
        <v>391.2</v>
      </c>
      <c r="E22" s="9">
        <v>240</v>
      </c>
      <c r="F22" s="9">
        <v>240</v>
      </c>
      <c r="H22" s="58">
        <v>21</v>
      </c>
      <c r="I22" s="69">
        <v>61</v>
      </c>
      <c r="J22" s="69">
        <f>H22*I22</f>
        <v>1281</v>
      </c>
      <c r="K22" s="69">
        <v>3648</v>
      </c>
      <c r="L22" s="69">
        <f>K22/J22</f>
        <v>2.8477751756440282</v>
      </c>
      <c r="M22" s="59">
        <f>K22/I22</f>
        <v>59.803278688524593</v>
      </c>
    </row>
    <row r="23" spans="1:13">
      <c r="A23" s="9">
        <f>A22-B22</f>
        <v>1740</v>
      </c>
      <c r="B23" s="9">
        <v>420</v>
      </c>
      <c r="C23" s="9">
        <v>2.38</v>
      </c>
      <c r="D23" s="9">
        <f>B23*C23</f>
        <v>999.59999999999991</v>
      </c>
      <c r="E23" s="9">
        <v>420</v>
      </c>
      <c r="F23" s="9">
        <v>660</v>
      </c>
      <c r="H23" s="58">
        <v>22</v>
      </c>
      <c r="I23" s="69">
        <v>61</v>
      </c>
      <c r="J23" s="69">
        <f>H23*I23</f>
        <v>1342</v>
      </c>
      <c r="K23" s="69">
        <v>3941</v>
      </c>
      <c r="L23" s="69">
        <f>K23/J23</f>
        <v>2.9366616989567809</v>
      </c>
      <c r="M23" s="59">
        <f>K23/I23</f>
        <v>64.606557377049185</v>
      </c>
    </row>
    <row r="24" spans="1:13">
      <c r="A24" s="9">
        <f>A23-B23</f>
        <v>1320</v>
      </c>
      <c r="B24" s="9">
        <v>340</v>
      </c>
      <c r="C24" s="9">
        <v>3.52</v>
      </c>
      <c r="D24" s="9">
        <f>B24*C24</f>
        <v>1196.8</v>
      </c>
      <c r="E24" s="9">
        <v>340</v>
      </c>
      <c r="F24" s="9">
        <v>100</v>
      </c>
      <c r="H24" s="58">
        <v>23</v>
      </c>
      <c r="I24" s="69">
        <v>61</v>
      </c>
      <c r="J24" s="69">
        <f>H24*I24</f>
        <v>1403</v>
      </c>
      <c r="K24" s="69">
        <v>4234</v>
      </c>
      <c r="L24" s="69">
        <f>K24/J24</f>
        <v>3.0178189593727724</v>
      </c>
      <c r="M24" s="59">
        <f>K24/I24</f>
        <v>69.409836065573771</v>
      </c>
    </row>
    <row r="25" spans="1:13" ht="26.25" thickBot="1">
      <c r="A25" s="9">
        <f>A24-B24</f>
        <v>980</v>
      </c>
      <c r="B25" s="9">
        <v>400</v>
      </c>
      <c r="C25" s="9">
        <v>4.8</v>
      </c>
      <c r="D25" s="9">
        <f>B25*C25</f>
        <v>1920</v>
      </c>
      <c r="E25" s="9">
        <v>400</v>
      </c>
      <c r="F25" s="9">
        <v>1400</v>
      </c>
      <c r="H25" s="62">
        <v>24</v>
      </c>
      <c r="I25" s="63">
        <v>61</v>
      </c>
      <c r="J25" s="63">
        <f>H25*I25</f>
        <v>1464</v>
      </c>
      <c r="K25" s="63">
        <v>4530</v>
      </c>
      <c r="L25" s="63">
        <f>K25/J25</f>
        <v>3.0942622950819674</v>
      </c>
      <c r="M25" s="64">
        <f>K25/I25</f>
        <v>74.26229508196721</v>
      </c>
    </row>
    <row r="26" spans="1:13">
      <c r="A26" s="9">
        <f>A25-B25</f>
        <v>580</v>
      </c>
      <c r="B26" s="9">
        <v>600</v>
      </c>
      <c r="C26" s="9">
        <v>5.66</v>
      </c>
      <c r="D26" s="9">
        <f>A26*C26</f>
        <v>3282.8</v>
      </c>
      <c r="E26" s="9">
        <v>600</v>
      </c>
      <c r="F26" s="9">
        <v>2000</v>
      </c>
    </row>
    <row r="27" spans="1:13">
      <c r="B27" s="9">
        <v>0</v>
      </c>
      <c r="C27" s="9">
        <v>6.41</v>
      </c>
      <c r="D27" s="9">
        <v>0</v>
      </c>
      <c r="H27" s="55">
        <v>43292</v>
      </c>
      <c r="I27" s="55">
        <v>43316</v>
      </c>
    </row>
    <row r="28" spans="1:13">
      <c r="D28" s="9">
        <f>SUM(D22:D27)</f>
        <v>7790.4000000000005</v>
      </c>
      <c r="H28" s="9">
        <v>30336</v>
      </c>
      <c r="I28" s="9">
        <v>30859</v>
      </c>
      <c r="J28" s="9">
        <f>I28-H28</f>
        <v>523</v>
      </c>
      <c r="K28" s="9">
        <f>J28/24</f>
        <v>21.791666666666668</v>
      </c>
      <c r="L28" s="9">
        <f>K28*60</f>
        <v>1307.5</v>
      </c>
    </row>
    <row r="29" spans="1:13">
      <c r="H29" s="9" t="s">
        <v>75</v>
      </c>
      <c r="I29" s="9" t="s">
        <v>76</v>
      </c>
    </row>
    <row r="31" spans="1:13">
      <c r="A31" s="9">
        <v>2400</v>
      </c>
      <c r="B31" s="9">
        <v>240</v>
      </c>
      <c r="C31" s="9">
        <v>1.63</v>
      </c>
      <c r="D31" s="9">
        <f>B31*C31</f>
        <v>391.2</v>
      </c>
      <c r="E31" s="9">
        <v>240</v>
      </c>
      <c r="F31" s="9">
        <v>240</v>
      </c>
    </row>
    <row r="32" spans="1:13">
      <c r="A32" s="9">
        <f>A31-B31</f>
        <v>2160</v>
      </c>
      <c r="B32" s="9">
        <v>420</v>
      </c>
      <c r="C32" s="9">
        <v>2.38</v>
      </c>
      <c r="D32" s="9">
        <f>B32*C32</f>
        <v>999.59999999999991</v>
      </c>
      <c r="E32" s="9">
        <v>420</v>
      </c>
      <c r="F32" s="9">
        <v>660</v>
      </c>
    </row>
    <row r="33" spans="1:6">
      <c r="A33" s="9">
        <f>A32-B32</f>
        <v>1740</v>
      </c>
      <c r="B33" s="9">
        <v>340</v>
      </c>
      <c r="C33" s="9">
        <v>3.52</v>
      </c>
      <c r="D33" s="9">
        <f>B33*C33</f>
        <v>1196.8</v>
      </c>
      <c r="E33" s="9">
        <v>340</v>
      </c>
      <c r="F33" s="9">
        <v>100</v>
      </c>
    </row>
    <row r="34" spans="1:6">
      <c r="A34" s="9">
        <f>A33-B33</f>
        <v>1400</v>
      </c>
      <c r="B34" s="9">
        <v>400</v>
      </c>
      <c r="C34" s="9">
        <v>4.8</v>
      </c>
      <c r="D34" s="9">
        <f>B34*C34</f>
        <v>1920</v>
      </c>
      <c r="E34" s="9">
        <v>400</v>
      </c>
      <c r="F34" s="9">
        <v>1400</v>
      </c>
    </row>
    <row r="35" spans="1:6">
      <c r="A35" s="9">
        <f>A34-B34</f>
        <v>1000</v>
      </c>
      <c r="B35" s="9">
        <v>600</v>
      </c>
      <c r="C35" s="9">
        <v>5.66</v>
      </c>
      <c r="D35" s="9">
        <f>B35*C35</f>
        <v>3396</v>
      </c>
      <c r="E35" s="9">
        <v>600</v>
      </c>
      <c r="F35" s="9">
        <v>2000</v>
      </c>
    </row>
    <row r="36" spans="1:6">
      <c r="A36" s="9">
        <f>A35-B35</f>
        <v>400</v>
      </c>
      <c r="B36" s="9">
        <v>0</v>
      </c>
      <c r="C36" s="9">
        <v>6.41</v>
      </c>
      <c r="D36" s="9">
        <f>A36*C36</f>
        <v>2564</v>
      </c>
    </row>
    <row r="37" spans="1:6">
      <c r="D37" s="9">
        <f>SUM(D31:D36)</f>
        <v>10467.6</v>
      </c>
      <c r="E37" s="9">
        <f>D37/A31</f>
        <v>4.3615000000000004</v>
      </c>
    </row>
    <row r="38" spans="1:6">
      <c r="A38" s="9" t="s">
        <v>78</v>
      </c>
    </row>
    <row r="39" spans="1:6">
      <c r="A39" s="9" t="s">
        <v>65</v>
      </c>
      <c r="B39" s="9" t="s">
        <v>66</v>
      </c>
    </row>
    <row r="40" spans="1:6">
      <c r="A40" s="9" t="s">
        <v>70</v>
      </c>
      <c r="B40" s="9" t="s">
        <v>69</v>
      </c>
    </row>
    <row r="41" spans="1:6">
      <c r="A41" s="9" t="s">
        <v>81</v>
      </c>
      <c r="B41" s="9" t="s">
        <v>82</v>
      </c>
    </row>
    <row r="42" spans="1:6">
      <c r="A42" s="9" t="s">
        <v>85</v>
      </c>
      <c r="B42" s="9">
        <v>10467</v>
      </c>
    </row>
    <row r="43" spans="1:6">
      <c r="A43" s="174" t="s">
        <v>26</v>
      </c>
      <c r="B43" s="174"/>
      <c r="C43" s="174"/>
      <c r="D43" s="174"/>
      <c r="E43" s="174"/>
      <c r="F43" s="174"/>
    </row>
    <row r="44" spans="1:6">
      <c r="A44" s="68"/>
      <c r="B44" s="68"/>
      <c r="C44" s="68" t="s">
        <v>19</v>
      </c>
      <c r="D44" s="68" t="s">
        <v>20</v>
      </c>
      <c r="E44" s="68"/>
      <c r="F44" s="68"/>
    </row>
    <row r="45" spans="1:6">
      <c r="A45" s="79">
        <v>1345</v>
      </c>
      <c r="B45" s="79">
        <v>240</v>
      </c>
      <c r="C45" s="79">
        <v>1.63</v>
      </c>
      <c r="D45" s="79">
        <f>B45*C45</f>
        <v>391.2</v>
      </c>
      <c r="E45" s="79">
        <v>240</v>
      </c>
      <c r="F45" s="79">
        <v>240</v>
      </c>
    </row>
    <row r="46" spans="1:6">
      <c r="A46" s="79">
        <f>A45-B45</f>
        <v>1105</v>
      </c>
      <c r="B46" s="79">
        <v>420</v>
      </c>
      <c r="C46" s="79">
        <v>2.1</v>
      </c>
      <c r="D46" s="79">
        <f>B46*C46</f>
        <v>882</v>
      </c>
      <c r="E46" s="79">
        <v>420</v>
      </c>
      <c r="F46" s="79">
        <v>660</v>
      </c>
    </row>
    <row r="47" spans="1:6">
      <c r="A47" s="79">
        <f>A46-B46</f>
        <v>685</v>
      </c>
      <c r="B47" s="79">
        <v>340</v>
      </c>
      <c r="C47" s="79">
        <v>2.89</v>
      </c>
      <c r="D47" s="79">
        <f>B47*C47</f>
        <v>982.6</v>
      </c>
      <c r="E47" s="79">
        <v>340</v>
      </c>
      <c r="F47" s="79">
        <v>100</v>
      </c>
    </row>
    <row r="48" spans="1:6">
      <c r="A48" s="79">
        <f>A47-B47</f>
        <v>345</v>
      </c>
      <c r="B48" s="79">
        <v>400</v>
      </c>
      <c r="C48" s="79">
        <v>3.94</v>
      </c>
      <c r="D48" s="79">
        <f>B48*C48</f>
        <v>1576</v>
      </c>
      <c r="E48" s="79">
        <v>400</v>
      </c>
      <c r="F48" s="79">
        <v>1400</v>
      </c>
    </row>
    <row r="49" spans="1:6">
      <c r="A49" s="79">
        <v>0</v>
      </c>
      <c r="B49" s="79">
        <v>600</v>
      </c>
      <c r="C49" s="79">
        <v>4.5999999999999996</v>
      </c>
      <c r="D49" s="79">
        <f>A49*C49</f>
        <v>0</v>
      </c>
      <c r="E49" s="79">
        <v>600</v>
      </c>
      <c r="F49" s="79">
        <v>2000</v>
      </c>
    </row>
    <row r="50" spans="1:6">
      <c r="A50" s="79">
        <v>0</v>
      </c>
      <c r="B50" s="79">
        <v>0</v>
      </c>
      <c r="C50" s="79">
        <v>5.03</v>
      </c>
      <c r="D50" s="79">
        <f>A50*C50</f>
        <v>0</v>
      </c>
      <c r="E50" s="79"/>
      <c r="F50" s="79"/>
    </row>
    <row r="51" spans="1:6">
      <c r="A51" s="79"/>
      <c r="B51" s="79"/>
      <c r="C51" s="79"/>
      <c r="D51" s="79">
        <f>SUM(D45:D50)</f>
        <v>3831.8</v>
      </c>
      <c r="E51" s="79">
        <f>D51/A45</f>
        <v>2.848921933085502</v>
      </c>
      <c r="F51" s="79"/>
    </row>
  </sheetData>
  <mergeCells count="1">
    <mergeCell ref="A43:F43"/>
  </mergeCells>
  <phoneticPr fontId="2" type="noConversion"/>
  <pageMargins left="0.75" right="0.75" top="1" bottom="1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AV99"/>
  <sheetViews>
    <sheetView zoomScale="110" zoomScaleNormal="110" workbookViewId="0">
      <selection activeCell="N52" sqref="N52"/>
    </sheetView>
  </sheetViews>
  <sheetFormatPr defaultColWidth="8.875" defaultRowHeight="15.75"/>
  <cols>
    <col min="1" max="1" width="2.125" style="105" customWidth="1"/>
    <col min="2" max="2" width="3.125" style="105" bestFit="1" customWidth="1"/>
    <col min="3" max="3" width="8" style="105" customWidth="1"/>
    <col min="4" max="4" width="3.125" style="105" bestFit="1" customWidth="1"/>
    <col min="5" max="5" width="9" style="105" customWidth="1"/>
    <col min="6" max="6" width="3.125" style="105" bestFit="1" customWidth="1"/>
    <col min="7" max="7" width="9.125" style="105" customWidth="1"/>
    <col min="8" max="8" width="4.125" style="105" bestFit="1" customWidth="1"/>
    <col min="9" max="9" width="8.625" style="105" customWidth="1"/>
    <col min="10" max="10" width="4.125" style="105" bestFit="1" customWidth="1"/>
    <col min="11" max="11" width="9.375" style="105" customWidth="1"/>
    <col min="12" max="12" width="4.125" style="105" bestFit="1" customWidth="1"/>
    <col min="13" max="13" width="10.125" style="105" customWidth="1"/>
    <col min="14" max="14" width="3" style="105" customWidth="1"/>
    <col min="15" max="15" width="4.125" style="105" bestFit="1" customWidth="1"/>
    <col min="16" max="16" width="8.875" style="105" customWidth="1"/>
    <col min="17" max="17" width="4.125" style="105" bestFit="1" customWidth="1"/>
    <col min="18" max="18" width="8.875" style="105" customWidth="1"/>
    <col min="19" max="19" width="4.125" style="105" bestFit="1" customWidth="1"/>
    <col min="20" max="20" width="8.875" style="105" customWidth="1"/>
    <col min="21" max="21" width="4.125" style="105" bestFit="1" customWidth="1"/>
    <col min="22" max="22" width="8.875" style="105" customWidth="1"/>
    <col min="23" max="23" width="4.125" style="105" bestFit="1" customWidth="1"/>
    <col min="24" max="25" width="8.875" style="105"/>
    <col min="26" max="26" width="3.25" style="105" bestFit="1" customWidth="1"/>
    <col min="27" max="27" width="8.875" style="105"/>
    <col min="28" max="28" width="3.25" style="105" bestFit="1" customWidth="1"/>
    <col min="29" max="29" width="8.875" style="105"/>
    <col min="30" max="30" width="3.25" style="105" bestFit="1" customWidth="1"/>
    <col min="31" max="31" width="8.875" style="105"/>
    <col min="32" max="32" width="4.125" style="105" bestFit="1" customWidth="1"/>
    <col min="33" max="33" width="8.875" style="105"/>
    <col min="34" max="34" width="4.125" style="105" bestFit="1" customWidth="1"/>
    <col min="35" max="35" width="8.875" style="105"/>
    <col min="36" max="36" width="4.125" style="105" bestFit="1" customWidth="1"/>
    <col min="37" max="38" width="8.875" style="105"/>
    <col min="39" max="39" width="4.125" style="105" bestFit="1" customWidth="1"/>
    <col min="40" max="40" width="8.875" style="105"/>
    <col min="41" max="41" width="4.125" style="105" bestFit="1" customWidth="1"/>
    <col min="42" max="42" width="8.875" style="105"/>
    <col min="43" max="43" width="4.125" style="105" bestFit="1" customWidth="1"/>
    <col min="44" max="44" width="8.875" style="105"/>
    <col min="45" max="45" width="4.125" style="105" bestFit="1" customWidth="1"/>
    <col min="46" max="46" width="8.875" style="105"/>
    <col min="47" max="47" width="4.125" style="105" bestFit="1" customWidth="1"/>
    <col min="48" max="16384" width="8.875" style="105"/>
  </cols>
  <sheetData>
    <row r="1" spans="2:48">
      <c r="C1" s="175" t="s">
        <v>129</v>
      </c>
      <c r="D1" s="175"/>
      <c r="E1" s="175"/>
      <c r="F1" s="175"/>
      <c r="G1" s="175"/>
      <c r="H1" s="175"/>
      <c r="L1" s="176" t="s">
        <v>130</v>
      </c>
      <c r="M1" s="176"/>
      <c r="P1" s="175" t="s">
        <v>129</v>
      </c>
      <c r="Q1" s="175"/>
      <c r="R1" s="175"/>
      <c r="S1" s="175"/>
      <c r="T1" s="175"/>
      <c r="W1" s="176" t="s">
        <v>131</v>
      </c>
      <c r="X1" s="176"/>
      <c r="Z1" s="178" t="s">
        <v>129</v>
      </c>
      <c r="AA1" s="176"/>
      <c r="AB1" s="176"/>
      <c r="AC1" s="176"/>
      <c r="AD1" s="176"/>
      <c r="AE1" s="176"/>
      <c r="AF1" s="176"/>
      <c r="AG1" s="176"/>
      <c r="AJ1" s="176" t="s">
        <v>133</v>
      </c>
      <c r="AK1" s="176"/>
      <c r="AM1" s="175" t="s">
        <v>129</v>
      </c>
      <c r="AN1" s="175"/>
      <c r="AO1" s="175"/>
      <c r="AP1" s="175"/>
      <c r="AQ1" s="175"/>
      <c r="AU1" s="176" t="s">
        <v>134</v>
      </c>
      <c r="AV1" s="176"/>
    </row>
    <row r="2" spans="2:48" ht="15.75" customHeight="1">
      <c r="C2" s="175"/>
      <c r="D2" s="175"/>
      <c r="E2" s="175"/>
      <c r="F2" s="175"/>
      <c r="G2" s="175"/>
      <c r="H2" s="175"/>
      <c r="L2" s="176"/>
      <c r="M2" s="176"/>
      <c r="P2" s="175"/>
      <c r="Q2" s="175"/>
      <c r="R2" s="175"/>
      <c r="S2" s="175"/>
      <c r="T2" s="175"/>
      <c r="W2" s="176"/>
      <c r="X2" s="176"/>
      <c r="Z2" s="176"/>
      <c r="AA2" s="176"/>
      <c r="AB2" s="176"/>
      <c r="AC2" s="176"/>
      <c r="AD2" s="176"/>
      <c r="AE2" s="176"/>
      <c r="AF2" s="176"/>
      <c r="AG2" s="176"/>
      <c r="AJ2" s="176"/>
      <c r="AK2" s="176"/>
      <c r="AM2" s="175"/>
      <c r="AN2" s="175"/>
      <c r="AO2" s="175"/>
      <c r="AP2" s="175"/>
      <c r="AQ2" s="175"/>
      <c r="AU2" s="176"/>
      <c r="AV2" s="176"/>
    </row>
    <row r="3" spans="2:48" ht="15.75" customHeight="1">
      <c r="B3" s="177" t="s">
        <v>132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50"/>
      <c r="O3" s="177" t="s">
        <v>132</v>
      </c>
      <c r="P3" s="177"/>
      <c r="Q3" s="177"/>
      <c r="R3" s="177"/>
      <c r="S3" s="177"/>
      <c r="T3" s="177"/>
      <c r="U3" s="177"/>
      <c r="V3" s="177"/>
      <c r="W3" s="177"/>
      <c r="X3" s="177"/>
      <c r="Z3" s="175" t="s">
        <v>135</v>
      </c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20"/>
      <c r="AM3" s="175" t="s">
        <v>135</v>
      </c>
      <c r="AN3" s="175"/>
      <c r="AO3" s="175"/>
      <c r="AP3" s="175"/>
      <c r="AQ3" s="175"/>
      <c r="AR3" s="175"/>
      <c r="AS3" s="175"/>
      <c r="AT3" s="175"/>
      <c r="AU3" s="175"/>
      <c r="AV3" s="175"/>
    </row>
    <row r="4" spans="2:48" ht="20.25" thickBot="1"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50"/>
      <c r="O4" s="177"/>
      <c r="P4" s="177"/>
      <c r="Q4" s="177"/>
      <c r="R4" s="177"/>
      <c r="S4" s="177"/>
      <c r="T4" s="177"/>
      <c r="U4" s="177"/>
      <c r="V4" s="177"/>
      <c r="W4" s="177"/>
      <c r="X4" s="177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20"/>
      <c r="AM4" s="175"/>
      <c r="AN4" s="175"/>
      <c r="AO4" s="175"/>
      <c r="AP4" s="175"/>
      <c r="AQ4" s="175"/>
      <c r="AR4" s="175"/>
      <c r="AS4" s="175"/>
      <c r="AT4" s="175"/>
      <c r="AU4" s="175"/>
      <c r="AV4" s="175"/>
    </row>
    <row r="5" spans="2:48">
      <c r="B5" s="151">
        <v>20</v>
      </c>
      <c r="C5" s="165">
        <v>2.38</v>
      </c>
      <c r="D5" s="151">
        <v>55</v>
      </c>
      <c r="E5" s="165">
        <v>2.38</v>
      </c>
      <c r="F5" s="151">
        <v>83</v>
      </c>
      <c r="G5" s="165">
        <v>3.52</v>
      </c>
      <c r="H5" s="151">
        <v>116</v>
      </c>
      <c r="I5" s="165">
        <v>4.8</v>
      </c>
      <c r="J5" s="151">
        <v>166</v>
      </c>
      <c r="K5" s="165">
        <v>5.66</v>
      </c>
      <c r="L5" s="151">
        <v>166</v>
      </c>
      <c r="M5" s="165">
        <v>5.66</v>
      </c>
      <c r="N5" s="152"/>
      <c r="O5" s="151">
        <v>167</v>
      </c>
      <c r="P5" s="165">
        <v>6.41</v>
      </c>
      <c r="Q5" s="151"/>
      <c r="R5" s="165">
        <v>6.41</v>
      </c>
      <c r="S5" s="151"/>
      <c r="T5" s="165">
        <v>6.41</v>
      </c>
      <c r="U5" s="151"/>
      <c r="V5" s="165">
        <v>6.41</v>
      </c>
      <c r="W5" s="151"/>
      <c r="X5" s="165">
        <v>6.41</v>
      </c>
      <c r="Z5" s="160">
        <v>20</v>
      </c>
      <c r="AA5" s="107">
        <v>2.1</v>
      </c>
      <c r="AB5" s="160">
        <v>55</v>
      </c>
      <c r="AC5" s="107">
        <v>2.1</v>
      </c>
      <c r="AD5" s="160">
        <v>83</v>
      </c>
      <c r="AE5" s="107">
        <v>2.89</v>
      </c>
      <c r="AF5" s="160">
        <v>116</v>
      </c>
      <c r="AG5" s="107">
        <v>3.94</v>
      </c>
      <c r="AH5" s="160">
        <v>166</v>
      </c>
      <c r="AI5" s="107">
        <v>4.5999999999999996</v>
      </c>
      <c r="AJ5" s="160">
        <v>166</v>
      </c>
      <c r="AK5" s="107">
        <v>4.5999999999999996</v>
      </c>
      <c r="AL5" s="108"/>
      <c r="AM5" s="160">
        <v>167</v>
      </c>
      <c r="AN5" s="107">
        <v>5.03</v>
      </c>
      <c r="AO5" s="160"/>
      <c r="AP5" s="107">
        <v>5.03</v>
      </c>
      <c r="AQ5" s="160"/>
      <c r="AR5" s="107">
        <v>5.03</v>
      </c>
      <c r="AS5" s="160"/>
      <c r="AT5" s="107">
        <v>5.03</v>
      </c>
      <c r="AU5" s="160"/>
      <c r="AV5" s="107">
        <v>5.03</v>
      </c>
    </row>
    <row r="6" spans="2:48" s="109" customFormat="1" ht="16.5" thickBot="1">
      <c r="B6" s="153"/>
      <c r="C6" s="166" t="s">
        <v>40</v>
      </c>
      <c r="D6" s="153"/>
      <c r="E6" s="166" t="s">
        <v>40</v>
      </c>
      <c r="F6" s="153"/>
      <c r="G6" s="166" t="s">
        <v>40</v>
      </c>
      <c r="H6" s="153"/>
      <c r="I6" s="166" t="s">
        <v>40</v>
      </c>
      <c r="J6" s="153"/>
      <c r="K6" s="166" t="s">
        <v>40</v>
      </c>
      <c r="L6" s="153"/>
      <c r="M6" s="166" t="s">
        <v>40</v>
      </c>
      <c r="N6" s="154"/>
      <c r="O6" s="153"/>
      <c r="P6" s="166" t="s">
        <v>40</v>
      </c>
      <c r="Q6" s="153"/>
      <c r="R6" s="166" t="s">
        <v>40</v>
      </c>
      <c r="S6" s="153"/>
      <c r="T6" s="166" t="s">
        <v>40</v>
      </c>
      <c r="U6" s="153"/>
      <c r="V6" s="166" t="s">
        <v>40</v>
      </c>
      <c r="W6" s="153"/>
      <c r="X6" s="166" t="s">
        <v>40</v>
      </c>
      <c r="Z6" s="161"/>
      <c r="AA6" s="111" t="s">
        <v>40</v>
      </c>
      <c r="AB6" s="161"/>
      <c r="AC6" s="111" t="s">
        <v>40</v>
      </c>
      <c r="AD6" s="161"/>
      <c r="AE6" s="111" t="s">
        <v>40</v>
      </c>
      <c r="AF6" s="161"/>
      <c r="AG6" s="111" t="s">
        <v>40</v>
      </c>
      <c r="AH6" s="161"/>
      <c r="AI6" s="111" t="s">
        <v>40</v>
      </c>
      <c r="AJ6" s="161"/>
      <c r="AK6" s="111" t="s">
        <v>40</v>
      </c>
      <c r="AL6" s="112"/>
      <c r="AM6" s="161"/>
      <c r="AN6" s="111" t="s">
        <v>40</v>
      </c>
      <c r="AO6" s="161"/>
      <c r="AP6" s="111" t="s">
        <v>40</v>
      </c>
      <c r="AQ6" s="161"/>
      <c r="AR6" s="111" t="s">
        <v>40</v>
      </c>
      <c r="AS6" s="161"/>
      <c r="AT6" s="111" t="s">
        <v>40</v>
      </c>
      <c r="AU6" s="161"/>
      <c r="AV6" s="111" t="s">
        <v>40</v>
      </c>
    </row>
    <row r="7" spans="2:48">
      <c r="B7" s="155">
        <v>1</v>
      </c>
      <c r="C7" s="167">
        <f>B7*2.38</f>
        <v>2.38</v>
      </c>
      <c r="D7" s="155">
        <v>21</v>
      </c>
      <c r="E7" s="167">
        <f>D7*2.38</f>
        <v>49.98</v>
      </c>
      <c r="F7" s="155">
        <v>56</v>
      </c>
      <c r="G7" s="167">
        <f>(F7-55)*3.52+130.9</f>
        <v>134.42000000000002</v>
      </c>
      <c r="H7" s="155">
        <v>84</v>
      </c>
      <c r="I7" s="167">
        <f>(H7-83)*4.8+229.46</f>
        <v>234.26000000000002</v>
      </c>
      <c r="J7" s="155">
        <v>117</v>
      </c>
      <c r="K7" s="167">
        <f>(J7-116)*5.66+387.86</f>
        <v>393.52000000000004</v>
      </c>
      <c r="L7" s="155">
        <v>157</v>
      </c>
      <c r="M7" s="167">
        <f>(L7-116)*5.66+387.86</f>
        <v>619.92000000000007</v>
      </c>
      <c r="N7" s="152"/>
      <c r="O7" s="155">
        <v>167</v>
      </c>
      <c r="P7" s="167">
        <f>(O7-166)*6.41+670.86</f>
        <v>677.27</v>
      </c>
      <c r="Q7" s="155">
        <v>209</v>
      </c>
      <c r="R7" s="167">
        <f t="shared" ref="R7:R48" si="0">(Q7-166)*6.41+670.86</f>
        <v>946.49</v>
      </c>
      <c r="S7" s="155">
        <v>235</v>
      </c>
      <c r="T7" s="167">
        <f t="shared" ref="T7:T48" si="1">(S7-166)*6.41+670.86</f>
        <v>1113.1500000000001</v>
      </c>
      <c r="U7" s="155">
        <v>277</v>
      </c>
      <c r="V7" s="167">
        <f t="shared" ref="V7:V48" si="2">(U7-166)*6.41+670.86</f>
        <v>1382.37</v>
      </c>
      <c r="W7" s="155">
        <v>319</v>
      </c>
      <c r="X7" s="167">
        <f t="shared" ref="X7:X48" si="3">(W7-166)*6.41+670.86</f>
        <v>1651.5900000000001</v>
      </c>
      <c r="Z7" s="162">
        <v>1</v>
      </c>
      <c r="AA7" s="114">
        <f>Z7*2.1</f>
        <v>2.1</v>
      </c>
      <c r="AB7" s="162">
        <v>21</v>
      </c>
      <c r="AC7" s="114">
        <f>(AB7-20)*2.1+42</f>
        <v>44.1</v>
      </c>
      <c r="AD7" s="162">
        <v>56</v>
      </c>
      <c r="AE7" s="114">
        <f>(AD7-55)*2.89+115.5</f>
        <v>118.39</v>
      </c>
      <c r="AF7" s="162">
        <v>84</v>
      </c>
      <c r="AG7" s="114">
        <f>(AF7-83)*3.94+196.42</f>
        <v>200.35999999999999</v>
      </c>
      <c r="AH7" s="162">
        <v>117</v>
      </c>
      <c r="AI7" s="114">
        <f>(AH7-116)*4.6+326.44</f>
        <v>331.04</v>
      </c>
      <c r="AJ7" s="162">
        <v>157</v>
      </c>
      <c r="AK7" s="114">
        <f>(AJ7-116)*4.6+326.44</f>
        <v>515.04</v>
      </c>
      <c r="AL7" s="108"/>
      <c r="AM7" s="162">
        <v>167</v>
      </c>
      <c r="AN7" s="114">
        <f>(AM7-166)*5.03+556.44</f>
        <v>561.47</v>
      </c>
      <c r="AO7" s="162">
        <v>209</v>
      </c>
      <c r="AP7" s="114">
        <f>(AO7-166)*5.03+556.44</f>
        <v>772.73</v>
      </c>
      <c r="AQ7" s="162">
        <v>235</v>
      </c>
      <c r="AR7" s="114">
        <f>(AQ7-166)*5.03+556.44</f>
        <v>903.51</v>
      </c>
      <c r="AS7" s="162">
        <v>277</v>
      </c>
      <c r="AT7" s="114">
        <f>(AS7-166)*5.03+556.44</f>
        <v>1114.77</v>
      </c>
      <c r="AU7" s="162">
        <v>319</v>
      </c>
      <c r="AV7" s="114">
        <f>(AU7-166)*5.03+556.44</f>
        <v>1326.0300000000002</v>
      </c>
    </row>
    <row r="8" spans="2:48">
      <c r="B8" s="156">
        <v>2</v>
      </c>
      <c r="C8" s="167">
        <f t="shared" ref="C8:C26" si="4">B8*2.38</f>
        <v>4.76</v>
      </c>
      <c r="D8" s="156">
        <v>22</v>
      </c>
      <c r="E8" s="167">
        <f t="shared" ref="E8:E41" si="5">D8*2.38</f>
        <v>52.36</v>
      </c>
      <c r="F8" s="156">
        <v>57</v>
      </c>
      <c r="G8" s="167">
        <f t="shared" ref="G8:G34" si="6">(F8-55)*3.52+130.9</f>
        <v>137.94</v>
      </c>
      <c r="H8" s="156">
        <v>85</v>
      </c>
      <c r="I8" s="167">
        <f t="shared" ref="I8:I39" si="7">(H8-83)*4.8+229.46</f>
        <v>239.06</v>
      </c>
      <c r="J8" s="156">
        <v>118</v>
      </c>
      <c r="K8" s="167">
        <f t="shared" ref="K8:K46" si="8">(J8-116)*5.66+387.86</f>
        <v>399.18</v>
      </c>
      <c r="L8" s="156">
        <v>158</v>
      </c>
      <c r="M8" s="167">
        <f t="shared" ref="M8:M16" si="9">(L8-116)*5.66+387.86</f>
        <v>625.58000000000004</v>
      </c>
      <c r="N8" s="152"/>
      <c r="O8" s="156">
        <v>168</v>
      </c>
      <c r="P8" s="167">
        <f t="shared" ref="P8:P48" si="10">(O8-166)*6.41+670.86</f>
        <v>683.68000000000006</v>
      </c>
      <c r="Q8" s="156">
        <v>210</v>
      </c>
      <c r="R8" s="167">
        <f t="shared" si="0"/>
        <v>952.90000000000009</v>
      </c>
      <c r="S8" s="156">
        <v>236</v>
      </c>
      <c r="T8" s="167">
        <f t="shared" si="1"/>
        <v>1119.56</v>
      </c>
      <c r="U8" s="156">
        <v>278</v>
      </c>
      <c r="V8" s="167">
        <f t="shared" si="2"/>
        <v>1388.7800000000002</v>
      </c>
      <c r="W8" s="156">
        <v>320</v>
      </c>
      <c r="X8" s="167">
        <f t="shared" si="3"/>
        <v>1658</v>
      </c>
      <c r="Z8" s="163">
        <v>2</v>
      </c>
      <c r="AA8" s="114">
        <f t="shared" ref="AA8:AA26" si="11">Z8*2.1</f>
        <v>4.2</v>
      </c>
      <c r="AB8" s="163">
        <v>22</v>
      </c>
      <c r="AC8" s="114">
        <f>(AB8-20)*2.1+42</f>
        <v>46.2</v>
      </c>
      <c r="AD8" s="163">
        <v>57</v>
      </c>
      <c r="AE8" s="114">
        <f t="shared" ref="AE8:AE34" si="12">(AD8-55)*2.89+115.5</f>
        <v>121.28</v>
      </c>
      <c r="AF8" s="163">
        <v>85</v>
      </c>
      <c r="AG8" s="114">
        <f t="shared" ref="AG8:AG39" si="13">(AF8-83)*3.94+196.42</f>
        <v>204.29999999999998</v>
      </c>
      <c r="AH8" s="163">
        <v>118</v>
      </c>
      <c r="AI8" s="114">
        <f t="shared" ref="AI8:AI46" si="14">(AH8-116)*4.6+326.44</f>
        <v>335.64</v>
      </c>
      <c r="AJ8" s="163">
        <v>158</v>
      </c>
      <c r="AK8" s="114">
        <f t="shared" ref="AK8:AK16" si="15">(AJ8-116)*4.6+326.44</f>
        <v>519.64</v>
      </c>
      <c r="AL8" s="108"/>
      <c r="AM8" s="163">
        <v>168</v>
      </c>
      <c r="AN8" s="114">
        <f t="shared" ref="AN8:AN48" si="16">(AM8-166)*5.03+556.44</f>
        <v>566.5</v>
      </c>
      <c r="AO8" s="163">
        <v>210</v>
      </c>
      <c r="AP8" s="114">
        <f t="shared" ref="AP8:AP48" si="17">(AO8-166)*5.03+556.44</f>
        <v>777.7600000000001</v>
      </c>
      <c r="AQ8" s="163">
        <v>236</v>
      </c>
      <c r="AR8" s="114">
        <f t="shared" ref="AR8:AR48" si="18">(AQ8-166)*5.03+556.44</f>
        <v>908.54000000000008</v>
      </c>
      <c r="AS8" s="163">
        <v>278</v>
      </c>
      <c r="AT8" s="114">
        <f t="shared" ref="AT8:AT48" si="19">(AS8-166)*5.03+556.44</f>
        <v>1119.8000000000002</v>
      </c>
      <c r="AU8" s="163">
        <v>320</v>
      </c>
      <c r="AV8" s="114">
        <f t="shared" ref="AV8:AV48" si="20">(AU8-166)*5.03+556.44</f>
        <v>1331.06</v>
      </c>
    </row>
    <row r="9" spans="2:48">
      <c r="B9" s="156">
        <v>3</v>
      </c>
      <c r="C9" s="167">
        <f t="shared" si="4"/>
        <v>7.14</v>
      </c>
      <c r="D9" s="156">
        <v>23</v>
      </c>
      <c r="E9" s="167">
        <f t="shared" si="5"/>
        <v>54.739999999999995</v>
      </c>
      <c r="F9" s="156">
        <v>58</v>
      </c>
      <c r="G9" s="167">
        <f t="shared" si="6"/>
        <v>141.46</v>
      </c>
      <c r="H9" s="156">
        <v>86</v>
      </c>
      <c r="I9" s="167">
        <f t="shared" si="7"/>
        <v>243.86</v>
      </c>
      <c r="J9" s="156">
        <v>119</v>
      </c>
      <c r="K9" s="167">
        <f t="shared" si="8"/>
        <v>404.84000000000003</v>
      </c>
      <c r="L9" s="156">
        <v>159</v>
      </c>
      <c r="M9" s="167">
        <f t="shared" si="9"/>
        <v>631.24</v>
      </c>
      <c r="N9" s="152"/>
      <c r="O9" s="156">
        <v>169</v>
      </c>
      <c r="P9" s="167">
        <f t="shared" si="10"/>
        <v>690.09</v>
      </c>
      <c r="Q9" s="156">
        <v>211</v>
      </c>
      <c r="R9" s="167">
        <f t="shared" si="0"/>
        <v>959.31</v>
      </c>
      <c r="S9" s="156">
        <v>237</v>
      </c>
      <c r="T9" s="167">
        <f t="shared" si="1"/>
        <v>1125.97</v>
      </c>
      <c r="U9" s="156">
        <v>279</v>
      </c>
      <c r="V9" s="167">
        <f t="shared" si="2"/>
        <v>1395.19</v>
      </c>
      <c r="W9" s="156">
        <v>321</v>
      </c>
      <c r="X9" s="167">
        <f t="shared" si="3"/>
        <v>1664.41</v>
      </c>
      <c r="Z9" s="163">
        <v>3</v>
      </c>
      <c r="AA9" s="114">
        <f t="shared" si="11"/>
        <v>6.3000000000000007</v>
      </c>
      <c r="AB9" s="163">
        <v>23</v>
      </c>
      <c r="AC9" s="114">
        <f t="shared" ref="AC9:AC41" si="21">(AB9-20)*2.1+42</f>
        <v>48.3</v>
      </c>
      <c r="AD9" s="163">
        <v>58</v>
      </c>
      <c r="AE9" s="114">
        <f t="shared" si="12"/>
        <v>124.17</v>
      </c>
      <c r="AF9" s="163">
        <v>86</v>
      </c>
      <c r="AG9" s="114">
        <f t="shared" si="13"/>
        <v>208.23999999999998</v>
      </c>
      <c r="AH9" s="163">
        <v>119</v>
      </c>
      <c r="AI9" s="114">
        <f t="shared" si="14"/>
        <v>340.24</v>
      </c>
      <c r="AJ9" s="163">
        <v>159</v>
      </c>
      <c r="AK9" s="114">
        <f t="shared" si="15"/>
        <v>524.24</v>
      </c>
      <c r="AL9" s="108"/>
      <c r="AM9" s="163">
        <v>169</v>
      </c>
      <c r="AN9" s="114">
        <f t="shared" si="16"/>
        <v>571.53000000000009</v>
      </c>
      <c r="AO9" s="163">
        <v>211</v>
      </c>
      <c r="AP9" s="114">
        <f t="shared" si="17"/>
        <v>782.79000000000008</v>
      </c>
      <c r="AQ9" s="163">
        <v>237</v>
      </c>
      <c r="AR9" s="114">
        <f t="shared" si="18"/>
        <v>913.57</v>
      </c>
      <c r="AS9" s="163">
        <v>279</v>
      </c>
      <c r="AT9" s="114">
        <f t="shared" si="19"/>
        <v>1124.83</v>
      </c>
      <c r="AU9" s="163">
        <v>321</v>
      </c>
      <c r="AV9" s="114">
        <f t="shared" si="20"/>
        <v>1336.0900000000001</v>
      </c>
    </row>
    <row r="10" spans="2:48">
      <c r="B10" s="156">
        <v>4</v>
      </c>
      <c r="C10" s="167">
        <f t="shared" si="4"/>
        <v>9.52</v>
      </c>
      <c r="D10" s="156">
        <v>24</v>
      </c>
      <c r="E10" s="167">
        <f t="shared" si="5"/>
        <v>57.12</v>
      </c>
      <c r="F10" s="156">
        <v>59</v>
      </c>
      <c r="G10" s="167">
        <f t="shared" si="6"/>
        <v>144.98000000000002</v>
      </c>
      <c r="H10" s="156">
        <v>87</v>
      </c>
      <c r="I10" s="167">
        <f t="shared" si="7"/>
        <v>248.66</v>
      </c>
      <c r="J10" s="156">
        <v>120</v>
      </c>
      <c r="K10" s="167">
        <f t="shared" si="8"/>
        <v>410.5</v>
      </c>
      <c r="L10" s="156">
        <v>160</v>
      </c>
      <c r="M10" s="167">
        <f t="shared" si="9"/>
        <v>636.90000000000009</v>
      </c>
      <c r="N10" s="152"/>
      <c r="O10" s="156">
        <v>170</v>
      </c>
      <c r="P10" s="167">
        <f t="shared" si="10"/>
        <v>696.5</v>
      </c>
      <c r="Q10" s="156">
        <v>212</v>
      </c>
      <c r="R10" s="167">
        <f t="shared" si="0"/>
        <v>965.72</v>
      </c>
      <c r="S10" s="156">
        <v>238</v>
      </c>
      <c r="T10" s="167">
        <f t="shared" si="1"/>
        <v>1132.3800000000001</v>
      </c>
      <c r="U10" s="156">
        <v>280</v>
      </c>
      <c r="V10" s="167">
        <f t="shared" si="2"/>
        <v>1401.6</v>
      </c>
      <c r="W10" s="156">
        <v>322</v>
      </c>
      <c r="X10" s="167">
        <f t="shared" si="3"/>
        <v>1670.8200000000002</v>
      </c>
      <c r="Z10" s="163">
        <v>4</v>
      </c>
      <c r="AA10" s="114">
        <f t="shared" si="11"/>
        <v>8.4</v>
      </c>
      <c r="AB10" s="163">
        <v>24</v>
      </c>
      <c r="AC10" s="114">
        <f t="shared" si="21"/>
        <v>50.4</v>
      </c>
      <c r="AD10" s="163">
        <v>59</v>
      </c>
      <c r="AE10" s="114">
        <f t="shared" si="12"/>
        <v>127.06</v>
      </c>
      <c r="AF10" s="163">
        <v>87</v>
      </c>
      <c r="AG10" s="114">
        <f t="shared" si="13"/>
        <v>212.17999999999998</v>
      </c>
      <c r="AH10" s="163">
        <v>120</v>
      </c>
      <c r="AI10" s="114">
        <f t="shared" si="14"/>
        <v>344.84</v>
      </c>
      <c r="AJ10" s="163">
        <v>160</v>
      </c>
      <c r="AK10" s="114">
        <f t="shared" si="15"/>
        <v>528.83999999999992</v>
      </c>
      <c r="AL10" s="108"/>
      <c r="AM10" s="163">
        <v>170</v>
      </c>
      <c r="AN10" s="114">
        <f t="shared" si="16"/>
        <v>576.56000000000006</v>
      </c>
      <c r="AO10" s="163">
        <v>212</v>
      </c>
      <c r="AP10" s="114">
        <f t="shared" si="17"/>
        <v>787.82</v>
      </c>
      <c r="AQ10" s="163">
        <v>238</v>
      </c>
      <c r="AR10" s="114">
        <f t="shared" si="18"/>
        <v>918.60000000000014</v>
      </c>
      <c r="AS10" s="163">
        <v>280</v>
      </c>
      <c r="AT10" s="114">
        <f t="shared" si="19"/>
        <v>1129.8600000000001</v>
      </c>
      <c r="AU10" s="163">
        <v>322</v>
      </c>
      <c r="AV10" s="114">
        <f t="shared" si="20"/>
        <v>1341.1200000000001</v>
      </c>
    </row>
    <row r="11" spans="2:48">
      <c r="B11" s="156">
        <v>5</v>
      </c>
      <c r="C11" s="167">
        <f t="shared" si="4"/>
        <v>11.899999999999999</v>
      </c>
      <c r="D11" s="156">
        <v>25</v>
      </c>
      <c r="E11" s="167">
        <f t="shared" si="5"/>
        <v>59.5</v>
      </c>
      <c r="F11" s="156">
        <v>60</v>
      </c>
      <c r="G11" s="167">
        <f t="shared" si="6"/>
        <v>148.5</v>
      </c>
      <c r="H11" s="156">
        <v>88</v>
      </c>
      <c r="I11" s="167">
        <f t="shared" si="7"/>
        <v>253.46</v>
      </c>
      <c r="J11" s="156">
        <v>121</v>
      </c>
      <c r="K11" s="167">
        <f t="shared" si="8"/>
        <v>416.16</v>
      </c>
      <c r="L11" s="156">
        <v>161</v>
      </c>
      <c r="M11" s="167">
        <f t="shared" si="9"/>
        <v>642.56000000000006</v>
      </c>
      <c r="N11" s="152"/>
      <c r="O11" s="156">
        <v>171</v>
      </c>
      <c r="P11" s="167">
        <f t="shared" si="10"/>
        <v>702.91</v>
      </c>
      <c r="Q11" s="156">
        <v>213</v>
      </c>
      <c r="R11" s="167">
        <f t="shared" si="0"/>
        <v>972.13</v>
      </c>
      <c r="S11" s="156">
        <v>239</v>
      </c>
      <c r="T11" s="167">
        <f t="shared" si="1"/>
        <v>1138.79</v>
      </c>
      <c r="U11" s="156">
        <v>281</v>
      </c>
      <c r="V11" s="167">
        <f t="shared" si="2"/>
        <v>1408.01</v>
      </c>
      <c r="W11" s="156">
        <v>323</v>
      </c>
      <c r="X11" s="167">
        <f t="shared" si="3"/>
        <v>1677.23</v>
      </c>
      <c r="Z11" s="163">
        <v>5</v>
      </c>
      <c r="AA11" s="114">
        <f t="shared" si="11"/>
        <v>10.5</v>
      </c>
      <c r="AB11" s="163">
        <v>25</v>
      </c>
      <c r="AC11" s="114">
        <f t="shared" si="21"/>
        <v>52.5</v>
      </c>
      <c r="AD11" s="163">
        <v>60</v>
      </c>
      <c r="AE11" s="114">
        <f t="shared" si="12"/>
        <v>129.94999999999999</v>
      </c>
      <c r="AF11" s="163">
        <v>88</v>
      </c>
      <c r="AG11" s="114">
        <f t="shared" si="13"/>
        <v>216.11999999999998</v>
      </c>
      <c r="AH11" s="163">
        <v>121</v>
      </c>
      <c r="AI11" s="114">
        <f t="shared" si="14"/>
        <v>349.44</v>
      </c>
      <c r="AJ11" s="163">
        <v>161</v>
      </c>
      <c r="AK11" s="114">
        <f t="shared" si="15"/>
        <v>533.43999999999994</v>
      </c>
      <c r="AL11" s="108"/>
      <c r="AM11" s="163">
        <v>171</v>
      </c>
      <c r="AN11" s="114">
        <f t="shared" si="16"/>
        <v>581.59</v>
      </c>
      <c r="AO11" s="163">
        <v>213</v>
      </c>
      <c r="AP11" s="114">
        <f t="shared" si="17"/>
        <v>792.85000000000014</v>
      </c>
      <c r="AQ11" s="163">
        <v>239</v>
      </c>
      <c r="AR11" s="114">
        <f t="shared" si="18"/>
        <v>923.63000000000011</v>
      </c>
      <c r="AS11" s="163">
        <v>281</v>
      </c>
      <c r="AT11" s="114">
        <f t="shared" si="19"/>
        <v>1134.8900000000001</v>
      </c>
      <c r="AU11" s="163">
        <v>323</v>
      </c>
      <c r="AV11" s="114">
        <f t="shared" si="20"/>
        <v>1346.15</v>
      </c>
    </row>
    <row r="12" spans="2:48">
      <c r="B12" s="156">
        <v>6</v>
      </c>
      <c r="C12" s="167">
        <f t="shared" si="4"/>
        <v>14.28</v>
      </c>
      <c r="D12" s="156">
        <v>26</v>
      </c>
      <c r="E12" s="167">
        <f t="shared" si="5"/>
        <v>61.879999999999995</v>
      </c>
      <c r="F12" s="156">
        <v>61</v>
      </c>
      <c r="G12" s="167">
        <f t="shared" si="6"/>
        <v>152.02000000000001</v>
      </c>
      <c r="H12" s="156">
        <v>89</v>
      </c>
      <c r="I12" s="167">
        <f t="shared" si="7"/>
        <v>258.26</v>
      </c>
      <c r="J12" s="156">
        <v>122</v>
      </c>
      <c r="K12" s="167">
        <f t="shared" si="8"/>
        <v>421.82</v>
      </c>
      <c r="L12" s="156">
        <v>162</v>
      </c>
      <c r="M12" s="167">
        <f t="shared" si="9"/>
        <v>648.22</v>
      </c>
      <c r="N12" s="152"/>
      <c r="O12" s="156">
        <v>172</v>
      </c>
      <c r="P12" s="167">
        <f t="shared" si="10"/>
        <v>709.32</v>
      </c>
      <c r="Q12" s="156">
        <v>214</v>
      </c>
      <c r="R12" s="167">
        <f t="shared" si="0"/>
        <v>978.54</v>
      </c>
      <c r="S12" s="156">
        <v>240</v>
      </c>
      <c r="T12" s="167">
        <f t="shared" si="1"/>
        <v>1145.2</v>
      </c>
      <c r="U12" s="156">
        <v>282</v>
      </c>
      <c r="V12" s="167">
        <f t="shared" si="2"/>
        <v>1414.42</v>
      </c>
      <c r="W12" s="156">
        <v>324</v>
      </c>
      <c r="X12" s="167">
        <f t="shared" si="3"/>
        <v>1683.6399999999999</v>
      </c>
      <c r="Z12" s="163">
        <v>6</v>
      </c>
      <c r="AA12" s="114">
        <f t="shared" si="11"/>
        <v>12.600000000000001</v>
      </c>
      <c r="AB12" s="163">
        <v>26</v>
      </c>
      <c r="AC12" s="114">
        <f t="shared" si="21"/>
        <v>54.6</v>
      </c>
      <c r="AD12" s="163">
        <v>61</v>
      </c>
      <c r="AE12" s="114">
        <f t="shared" si="12"/>
        <v>132.84</v>
      </c>
      <c r="AF12" s="163">
        <v>89</v>
      </c>
      <c r="AG12" s="114">
        <f t="shared" si="13"/>
        <v>220.06</v>
      </c>
      <c r="AH12" s="163">
        <v>122</v>
      </c>
      <c r="AI12" s="114">
        <f t="shared" si="14"/>
        <v>354.04</v>
      </c>
      <c r="AJ12" s="163">
        <v>162</v>
      </c>
      <c r="AK12" s="114">
        <f t="shared" si="15"/>
        <v>538.04</v>
      </c>
      <c r="AL12" s="108"/>
      <c r="AM12" s="163">
        <v>172</v>
      </c>
      <c r="AN12" s="114">
        <f t="shared" si="16"/>
        <v>586.62</v>
      </c>
      <c r="AO12" s="163">
        <v>214</v>
      </c>
      <c r="AP12" s="114">
        <f t="shared" si="17"/>
        <v>797.88000000000011</v>
      </c>
      <c r="AQ12" s="163">
        <v>240</v>
      </c>
      <c r="AR12" s="114">
        <f t="shared" si="18"/>
        <v>928.66000000000008</v>
      </c>
      <c r="AS12" s="163">
        <v>282</v>
      </c>
      <c r="AT12" s="114">
        <f t="shared" si="19"/>
        <v>1139.92</v>
      </c>
      <c r="AU12" s="163">
        <v>324</v>
      </c>
      <c r="AV12" s="114">
        <f t="shared" si="20"/>
        <v>1351.18</v>
      </c>
    </row>
    <row r="13" spans="2:48">
      <c r="B13" s="156">
        <v>7</v>
      </c>
      <c r="C13" s="167">
        <f t="shared" si="4"/>
        <v>16.66</v>
      </c>
      <c r="D13" s="156">
        <v>27</v>
      </c>
      <c r="E13" s="167">
        <f t="shared" si="5"/>
        <v>64.259999999999991</v>
      </c>
      <c r="F13" s="156">
        <v>62</v>
      </c>
      <c r="G13" s="167">
        <f t="shared" si="6"/>
        <v>155.54000000000002</v>
      </c>
      <c r="H13" s="156">
        <v>90</v>
      </c>
      <c r="I13" s="167">
        <f t="shared" si="7"/>
        <v>263.06</v>
      </c>
      <c r="J13" s="156">
        <v>123</v>
      </c>
      <c r="K13" s="167">
        <f t="shared" si="8"/>
        <v>427.48</v>
      </c>
      <c r="L13" s="156">
        <v>163</v>
      </c>
      <c r="M13" s="167">
        <f t="shared" si="9"/>
        <v>653.88</v>
      </c>
      <c r="N13" s="152"/>
      <c r="O13" s="156">
        <v>173</v>
      </c>
      <c r="P13" s="167">
        <f t="shared" si="10"/>
        <v>715.73</v>
      </c>
      <c r="Q13" s="156">
        <v>215</v>
      </c>
      <c r="R13" s="167">
        <f t="shared" si="0"/>
        <v>984.95</v>
      </c>
      <c r="S13" s="156">
        <v>241</v>
      </c>
      <c r="T13" s="167">
        <f t="shared" si="1"/>
        <v>1151.6100000000001</v>
      </c>
      <c r="U13" s="156">
        <v>283</v>
      </c>
      <c r="V13" s="167">
        <f t="shared" si="2"/>
        <v>1420.83</v>
      </c>
      <c r="W13" s="156">
        <v>325</v>
      </c>
      <c r="X13" s="167">
        <f t="shared" si="3"/>
        <v>1690.0500000000002</v>
      </c>
      <c r="Z13" s="163">
        <v>7</v>
      </c>
      <c r="AA13" s="114">
        <f t="shared" si="11"/>
        <v>14.700000000000001</v>
      </c>
      <c r="AB13" s="163">
        <v>27</v>
      </c>
      <c r="AC13" s="114">
        <f t="shared" si="21"/>
        <v>56.7</v>
      </c>
      <c r="AD13" s="163">
        <v>62</v>
      </c>
      <c r="AE13" s="114">
        <f t="shared" si="12"/>
        <v>135.72999999999999</v>
      </c>
      <c r="AF13" s="163">
        <v>90</v>
      </c>
      <c r="AG13" s="114">
        <f t="shared" si="13"/>
        <v>224</v>
      </c>
      <c r="AH13" s="163">
        <v>123</v>
      </c>
      <c r="AI13" s="114">
        <f t="shared" si="14"/>
        <v>358.64</v>
      </c>
      <c r="AJ13" s="163">
        <v>163</v>
      </c>
      <c r="AK13" s="114">
        <f t="shared" si="15"/>
        <v>542.64</v>
      </c>
      <c r="AL13" s="108"/>
      <c r="AM13" s="163">
        <v>173</v>
      </c>
      <c r="AN13" s="114">
        <f t="shared" si="16"/>
        <v>591.65000000000009</v>
      </c>
      <c r="AO13" s="163">
        <v>215</v>
      </c>
      <c r="AP13" s="114">
        <f t="shared" si="17"/>
        <v>802.91000000000008</v>
      </c>
      <c r="AQ13" s="163">
        <v>241</v>
      </c>
      <c r="AR13" s="114">
        <f t="shared" si="18"/>
        <v>933.69</v>
      </c>
      <c r="AS13" s="163">
        <v>283</v>
      </c>
      <c r="AT13" s="114">
        <f t="shared" si="19"/>
        <v>1144.95</v>
      </c>
      <c r="AU13" s="163">
        <v>325</v>
      </c>
      <c r="AV13" s="114">
        <f t="shared" si="20"/>
        <v>1356.21</v>
      </c>
    </row>
    <row r="14" spans="2:48">
      <c r="B14" s="156">
        <v>8</v>
      </c>
      <c r="C14" s="167">
        <f t="shared" si="4"/>
        <v>19.04</v>
      </c>
      <c r="D14" s="156">
        <v>28</v>
      </c>
      <c r="E14" s="167">
        <f t="shared" si="5"/>
        <v>66.64</v>
      </c>
      <c r="F14" s="156">
        <v>63</v>
      </c>
      <c r="G14" s="167">
        <f t="shared" si="6"/>
        <v>159.06</v>
      </c>
      <c r="H14" s="156">
        <v>91</v>
      </c>
      <c r="I14" s="167">
        <f t="shared" si="7"/>
        <v>267.86</v>
      </c>
      <c r="J14" s="156">
        <v>124</v>
      </c>
      <c r="K14" s="167">
        <f t="shared" si="8"/>
        <v>433.14</v>
      </c>
      <c r="L14" s="156">
        <v>164</v>
      </c>
      <c r="M14" s="167">
        <f t="shared" si="9"/>
        <v>659.54</v>
      </c>
      <c r="N14" s="152"/>
      <c r="O14" s="156">
        <v>174</v>
      </c>
      <c r="P14" s="167">
        <f t="shared" si="10"/>
        <v>722.14</v>
      </c>
      <c r="Q14" s="156">
        <v>216</v>
      </c>
      <c r="R14" s="167">
        <f t="shared" si="0"/>
        <v>991.36</v>
      </c>
      <c r="S14" s="156">
        <v>242</v>
      </c>
      <c r="T14" s="167">
        <f t="shared" si="1"/>
        <v>1158.02</v>
      </c>
      <c r="U14" s="156">
        <v>284</v>
      </c>
      <c r="V14" s="167">
        <f t="shared" si="2"/>
        <v>1427.24</v>
      </c>
      <c r="W14" s="156">
        <v>326</v>
      </c>
      <c r="X14" s="167">
        <f t="shared" si="3"/>
        <v>1696.46</v>
      </c>
      <c r="Z14" s="163">
        <v>8</v>
      </c>
      <c r="AA14" s="114">
        <f t="shared" si="11"/>
        <v>16.8</v>
      </c>
      <c r="AB14" s="163">
        <v>28</v>
      </c>
      <c r="AC14" s="114">
        <f t="shared" si="21"/>
        <v>58.8</v>
      </c>
      <c r="AD14" s="163">
        <v>63</v>
      </c>
      <c r="AE14" s="114">
        <f t="shared" si="12"/>
        <v>138.62</v>
      </c>
      <c r="AF14" s="163">
        <v>91</v>
      </c>
      <c r="AG14" s="114">
        <f t="shared" si="13"/>
        <v>227.94</v>
      </c>
      <c r="AH14" s="163">
        <v>124</v>
      </c>
      <c r="AI14" s="114">
        <f t="shared" si="14"/>
        <v>363.24</v>
      </c>
      <c r="AJ14" s="163">
        <v>164</v>
      </c>
      <c r="AK14" s="114">
        <f t="shared" si="15"/>
        <v>547.24</v>
      </c>
      <c r="AL14" s="108"/>
      <c r="AM14" s="163">
        <v>174</v>
      </c>
      <c r="AN14" s="114">
        <f t="shared" si="16"/>
        <v>596.68000000000006</v>
      </c>
      <c r="AO14" s="163">
        <v>216</v>
      </c>
      <c r="AP14" s="114">
        <f t="shared" si="17"/>
        <v>807.94</v>
      </c>
      <c r="AQ14" s="163">
        <v>242</v>
      </c>
      <c r="AR14" s="114">
        <f t="shared" si="18"/>
        <v>938.72</v>
      </c>
      <c r="AS14" s="163">
        <v>284</v>
      </c>
      <c r="AT14" s="114">
        <f t="shared" si="19"/>
        <v>1149.98</v>
      </c>
      <c r="AU14" s="163">
        <v>326</v>
      </c>
      <c r="AV14" s="114">
        <f t="shared" si="20"/>
        <v>1361.2400000000002</v>
      </c>
    </row>
    <row r="15" spans="2:48">
      <c r="B15" s="156">
        <v>9</v>
      </c>
      <c r="C15" s="167">
        <f t="shared" si="4"/>
        <v>21.419999999999998</v>
      </c>
      <c r="D15" s="156">
        <v>29</v>
      </c>
      <c r="E15" s="167">
        <f t="shared" si="5"/>
        <v>69.02</v>
      </c>
      <c r="F15" s="156">
        <v>64</v>
      </c>
      <c r="G15" s="167">
        <f t="shared" si="6"/>
        <v>162.58000000000001</v>
      </c>
      <c r="H15" s="156">
        <v>92</v>
      </c>
      <c r="I15" s="167">
        <f t="shared" si="7"/>
        <v>272.66000000000003</v>
      </c>
      <c r="J15" s="156">
        <v>125</v>
      </c>
      <c r="K15" s="167">
        <f t="shared" si="8"/>
        <v>438.8</v>
      </c>
      <c r="L15" s="156">
        <v>165</v>
      </c>
      <c r="M15" s="167">
        <f t="shared" si="9"/>
        <v>665.2</v>
      </c>
      <c r="N15" s="152"/>
      <c r="O15" s="156">
        <v>175</v>
      </c>
      <c r="P15" s="167">
        <f t="shared" si="10"/>
        <v>728.55</v>
      </c>
      <c r="Q15" s="156">
        <v>217</v>
      </c>
      <c r="R15" s="167">
        <f t="shared" si="0"/>
        <v>997.77</v>
      </c>
      <c r="S15" s="156">
        <v>243</v>
      </c>
      <c r="T15" s="167">
        <f t="shared" si="1"/>
        <v>1164.43</v>
      </c>
      <c r="U15" s="156">
        <v>285</v>
      </c>
      <c r="V15" s="167">
        <f t="shared" si="2"/>
        <v>1433.65</v>
      </c>
      <c r="W15" s="156">
        <v>327</v>
      </c>
      <c r="X15" s="167">
        <f t="shared" si="3"/>
        <v>1702.87</v>
      </c>
      <c r="Z15" s="163">
        <v>9</v>
      </c>
      <c r="AA15" s="114">
        <f t="shared" si="11"/>
        <v>18.900000000000002</v>
      </c>
      <c r="AB15" s="163">
        <v>29</v>
      </c>
      <c r="AC15" s="114">
        <f t="shared" si="21"/>
        <v>60.900000000000006</v>
      </c>
      <c r="AD15" s="163">
        <v>64</v>
      </c>
      <c r="AE15" s="114">
        <f t="shared" si="12"/>
        <v>141.51</v>
      </c>
      <c r="AF15" s="163">
        <v>92</v>
      </c>
      <c r="AG15" s="114">
        <f t="shared" si="13"/>
        <v>231.88</v>
      </c>
      <c r="AH15" s="163">
        <v>125</v>
      </c>
      <c r="AI15" s="114">
        <f t="shared" si="14"/>
        <v>367.84</v>
      </c>
      <c r="AJ15" s="163">
        <v>165</v>
      </c>
      <c r="AK15" s="114">
        <f t="shared" si="15"/>
        <v>551.83999999999992</v>
      </c>
      <c r="AL15" s="108"/>
      <c r="AM15" s="163">
        <v>175</v>
      </c>
      <c r="AN15" s="114">
        <f t="shared" si="16"/>
        <v>601.71</v>
      </c>
      <c r="AO15" s="163">
        <v>217</v>
      </c>
      <c r="AP15" s="114">
        <f t="shared" si="17"/>
        <v>812.97</v>
      </c>
      <c r="AQ15" s="163">
        <v>243</v>
      </c>
      <c r="AR15" s="114">
        <f t="shared" si="18"/>
        <v>943.75</v>
      </c>
      <c r="AS15" s="163">
        <v>285</v>
      </c>
      <c r="AT15" s="114">
        <f t="shared" si="19"/>
        <v>1155.0100000000002</v>
      </c>
      <c r="AU15" s="163">
        <v>327</v>
      </c>
      <c r="AV15" s="114">
        <f t="shared" si="20"/>
        <v>1366.27</v>
      </c>
    </row>
    <row r="16" spans="2:48">
      <c r="B16" s="156">
        <v>10</v>
      </c>
      <c r="C16" s="167">
        <f t="shared" si="4"/>
        <v>23.799999999999997</v>
      </c>
      <c r="D16" s="156">
        <v>30</v>
      </c>
      <c r="E16" s="167">
        <f t="shared" si="5"/>
        <v>71.399999999999991</v>
      </c>
      <c r="F16" s="156">
        <v>65</v>
      </c>
      <c r="G16" s="167">
        <f t="shared" si="6"/>
        <v>166.10000000000002</v>
      </c>
      <c r="H16" s="156">
        <v>93</v>
      </c>
      <c r="I16" s="167">
        <f t="shared" si="7"/>
        <v>277.46000000000004</v>
      </c>
      <c r="J16" s="156">
        <v>126</v>
      </c>
      <c r="K16" s="167">
        <f t="shared" si="8"/>
        <v>444.46000000000004</v>
      </c>
      <c r="L16" s="156">
        <v>166</v>
      </c>
      <c r="M16" s="167">
        <f t="shared" si="9"/>
        <v>670.86</v>
      </c>
      <c r="N16" s="152"/>
      <c r="O16" s="156">
        <v>176</v>
      </c>
      <c r="P16" s="167">
        <f t="shared" si="10"/>
        <v>734.96</v>
      </c>
      <c r="Q16" s="156">
        <v>218</v>
      </c>
      <c r="R16" s="167">
        <f t="shared" si="0"/>
        <v>1004.1800000000001</v>
      </c>
      <c r="S16" s="156">
        <v>244</v>
      </c>
      <c r="T16" s="167">
        <f t="shared" si="1"/>
        <v>1170.8400000000001</v>
      </c>
      <c r="U16" s="156">
        <v>286</v>
      </c>
      <c r="V16" s="167">
        <f t="shared" si="2"/>
        <v>1440.06</v>
      </c>
      <c r="W16" s="156">
        <v>328</v>
      </c>
      <c r="X16" s="167">
        <f t="shared" si="3"/>
        <v>1709.2800000000002</v>
      </c>
      <c r="Z16" s="163">
        <v>10</v>
      </c>
      <c r="AA16" s="114">
        <f t="shared" si="11"/>
        <v>21</v>
      </c>
      <c r="AB16" s="163">
        <v>30</v>
      </c>
      <c r="AC16" s="114">
        <f t="shared" si="21"/>
        <v>63</v>
      </c>
      <c r="AD16" s="163">
        <v>65</v>
      </c>
      <c r="AE16" s="114">
        <f t="shared" si="12"/>
        <v>144.4</v>
      </c>
      <c r="AF16" s="163">
        <v>93</v>
      </c>
      <c r="AG16" s="114">
        <f t="shared" si="13"/>
        <v>235.82</v>
      </c>
      <c r="AH16" s="163">
        <v>126</v>
      </c>
      <c r="AI16" s="114">
        <f t="shared" si="14"/>
        <v>372.44</v>
      </c>
      <c r="AJ16" s="163">
        <v>166</v>
      </c>
      <c r="AK16" s="114">
        <f t="shared" si="15"/>
        <v>556.43999999999994</v>
      </c>
      <c r="AL16" s="108"/>
      <c r="AM16" s="163">
        <v>176</v>
      </c>
      <c r="AN16" s="114">
        <f t="shared" si="16"/>
        <v>606.74</v>
      </c>
      <c r="AO16" s="163">
        <v>218</v>
      </c>
      <c r="AP16" s="114">
        <f t="shared" si="17"/>
        <v>818</v>
      </c>
      <c r="AQ16" s="163">
        <v>244</v>
      </c>
      <c r="AR16" s="114">
        <f t="shared" si="18"/>
        <v>948.78000000000009</v>
      </c>
      <c r="AS16" s="163">
        <v>286</v>
      </c>
      <c r="AT16" s="114">
        <f t="shared" si="19"/>
        <v>1160.04</v>
      </c>
      <c r="AU16" s="163">
        <v>328</v>
      </c>
      <c r="AV16" s="114">
        <f t="shared" si="20"/>
        <v>1371.3000000000002</v>
      </c>
    </row>
    <row r="17" spans="2:48">
      <c r="B17" s="156">
        <v>11</v>
      </c>
      <c r="C17" s="167">
        <f t="shared" si="4"/>
        <v>26.18</v>
      </c>
      <c r="D17" s="156">
        <v>31</v>
      </c>
      <c r="E17" s="167">
        <f t="shared" si="5"/>
        <v>73.78</v>
      </c>
      <c r="F17" s="156">
        <v>66</v>
      </c>
      <c r="G17" s="167">
        <f t="shared" si="6"/>
        <v>169.62</v>
      </c>
      <c r="H17" s="156">
        <v>94</v>
      </c>
      <c r="I17" s="167">
        <f t="shared" si="7"/>
        <v>282.26</v>
      </c>
      <c r="J17" s="156">
        <v>127</v>
      </c>
      <c r="K17" s="167">
        <f t="shared" si="8"/>
        <v>450.12</v>
      </c>
      <c r="L17" s="156"/>
      <c r="M17" s="157"/>
      <c r="N17" s="152"/>
      <c r="O17" s="156">
        <v>177</v>
      </c>
      <c r="P17" s="167">
        <f t="shared" si="10"/>
        <v>741.37</v>
      </c>
      <c r="Q17" s="156">
        <v>219</v>
      </c>
      <c r="R17" s="167">
        <f t="shared" si="0"/>
        <v>1010.59</v>
      </c>
      <c r="S17" s="156">
        <v>245</v>
      </c>
      <c r="T17" s="167">
        <f t="shared" si="1"/>
        <v>1177.25</v>
      </c>
      <c r="U17" s="156">
        <v>287</v>
      </c>
      <c r="V17" s="167">
        <f t="shared" si="2"/>
        <v>1446.47</v>
      </c>
      <c r="W17" s="156">
        <v>329</v>
      </c>
      <c r="X17" s="167">
        <f t="shared" si="3"/>
        <v>1715.69</v>
      </c>
      <c r="Z17" s="163">
        <v>11</v>
      </c>
      <c r="AA17" s="114">
        <f t="shared" si="11"/>
        <v>23.1</v>
      </c>
      <c r="AB17" s="163">
        <v>31</v>
      </c>
      <c r="AC17" s="114">
        <f t="shared" si="21"/>
        <v>65.099999999999994</v>
      </c>
      <c r="AD17" s="163">
        <v>66</v>
      </c>
      <c r="AE17" s="114">
        <f t="shared" si="12"/>
        <v>147.29</v>
      </c>
      <c r="AF17" s="163">
        <v>94</v>
      </c>
      <c r="AG17" s="114">
        <f t="shared" si="13"/>
        <v>239.76</v>
      </c>
      <c r="AH17" s="163">
        <v>127</v>
      </c>
      <c r="AI17" s="114">
        <f t="shared" si="14"/>
        <v>377.03999999999996</v>
      </c>
      <c r="AJ17" s="115"/>
      <c r="AK17" s="116"/>
      <c r="AL17" s="108"/>
      <c r="AM17" s="163">
        <v>177</v>
      </c>
      <c r="AN17" s="114">
        <f t="shared" si="16"/>
        <v>611.7700000000001</v>
      </c>
      <c r="AO17" s="163">
        <v>219</v>
      </c>
      <c r="AP17" s="114">
        <f t="shared" si="17"/>
        <v>823.03000000000009</v>
      </c>
      <c r="AQ17" s="163">
        <v>245</v>
      </c>
      <c r="AR17" s="114">
        <f t="shared" si="18"/>
        <v>953.81000000000006</v>
      </c>
      <c r="AS17" s="163">
        <v>287</v>
      </c>
      <c r="AT17" s="114">
        <f t="shared" si="19"/>
        <v>1165.0700000000002</v>
      </c>
      <c r="AU17" s="163">
        <v>329</v>
      </c>
      <c r="AV17" s="114">
        <f t="shared" si="20"/>
        <v>1376.33</v>
      </c>
    </row>
    <row r="18" spans="2:48">
      <c r="B18" s="156">
        <v>12</v>
      </c>
      <c r="C18" s="167">
        <f t="shared" si="4"/>
        <v>28.56</v>
      </c>
      <c r="D18" s="156">
        <v>32</v>
      </c>
      <c r="E18" s="167">
        <f t="shared" si="5"/>
        <v>76.16</v>
      </c>
      <c r="F18" s="156">
        <v>67</v>
      </c>
      <c r="G18" s="167">
        <f t="shared" si="6"/>
        <v>173.14000000000001</v>
      </c>
      <c r="H18" s="156">
        <v>95</v>
      </c>
      <c r="I18" s="167">
        <f t="shared" si="7"/>
        <v>287.06</v>
      </c>
      <c r="J18" s="156">
        <v>128</v>
      </c>
      <c r="K18" s="167">
        <f t="shared" si="8"/>
        <v>455.78000000000003</v>
      </c>
      <c r="L18" s="156"/>
      <c r="M18" s="157"/>
      <c r="N18" s="152"/>
      <c r="O18" s="156">
        <v>178</v>
      </c>
      <c r="P18" s="167">
        <f t="shared" si="10"/>
        <v>747.78</v>
      </c>
      <c r="Q18" s="156">
        <v>220</v>
      </c>
      <c r="R18" s="167">
        <f t="shared" si="0"/>
        <v>1017</v>
      </c>
      <c r="S18" s="156">
        <v>246</v>
      </c>
      <c r="T18" s="167">
        <f t="shared" si="1"/>
        <v>1183.6599999999999</v>
      </c>
      <c r="U18" s="156">
        <v>288</v>
      </c>
      <c r="V18" s="167">
        <f t="shared" si="2"/>
        <v>1452.88</v>
      </c>
      <c r="W18" s="156">
        <v>330</v>
      </c>
      <c r="X18" s="167">
        <f t="shared" si="3"/>
        <v>1722.1</v>
      </c>
      <c r="Z18" s="163">
        <v>12</v>
      </c>
      <c r="AA18" s="114">
        <f t="shared" si="11"/>
        <v>25.200000000000003</v>
      </c>
      <c r="AB18" s="163">
        <v>32</v>
      </c>
      <c r="AC18" s="114">
        <f t="shared" si="21"/>
        <v>67.2</v>
      </c>
      <c r="AD18" s="163">
        <v>67</v>
      </c>
      <c r="AE18" s="114">
        <f t="shared" si="12"/>
        <v>150.18</v>
      </c>
      <c r="AF18" s="163">
        <v>95</v>
      </c>
      <c r="AG18" s="114">
        <f t="shared" si="13"/>
        <v>243.7</v>
      </c>
      <c r="AH18" s="163">
        <v>128</v>
      </c>
      <c r="AI18" s="114">
        <f t="shared" si="14"/>
        <v>381.64</v>
      </c>
      <c r="AJ18" s="115"/>
      <c r="AK18" s="116"/>
      <c r="AL18" s="108"/>
      <c r="AM18" s="163">
        <v>178</v>
      </c>
      <c r="AN18" s="114">
        <f t="shared" si="16"/>
        <v>616.80000000000007</v>
      </c>
      <c r="AO18" s="163">
        <v>220</v>
      </c>
      <c r="AP18" s="114">
        <f t="shared" si="17"/>
        <v>828.06000000000006</v>
      </c>
      <c r="AQ18" s="163">
        <v>246</v>
      </c>
      <c r="AR18" s="114">
        <f t="shared" si="18"/>
        <v>958.84000000000015</v>
      </c>
      <c r="AS18" s="163">
        <v>288</v>
      </c>
      <c r="AT18" s="114">
        <f t="shared" si="19"/>
        <v>1170.1000000000001</v>
      </c>
      <c r="AU18" s="163">
        <v>330</v>
      </c>
      <c r="AV18" s="114">
        <f t="shared" si="20"/>
        <v>1381.3600000000001</v>
      </c>
    </row>
    <row r="19" spans="2:48">
      <c r="B19" s="156">
        <v>13</v>
      </c>
      <c r="C19" s="167">
        <f t="shared" si="4"/>
        <v>30.939999999999998</v>
      </c>
      <c r="D19" s="156">
        <v>33</v>
      </c>
      <c r="E19" s="167">
        <f t="shared" si="5"/>
        <v>78.539999999999992</v>
      </c>
      <c r="F19" s="156">
        <v>68</v>
      </c>
      <c r="G19" s="167">
        <f t="shared" si="6"/>
        <v>176.66</v>
      </c>
      <c r="H19" s="156">
        <v>96</v>
      </c>
      <c r="I19" s="167">
        <f t="shared" si="7"/>
        <v>291.86</v>
      </c>
      <c r="J19" s="156">
        <v>129</v>
      </c>
      <c r="K19" s="167">
        <f t="shared" si="8"/>
        <v>461.44</v>
      </c>
      <c r="L19" s="156"/>
      <c r="M19" s="157"/>
      <c r="N19" s="152"/>
      <c r="O19" s="156">
        <v>179</v>
      </c>
      <c r="P19" s="167">
        <f t="shared" si="10"/>
        <v>754.19</v>
      </c>
      <c r="Q19" s="156">
        <v>221</v>
      </c>
      <c r="R19" s="167">
        <f t="shared" si="0"/>
        <v>1023.4100000000001</v>
      </c>
      <c r="S19" s="156">
        <v>247</v>
      </c>
      <c r="T19" s="167">
        <f t="shared" si="1"/>
        <v>1190.0700000000002</v>
      </c>
      <c r="U19" s="156">
        <v>289</v>
      </c>
      <c r="V19" s="167">
        <f t="shared" si="2"/>
        <v>1459.29</v>
      </c>
      <c r="W19" s="156">
        <v>331</v>
      </c>
      <c r="X19" s="167">
        <f t="shared" si="3"/>
        <v>1728.5100000000002</v>
      </c>
      <c r="Z19" s="163">
        <v>13</v>
      </c>
      <c r="AA19" s="114">
        <f t="shared" si="11"/>
        <v>27.3</v>
      </c>
      <c r="AB19" s="163">
        <v>33</v>
      </c>
      <c r="AC19" s="114">
        <f t="shared" si="21"/>
        <v>69.3</v>
      </c>
      <c r="AD19" s="163">
        <v>68</v>
      </c>
      <c r="AE19" s="114">
        <f t="shared" si="12"/>
        <v>153.07</v>
      </c>
      <c r="AF19" s="163">
        <v>96</v>
      </c>
      <c r="AG19" s="114">
        <f t="shared" si="13"/>
        <v>247.64</v>
      </c>
      <c r="AH19" s="163">
        <v>129</v>
      </c>
      <c r="AI19" s="114">
        <f t="shared" si="14"/>
        <v>386.24</v>
      </c>
      <c r="AJ19" s="115"/>
      <c r="AK19" s="116"/>
      <c r="AL19" s="108"/>
      <c r="AM19" s="163">
        <v>179</v>
      </c>
      <c r="AN19" s="114">
        <f t="shared" si="16"/>
        <v>621.83000000000004</v>
      </c>
      <c r="AO19" s="163">
        <v>221</v>
      </c>
      <c r="AP19" s="114">
        <f t="shared" si="17"/>
        <v>833.09000000000015</v>
      </c>
      <c r="AQ19" s="163">
        <v>247</v>
      </c>
      <c r="AR19" s="114">
        <f t="shared" si="18"/>
        <v>963.87000000000012</v>
      </c>
      <c r="AS19" s="163">
        <v>289</v>
      </c>
      <c r="AT19" s="114">
        <f t="shared" si="19"/>
        <v>1175.1300000000001</v>
      </c>
      <c r="AU19" s="163">
        <v>331</v>
      </c>
      <c r="AV19" s="114">
        <f t="shared" si="20"/>
        <v>1386.39</v>
      </c>
    </row>
    <row r="20" spans="2:48">
      <c r="B20" s="156">
        <v>14</v>
      </c>
      <c r="C20" s="167">
        <f t="shared" si="4"/>
        <v>33.32</v>
      </c>
      <c r="D20" s="156">
        <v>34</v>
      </c>
      <c r="E20" s="167">
        <f t="shared" si="5"/>
        <v>80.92</v>
      </c>
      <c r="F20" s="156">
        <v>69</v>
      </c>
      <c r="G20" s="167">
        <f t="shared" si="6"/>
        <v>180.18</v>
      </c>
      <c r="H20" s="156">
        <v>97</v>
      </c>
      <c r="I20" s="167">
        <f t="shared" si="7"/>
        <v>296.66000000000003</v>
      </c>
      <c r="J20" s="156">
        <v>130</v>
      </c>
      <c r="K20" s="167">
        <f t="shared" si="8"/>
        <v>467.1</v>
      </c>
      <c r="L20" s="156"/>
      <c r="M20" s="157"/>
      <c r="N20" s="152"/>
      <c r="O20" s="156">
        <v>180</v>
      </c>
      <c r="P20" s="167">
        <f t="shared" si="10"/>
        <v>760.6</v>
      </c>
      <c r="Q20" s="156">
        <v>222</v>
      </c>
      <c r="R20" s="167">
        <f t="shared" si="0"/>
        <v>1029.8200000000002</v>
      </c>
      <c r="S20" s="156">
        <v>248</v>
      </c>
      <c r="T20" s="167">
        <f t="shared" si="1"/>
        <v>1196.48</v>
      </c>
      <c r="U20" s="156">
        <v>290</v>
      </c>
      <c r="V20" s="167">
        <f t="shared" si="2"/>
        <v>1465.7</v>
      </c>
      <c r="W20" s="156">
        <v>332</v>
      </c>
      <c r="X20" s="167">
        <f t="shared" si="3"/>
        <v>1734.92</v>
      </c>
      <c r="Z20" s="163">
        <v>14</v>
      </c>
      <c r="AA20" s="114">
        <f t="shared" si="11"/>
        <v>29.400000000000002</v>
      </c>
      <c r="AB20" s="163">
        <v>34</v>
      </c>
      <c r="AC20" s="114">
        <f t="shared" si="21"/>
        <v>71.400000000000006</v>
      </c>
      <c r="AD20" s="163">
        <v>69</v>
      </c>
      <c r="AE20" s="114">
        <f t="shared" si="12"/>
        <v>155.96</v>
      </c>
      <c r="AF20" s="163">
        <v>97</v>
      </c>
      <c r="AG20" s="114">
        <f t="shared" si="13"/>
        <v>251.57999999999998</v>
      </c>
      <c r="AH20" s="163">
        <v>130</v>
      </c>
      <c r="AI20" s="114">
        <f t="shared" si="14"/>
        <v>390.84</v>
      </c>
      <c r="AJ20" s="115"/>
      <c r="AK20" s="116"/>
      <c r="AL20" s="108"/>
      <c r="AM20" s="163">
        <v>180</v>
      </c>
      <c r="AN20" s="114">
        <f t="shared" si="16"/>
        <v>626.86</v>
      </c>
      <c r="AO20" s="163">
        <v>222</v>
      </c>
      <c r="AP20" s="114">
        <f t="shared" si="17"/>
        <v>838.12000000000012</v>
      </c>
      <c r="AQ20" s="163">
        <v>248</v>
      </c>
      <c r="AR20" s="114">
        <f t="shared" si="18"/>
        <v>968.90000000000009</v>
      </c>
      <c r="AS20" s="163">
        <v>290</v>
      </c>
      <c r="AT20" s="114">
        <f t="shared" si="19"/>
        <v>1180.1600000000001</v>
      </c>
      <c r="AU20" s="163">
        <v>332</v>
      </c>
      <c r="AV20" s="114">
        <f t="shared" si="20"/>
        <v>1391.42</v>
      </c>
    </row>
    <row r="21" spans="2:48">
      <c r="B21" s="156">
        <v>15</v>
      </c>
      <c r="C21" s="167">
        <f t="shared" si="4"/>
        <v>35.699999999999996</v>
      </c>
      <c r="D21" s="156">
        <v>35</v>
      </c>
      <c r="E21" s="167">
        <f t="shared" si="5"/>
        <v>83.3</v>
      </c>
      <c r="F21" s="156">
        <v>70</v>
      </c>
      <c r="G21" s="167">
        <f t="shared" si="6"/>
        <v>183.7</v>
      </c>
      <c r="H21" s="156">
        <v>98</v>
      </c>
      <c r="I21" s="167">
        <f t="shared" si="7"/>
        <v>301.46000000000004</v>
      </c>
      <c r="J21" s="156">
        <v>131</v>
      </c>
      <c r="K21" s="167">
        <f t="shared" si="8"/>
        <v>472.76</v>
      </c>
      <c r="L21" s="156"/>
      <c r="M21" s="157"/>
      <c r="N21" s="152"/>
      <c r="O21" s="156">
        <v>181</v>
      </c>
      <c r="P21" s="167">
        <f t="shared" si="10"/>
        <v>767.01</v>
      </c>
      <c r="Q21" s="156">
        <v>223</v>
      </c>
      <c r="R21" s="167">
        <f t="shared" si="0"/>
        <v>1036.23</v>
      </c>
      <c r="S21" s="156">
        <v>249</v>
      </c>
      <c r="T21" s="167">
        <f t="shared" si="1"/>
        <v>1202.8899999999999</v>
      </c>
      <c r="U21" s="156">
        <v>291</v>
      </c>
      <c r="V21" s="167">
        <f t="shared" si="2"/>
        <v>1472.1100000000001</v>
      </c>
      <c r="W21" s="156">
        <v>333</v>
      </c>
      <c r="X21" s="167">
        <f t="shared" si="3"/>
        <v>1741.33</v>
      </c>
      <c r="Z21" s="163">
        <v>15</v>
      </c>
      <c r="AA21" s="114">
        <f t="shared" si="11"/>
        <v>31.5</v>
      </c>
      <c r="AB21" s="163">
        <v>35</v>
      </c>
      <c r="AC21" s="114">
        <f t="shared" si="21"/>
        <v>73.5</v>
      </c>
      <c r="AD21" s="163">
        <v>70</v>
      </c>
      <c r="AE21" s="114">
        <f t="shared" si="12"/>
        <v>158.85</v>
      </c>
      <c r="AF21" s="163">
        <v>98</v>
      </c>
      <c r="AG21" s="114">
        <f t="shared" si="13"/>
        <v>255.51999999999998</v>
      </c>
      <c r="AH21" s="163">
        <v>131</v>
      </c>
      <c r="AI21" s="114">
        <f t="shared" si="14"/>
        <v>395.44</v>
      </c>
      <c r="AJ21" s="115"/>
      <c r="AK21" s="116"/>
      <c r="AL21" s="108"/>
      <c r="AM21" s="163">
        <v>181</v>
      </c>
      <c r="AN21" s="114">
        <f t="shared" si="16"/>
        <v>631.8900000000001</v>
      </c>
      <c r="AO21" s="163">
        <v>223</v>
      </c>
      <c r="AP21" s="114">
        <f t="shared" si="17"/>
        <v>843.15000000000009</v>
      </c>
      <c r="AQ21" s="163">
        <v>249</v>
      </c>
      <c r="AR21" s="114">
        <f t="shared" si="18"/>
        <v>973.93000000000006</v>
      </c>
      <c r="AS21" s="163">
        <v>291</v>
      </c>
      <c r="AT21" s="114">
        <f t="shared" si="19"/>
        <v>1185.19</v>
      </c>
      <c r="AU21" s="163">
        <v>333</v>
      </c>
      <c r="AV21" s="114">
        <f t="shared" si="20"/>
        <v>1396.45</v>
      </c>
    </row>
    <row r="22" spans="2:48">
      <c r="B22" s="156">
        <v>16</v>
      </c>
      <c r="C22" s="167">
        <f t="shared" si="4"/>
        <v>38.08</v>
      </c>
      <c r="D22" s="156">
        <v>36</v>
      </c>
      <c r="E22" s="167">
        <f t="shared" si="5"/>
        <v>85.679999999999993</v>
      </c>
      <c r="F22" s="156">
        <v>71</v>
      </c>
      <c r="G22" s="167">
        <f t="shared" si="6"/>
        <v>187.22</v>
      </c>
      <c r="H22" s="156">
        <v>99</v>
      </c>
      <c r="I22" s="167">
        <f t="shared" si="7"/>
        <v>306.26</v>
      </c>
      <c r="J22" s="156">
        <v>132</v>
      </c>
      <c r="K22" s="167">
        <f t="shared" si="8"/>
        <v>478.42</v>
      </c>
      <c r="L22" s="156"/>
      <c r="M22" s="157"/>
      <c r="N22" s="152"/>
      <c r="O22" s="156">
        <v>182</v>
      </c>
      <c r="P22" s="167">
        <f t="shared" si="10"/>
        <v>773.42000000000007</v>
      </c>
      <c r="Q22" s="156">
        <v>224</v>
      </c>
      <c r="R22" s="167">
        <f t="shared" si="0"/>
        <v>1042.6400000000001</v>
      </c>
      <c r="S22" s="156">
        <v>250</v>
      </c>
      <c r="T22" s="167">
        <f t="shared" si="1"/>
        <v>1209.3000000000002</v>
      </c>
      <c r="U22" s="156">
        <v>292</v>
      </c>
      <c r="V22" s="167">
        <f t="shared" si="2"/>
        <v>1478.52</v>
      </c>
      <c r="W22" s="156">
        <v>334</v>
      </c>
      <c r="X22" s="167">
        <f t="shared" si="3"/>
        <v>1747.7400000000002</v>
      </c>
      <c r="Z22" s="163">
        <v>16</v>
      </c>
      <c r="AA22" s="114">
        <f t="shared" si="11"/>
        <v>33.6</v>
      </c>
      <c r="AB22" s="163">
        <v>36</v>
      </c>
      <c r="AC22" s="114">
        <f t="shared" si="21"/>
        <v>75.599999999999994</v>
      </c>
      <c r="AD22" s="163">
        <v>71</v>
      </c>
      <c r="AE22" s="114">
        <f t="shared" si="12"/>
        <v>161.74</v>
      </c>
      <c r="AF22" s="163">
        <v>99</v>
      </c>
      <c r="AG22" s="114">
        <f t="shared" si="13"/>
        <v>259.45999999999998</v>
      </c>
      <c r="AH22" s="163">
        <v>132</v>
      </c>
      <c r="AI22" s="114">
        <f t="shared" si="14"/>
        <v>400.03999999999996</v>
      </c>
      <c r="AJ22" s="115"/>
      <c r="AK22" s="116"/>
      <c r="AL22" s="108"/>
      <c r="AM22" s="163">
        <v>182</v>
      </c>
      <c r="AN22" s="114">
        <f t="shared" si="16"/>
        <v>636.92000000000007</v>
      </c>
      <c r="AO22" s="163">
        <v>224</v>
      </c>
      <c r="AP22" s="114">
        <f t="shared" si="17"/>
        <v>848.18000000000006</v>
      </c>
      <c r="AQ22" s="163">
        <v>250</v>
      </c>
      <c r="AR22" s="114">
        <f t="shared" si="18"/>
        <v>978.96</v>
      </c>
      <c r="AS22" s="163">
        <v>292</v>
      </c>
      <c r="AT22" s="114">
        <f t="shared" si="19"/>
        <v>1190.2200000000003</v>
      </c>
      <c r="AU22" s="163">
        <v>334</v>
      </c>
      <c r="AV22" s="114">
        <f t="shared" si="20"/>
        <v>1401.48</v>
      </c>
    </row>
    <row r="23" spans="2:48">
      <c r="B23" s="156">
        <v>17</v>
      </c>
      <c r="C23" s="167">
        <f t="shared" si="4"/>
        <v>40.46</v>
      </c>
      <c r="D23" s="156">
        <v>37</v>
      </c>
      <c r="E23" s="167">
        <f t="shared" si="5"/>
        <v>88.06</v>
      </c>
      <c r="F23" s="156">
        <v>72</v>
      </c>
      <c r="G23" s="167">
        <f t="shared" si="6"/>
        <v>190.74</v>
      </c>
      <c r="H23" s="156">
        <v>100</v>
      </c>
      <c r="I23" s="167">
        <f t="shared" si="7"/>
        <v>311.06</v>
      </c>
      <c r="J23" s="156">
        <v>133</v>
      </c>
      <c r="K23" s="167">
        <f t="shared" si="8"/>
        <v>484.08000000000004</v>
      </c>
      <c r="L23" s="156"/>
      <c r="M23" s="157"/>
      <c r="N23" s="152"/>
      <c r="O23" s="156">
        <v>183</v>
      </c>
      <c r="P23" s="167">
        <f t="shared" si="10"/>
        <v>779.83</v>
      </c>
      <c r="Q23" s="156">
        <v>225</v>
      </c>
      <c r="R23" s="167">
        <f t="shared" si="0"/>
        <v>1049.05</v>
      </c>
      <c r="S23" s="156">
        <v>251</v>
      </c>
      <c r="T23" s="167">
        <f t="shared" si="1"/>
        <v>1215.71</v>
      </c>
      <c r="U23" s="156">
        <v>293</v>
      </c>
      <c r="V23" s="167">
        <f t="shared" si="2"/>
        <v>1484.93</v>
      </c>
      <c r="W23" s="156">
        <v>335</v>
      </c>
      <c r="X23" s="167">
        <f t="shared" si="3"/>
        <v>1754.15</v>
      </c>
      <c r="Z23" s="163">
        <v>17</v>
      </c>
      <c r="AA23" s="114">
        <f t="shared" si="11"/>
        <v>35.700000000000003</v>
      </c>
      <c r="AB23" s="163">
        <v>37</v>
      </c>
      <c r="AC23" s="114">
        <f t="shared" si="21"/>
        <v>77.7</v>
      </c>
      <c r="AD23" s="163">
        <v>72</v>
      </c>
      <c r="AE23" s="114">
        <f t="shared" si="12"/>
        <v>164.63</v>
      </c>
      <c r="AF23" s="163">
        <v>100</v>
      </c>
      <c r="AG23" s="114">
        <f t="shared" si="13"/>
        <v>263.39999999999998</v>
      </c>
      <c r="AH23" s="163">
        <v>133</v>
      </c>
      <c r="AI23" s="114">
        <f t="shared" si="14"/>
        <v>404.64</v>
      </c>
      <c r="AJ23" s="115"/>
      <c r="AK23" s="116"/>
      <c r="AL23" s="108"/>
      <c r="AM23" s="163">
        <v>183</v>
      </c>
      <c r="AN23" s="114">
        <f t="shared" si="16"/>
        <v>641.95000000000005</v>
      </c>
      <c r="AO23" s="163">
        <v>225</v>
      </c>
      <c r="AP23" s="114">
        <f t="shared" si="17"/>
        <v>853.21</v>
      </c>
      <c r="AQ23" s="163">
        <v>251</v>
      </c>
      <c r="AR23" s="114">
        <f t="shared" si="18"/>
        <v>983.99</v>
      </c>
      <c r="AS23" s="163">
        <v>293</v>
      </c>
      <c r="AT23" s="114">
        <f t="shared" si="19"/>
        <v>1195.25</v>
      </c>
      <c r="AU23" s="163">
        <v>335</v>
      </c>
      <c r="AV23" s="114">
        <f t="shared" si="20"/>
        <v>1406.5100000000002</v>
      </c>
    </row>
    <row r="24" spans="2:48">
      <c r="B24" s="156">
        <v>18</v>
      </c>
      <c r="C24" s="167">
        <f t="shared" si="4"/>
        <v>42.839999999999996</v>
      </c>
      <c r="D24" s="156">
        <v>38</v>
      </c>
      <c r="E24" s="167">
        <f t="shared" si="5"/>
        <v>90.44</v>
      </c>
      <c r="F24" s="156">
        <v>73</v>
      </c>
      <c r="G24" s="167">
        <f t="shared" si="6"/>
        <v>194.26</v>
      </c>
      <c r="H24" s="156">
        <v>101</v>
      </c>
      <c r="I24" s="167">
        <f t="shared" si="7"/>
        <v>315.86</v>
      </c>
      <c r="J24" s="156">
        <v>134</v>
      </c>
      <c r="K24" s="167">
        <f t="shared" si="8"/>
        <v>489.74</v>
      </c>
      <c r="L24" s="156"/>
      <c r="M24" s="157"/>
      <c r="N24" s="152"/>
      <c r="O24" s="156">
        <v>184</v>
      </c>
      <c r="P24" s="167">
        <f t="shared" si="10"/>
        <v>786.24</v>
      </c>
      <c r="Q24" s="156">
        <v>226</v>
      </c>
      <c r="R24" s="167">
        <f t="shared" si="0"/>
        <v>1055.46</v>
      </c>
      <c r="S24" s="156">
        <v>252</v>
      </c>
      <c r="T24" s="167">
        <f t="shared" si="1"/>
        <v>1222.1199999999999</v>
      </c>
      <c r="U24" s="156">
        <v>294</v>
      </c>
      <c r="V24" s="167">
        <f t="shared" si="2"/>
        <v>1491.3400000000001</v>
      </c>
      <c r="W24" s="156">
        <v>336</v>
      </c>
      <c r="X24" s="167">
        <f t="shared" si="3"/>
        <v>1760.56</v>
      </c>
      <c r="Z24" s="163">
        <v>18</v>
      </c>
      <c r="AA24" s="114">
        <f t="shared" si="11"/>
        <v>37.800000000000004</v>
      </c>
      <c r="AB24" s="163">
        <v>38</v>
      </c>
      <c r="AC24" s="114">
        <f t="shared" si="21"/>
        <v>79.800000000000011</v>
      </c>
      <c r="AD24" s="163">
        <v>73</v>
      </c>
      <c r="AE24" s="114">
        <f t="shared" si="12"/>
        <v>167.52</v>
      </c>
      <c r="AF24" s="163">
        <v>101</v>
      </c>
      <c r="AG24" s="114">
        <f t="shared" si="13"/>
        <v>267.33999999999997</v>
      </c>
      <c r="AH24" s="163">
        <v>134</v>
      </c>
      <c r="AI24" s="114">
        <f t="shared" si="14"/>
        <v>409.24</v>
      </c>
      <c r="AJ24" s="115"/>
      <c r="AK24" s="116"/>
      <c r="AL24" s="108"/>
      <c r="AM24" s="163">
        <v>184</v>
      </c>
      <c r="AN24" s="114">
        <f t="shared" si="16"/>
        <v>646.98</v>
      </c>
      <c r="AO24" s="163">
        <v>226</v>
      </c>
      <c r="AP24" s="114">
        <f t="shared" si="17"/>
        <v>858.24</v>
      </c>
      <c r="AQ24" s="163">
        <v>252</v>
      </c>
      <c r="AR24" s="114">
        <f t="shared" si="18"/>
        <v>989.0200000000001</v>
      </c>
      <c r="AS24" s="163">
        <v>294</v>
      </c>
      <c r="AT24" s="114">
        <f t="shared" si="19"/>
        <v>1200.2800000000002</v>
      </c>
      <c r="AU24" s="163">
        <v>336</v>
      </c>
      <c r="AV24" s="114">
        <f t="shared" si="20"/>
        <v>1411.54</v>
      </c>
    </row>
    <row r="25" spans="2:48">
      <c r="B25" s="156">
        <v>19</v>
      </c>
      <c r="C25" s="167">
        <f t="shared" si="4"/>
        <v>45.22</v>
      </c>
      <c r="D25" s="156">
        <v>39</v>
      </c>
      <c r="E25" s="167">
        <f t="shared" si="5"/>
        <v>92.82</v>
      </c>
      <c r="F25" s="156">
        <v>74</v>
      </c>
      <c r="G25" s="167">
        <f t="shared" si="6"/>
        <v>197.78</v>
      </c>
      <c r="H25" s="156">
        <v>102</v>
      </c>
      <c r="I25" s="167">
        <f t="shared" si="7"/>
        <v>320.66000000000003</v>
      </c>
      <c r="J25" s="156">
        <v>135</v>
      </c>
      <c r="K25" s="167">
        <f t="shared" si="8"/>
        <v>495.40000000000003</v>
      </c>
      <c r="L25" s="156"/>
      <c r="M25" s="157"/>
      <c r="N25" s="152"/>
      <c r="O25" s="156">
        <v>185</v>
      </c>
      <c r="P25" s="167">
        <f t="shared" si="10"/>
        <v>792.65</v>
      </c>
      <c r="Q25" s="156">
        <v>227</v>
      </c>
      <c r="R25" s="167">
        <f t="shared" si="0"/>
        <v>1061.8699999999999</v>
      </c>
      <c r="S25" s="156">
        <v>253</v>
      </c>
      <c r="T25" s="167">
        <f t="shared" si="1"/>
        <v>1228.53</v>
      </c>
      <c r="U25" s="156">
        <v>295</v>
      </c>
      <c r="V25" s="167">
        <f t="shared" si="2"/>
        <v>1497.75</v>
      </c>
      <c r="W25" s="156">
        <v>337</v>
      </c>
      <c r="X25" s="167">
        <f t="shared" si="3"/>
        <v>1766.9700000000003</v>
      </c>
      <c r="Z25" s="163">
        <v>19</v>
      </c>
      <c r="AA25" s="114">
        <f t="shared" si="11"/>
        <v>39.9</v>
      </c>
      <c r="AB25" s="163">
        <v>39</v>
      </c>
      <c r="AC25" s="114">
        <f t="shared" si="21"/>
        <v>81.900000000000006</v>
      </c>
      <c r="AD25" s="163">
        <v>74</v>
      </c>
      <c r="AE25" s="114">
        <f t="shared" si="12"/>
        <v>170.41</v>
      </c>
      <c r="AF25" s="163">
        <v>102</v>
      </c>
      <c r="AG25" s="114">
        <f t="shared" si="13"/>
        <v>271.27999999999997</v>
      </c>
      <c r="AH25" s="163">
        <v>135</v>
      </c>
      <c r="AI25" s="114">
        <f t="shared" si="14"/>
        <v>413.84</v>
      </c>
      <c r="AJ25" s="115"/>
      <c r="AK25" s="116"/>
      <c r="AL25" s="108"/>
      <c r="AM25" s="163">
        <v>185</v>
      </c>
      <c r="AN25" s="114">
        <f t="shared" si="16"/>
        <v>652.0100000000001</v>
      </c>
      <c r="AO25" s="163">
        <v>227</v>
      </c>
      <c r="AP25" s="114">
        <f t="shared" si="17"/>
        <v>863.2700000000001</v>
      </c>
      <c r="AQ25" s="163">
        <v>253</v>
      </c>
      <c r="AR25" s="114">
        <f t="shared" si="18"/>
        <v>994.05000000000007</v>
      </c>
      <c r="AS25" s="163">
        <v>295</v>
      </c>
      <c r="AT25" s="114">
        <f t="shared" si="19"/>
        <v>1205.31</v>
      </c>
      <c r="AU25" s="163">
        <v>337</v>
      </c>
      <c r="AV25" s="114">
        <f t="shared" si="20"/>
        <v>1416.5700000000002</v>
      </c>
    </row>
    <row r="26" spans="2:48" ht="16.5" thickBot="1">
      <c r="B26" s="158">
        <v>20</v>
      </c>
      <c r="C26" s="168">
        <f t="shared" si="4"/>
        <v>47.599999999999994</v>
      </c>
      <c r="D26" s="156">
        <v>40</v>
      </c>
      <c r="E26" s="167">
        <f t="shared" si="5"/>
        <v>95.199999999999989</v>
      </c>
      <c r="F26" s="156">
        <v>75</v>
      </c>
      <c r="G26" s="167">
        <f t="shared" si="6"/>
        <v>201.3</v>
      </c>
      <c r="H26" s="156">
        <v>103</v>
      </c>
      <c r="I26" s="167">
        <f t="shared" si="7"/>
        <v>325.46000000000004</v>
      </c>
      <c r="J26" s="156">
        <v>136</v>
      </c>
      <c r="K26" s="167">
        <f t="shared" si="8"/>
        <v>501.06</v>
      </c>
      <c r="L26" s="156"/>
      <c r="M26" s="157"/>
      <c r="N26" s="152"/>
      <c r="O26" s="156">
        <v>186</v>
      </c>
      <c r="P26" s="167">
        <f t="shared" si="10"/>
        <v>799.06</v>
      </c>
      <c r="Q26" s="156">
        <v>228</v>
      </c>
      <c r="R26" s="167">
        <f t="shared" si="0"/>
        <v>1068.28</v>
      </c>
      <c r="S26" s="156">
        <v>254</v>
      </c>
      <c r="T26" s="167">
        <f t="shared" si="1"/>
        <v>1234.94</v>
      </c>
      <c r="U26" s="156">
        <v>296</v>
      </c>
      <c r="V26" s="167">
        <f t="shared" si="2"/>
        <v>1504.16</v>
      </c>
      <c r="W26" s="156">
        <v>338</v>
      </c>
      <c r="X26" s="167">
        <f t="shared" si="3"/>
        <v>1773.38</v>
      </c>
      <c r="Z26" s="164">
        <v>20</v>
      </c>
      <c r="AA26" s="118">
        <f t="shared" si="11"/>
        <v>42</v>
      </c>
      <c r="AB26" s="163">
        <v>40</v>
      </c>
      <c r="AC26" s="114">
        <f t="shared" si="21"/>
        <v>84</v>
      </c>
      <c r="AD26" s="163">
        <v>75</v>
      </c>
      <c r="AE26" s="114">
        <f t="shared" si="12"/>
        <v>173.3</v>
      </c>
      <c r="AF26" s="163">
        <v>103</v>
      </c>
      <c r="AG26" s="114">
        <f t="shared" si="13"/>
        <v>275.21999999999997</v>
      </c>
      <c r="AH26" s="163">
        <v>136</v>
      </c>
      <c r="AI26" s="114">
        <f t="shared" si="14"/>
        <v>418.44</v>
      </c>
      <c r="AJ26" s="115"/>
      <c r="AK26" s="116"/>
      <c r="AL26" s="108"/>
      <c r="AM26" s="163">
        <v>186</v>
      </c>
      <c r="AN26" s="114">
        <f t="shared" si="16"/>
        <v>657.04000000000008</v>
      </c>
      <c r="AO26" s="163">
        <v>228</v>
      </c>
      <c r="AP26" s="114">
        <f t="shared" si="17"/>
        <v>868.30000000000007</v>
      </c>
      <c r="AQ26" s="163">
        <v>254</v>
      </c>
      <c r="AR26" s="114">
        <f t="shared" si="18"/>
        <v>999.08000000000015</v>
      </c>
      <c r="AS26" s="163">
        <v>296</v>
      </c>
      <c r="AT26" s="114">
        <f t="shared" si="19"/>
        <v>1210.3400000000001</v>
      </c>
      <c r="AU26" s="163">
        <v>338</v>
      </c>
      <c r="AV26" s="114">
        <f t="shared" si="20"/>
        <v>1421.6000000000001</v>
      </c>
    </row>
    <row r="27" spans="2:48">
      <c r="B27" s="152"/>
      <c r="C27" s="152"/>
      <c r="D27" s="156">
        <v>41</v>
      </c>
      <c r="E27" s="167">
        <f t="shared" si="5"/>
        <v>97.58</v>
      </c>
      <c r="F27" s="156">
        <v>76</v>
      </c>
      <c r="G27" s="167">
        <f t="shared" si="6"/>
        <v>204.82</v>
      </c>
      <c r="H27" s="156">
        <v>104</v>
      </c>
      <c r="I27" s="167">
        <f t="shared" si="7"/>
        <v>330.26</v>
      </c>
      <c r="J27" s="156">
        <v>137</v>
      </c>
      <c r="K27" s="167">
        <f t="shared" si="8"/>
        <v>506.72</v>
      </c>
      <c r="L27" s="156"/>
      <c r="M27" s="157"/>
      <c r="N27" s="152"/>
      <c r="O27" s="156">
        <v>187</v>
      </c>
      <c r="P27" s="167">
        <f t="shared" si="10"/>
        <v>805.47</v>
      </c>
      <c r="Q27" s="156">
        <v>229</v>
      </c>
      <c r="R27" s="167">
        <f t="shared" si="0"/>
        <v>1074.69</v>
      </c>
      <c r="S27" s="156">
        <v>255</v>
      </c>
      <c r="T27" s="167">
        <f t="shared" si="1"/>
        <v>1241.3499999999999</v>
      </c>
      <c r="U27" s="156">
        <v>297</v>
      </c>
      <c r="V27" s="167">
        <f t="shared" si="2"/>
        <v>1510.5700000000002</v>
      </c>
      <c r="W27" s="156">
        <v>339</v>
      </c>
      <c r="X27" s="167">
        <f t="shared" si="3"/>
        <v>1779.79</v>
      </c>
      <c r="Z27" s="108"/>
      <c r="AA27" s="108"/>
      <c r="AB27" s="163">
        <v>41</v>
      </c>
      <c r="AC27" s="114">
        <f t="shared" si="21"/>
        <v>86.1</v>
      </c>
      <c r="AD27" s="163">
        <v>76</v>
      </c>
      <c r="AE27" s="114">
        <f t="shared" si="12"/>
        <v>176.19</v>
      </c>
      <c r="AF27" s="163">
        <v>104</v>
      </c>
      <c r="AG27" s="114">
        <f t="shared" si="13"/>
        <v>279.15999999999997</v>
      </c>
      <c r="AH27" s="163">
        <v>137</v>
      </c>
      <c r="AI27" s="114">
        <f t="shared" si="14"/>
        <v>423.03999999999996</v>
      </c>
      <c r="AJ27" s="115"/>
      <c r="AK27" s="116"/>
      <c r="AL27" s="108"/>
      <c r="AM27" s="163">
        <v>187</v>
      </c>
      <c r="AN27" s="114">
        <f t="shared" si="16"/>
        <v>662.07</v>
      </c>
      <c r="AO27" s="163">
        <v>229</v>
      </c>
      <c r="AP27" s="114">
        <f t="shared" si="17"/>
        <v>873.33000000000015</v>
      </c>
      <c r="AQ27" s="163">
        <v>255</v>
      </c>
      <c r="AR27" s="114">
        <f t="shared" si="18"/>
        <v>1004.1100000000001</v>
      </c>
      <c r="AS27" s="163">
        <v>297</v>
      </c>
      <c r="AT27" s="114">
        <f t="shared" si="19"/>
        <v>1215.3700000000001</v>
      </c>
      <c r="AU27" s="163">
        <v>339</v>
      </c>
      <c r="AV27" s="114">
        <f t="shared" si="20"/>
        <v>1426.63</v>
      </c>
    </row>
    <row r="28" spans="2:48">
      <c r="B28" s="152"/>
      <c r="C28" s="152"/>
      <c r="D28" s="156">
        <v>42</v>
      </c>
      <c r="E28" s="167">
        <f t="shared" si="5"/>
        <v>99.96</v>
      </c>
      <c r="F28" s="156">
        <v>77</v>
      </c>
      <c r="G28" s="167">
        <f t="shared" si="6"/>
        <v>208.34</v>
      </c>
      <c r="H28" s="156">
        <v>105</v>
      </c>
      <c r="I28" s="167">
        <f t="shared" si="7"/>
        <v>335.06</v>
      </c>
      <c r="J28" s="156">
        <v>138</v>
      </c>
      <c r="K28" s="167">
        <f t="shared" si="8"/>
        <v>512.38</v>
      </c>
      <c r="L28" s="156"/>
      <c r="M28" s="157"/>
      <c r="N28" s="152"/>
      <c r="O28" s="156">
        <v>188</v>
      </c>
      <c r="P28" s="167">
        <f t="shared" si="10"/>
        <v>811.88</v>
      </c>
      <c r="Q28" s="156">
        <v>230</v>
      </c>
      <c r="R28" s="167">
        <f t="shared" si="0"/>
        <v>1081.0999999999999</v>
      </c>
      <c r="S28" s="156">
        <v>256</v>
      </c>
      <c r="T28" s="167">
        <f t="shared" si="1"/>
        <v>1247.76</v>
      </c>
      <c r="U28" s="156">
        <v>298</v>
      </c>
      <c r="V28" s="167">
        <f t="shared" si="2"/>
        <v>1516.98</v>
      </c>
      <c r="W28" s="156">
        <v>340</v>
      </c>
      <c r="X28" s="167">
        <f t="shared" si="3"/>
        <v>1786.1999999999998</v>
      </c>
      <c r="Z28" s="108"/>
      <c r="AA28" s="108"/>
      <c r="AB28" s="163">
        <v>42</v>
      </c>
      <c r="AC28" s="114">
        <f t="shared" si="21"/>
        <v>88.2</v>
      </c>
      <c r="AD28" s="163">
        <v>77</v>
      </c>
      <c r="AE28" s="114">
        <f t="shared" si="12"/>
        <v>179.08</v>
      </c>
      <c r="AF28" s="163">
        <v>105</v>
      </c>
      <c r="AG28" s="114">
        <f t="shared" si="13"/>
        <v>283.09999999999997</v>
      </c>
      <c r="AH28" s="163">
        <v>138</v>
      </c>
      <c r="AI28" s="114">
        <f t="shared" si="14"/>
        <v>427.64</v>
      </c>
      <c r="AJ28" s="115"/>
      <c r="AK28" s="116"/>
      <c r="AL28" s="108"/>
      <c r="AM28" s="163">
        <v>188</v>
      </c>
      <c r="AN28" s="114">
        <f t="shared" si="16"/>
        <v>667.1</v>
      </c>
      <c r="AO28" s="163">
        <v>230</v>
      </c>
      <c r="AP28" s="114">
        <f t="shared" si="17"/>
        <v>878.36000000000013</v>
      </c>
      <c r="AQ28" s="163">
        <v>256</v>
      </c>
      <c r="AR28" s="114">
        <f t="shared" si="18"/>
        <v>1009.1400000000001</v>
      </c>
      <c r="AS28" s="163">
        <v>298</v>
      </c>
      <c r="AT28" s="114">
        <f t="shared" si="19"/>
        <v>1220.4000000000001</v>
      </c>
      <c r="AU28" s="163">
        <v>340</v>
      </c>
      <c r="AV28" s="114">
        <f t="shared" si="20"/>
        <v>1431.66</v>
      </c>
    </row>
    <row r="29" spans="2:48">
      <c r="B29" s="152"/>
      <c r="C29" s="152"/>
      <c r="D29" s="156">
        <v>43</v>
      </c>
      <c r="E29" s="167">
        <f t="shared" si="5"/>
        <v>102.33999999999999</v>
      </c>
      <c r="F29" s="156">
        <v>78</v>
      </c>
      <c r="G29" s="167">
        <f t="shared" si="6"/>
        <v>211.86</v>
      </c>
      <c r="H29" s="156">
        <v>106</v>
      </c>
      <c r="I29" s="167">
        <f t="shared" si="7"/>
        <v>339.86</v>
      </c>
      <c r="J29" s="156">
        <v>139</v>
      </c>
      <c r="K29" s="167">
        <f t="shared" si="8"/>
        <v>518.04</v>
      </c>
      <c r="L29" s="156"/>
      <c r="M29" s="157"/>
      <c r="N29" s="152"/>
      <c r="O29" s="156">
        <v>189</v>
      </c>
      <c r="P29" s="167">
        <f t="shared" si="10"/>
        <v>818.29</v>
      </c>
      <c r="Q29" s="156">
        <v>231</v>
      </c>
      <c r="R29" s="167">
        <f t="shared" si="0"/>
        <v>1087.51</v>
      </c>
      <c r="S29" s="156">
        <v>257</v>
      </c>
      <c r="T29" s="167">
        <f t="shared" si="1"/>
        <v>1254.17</v>
      </c>
      <c r="U29" s="156">
        <v>299</v>
      </c>
      <c r="V29" s="167">
        <f t="shared" si="2"/>
        <v>1523.3899999999999</v>
      </c>
      <c r="W29" s="156">
        <v>341</v>
      </c>
      <c r="X29" s="167">
        <f t="shared" si="3"/>
        <v>1792.6100000000001</v>
      </c>
      <c r="Z29" s="108"/>
      <c r="AA29" s="108"/>
      <c r="AB29" s="163">
        <v>43</v>
      </c>
      <c r="AC29" s="114">
        <f t="shared" si="21"/>
        <v>90.300000000000011</v>
      </c>
      <c r="AD29" s="163">
        <v>78</v>
      </c>
      <c r="AE29" s="114">
        <f t="shared" si="12"/>
        <v>181.97</v>
      </c>
      <c r="AF29" s="163">
        <v>106</v>
      </c>
      <c r="AG29" s="114">
        <f t="shared" si="13"/>
        <v>287.03999999999996</v>
      </c>
      <c r="AH29" s="163">
        <v>139</v>
      </c>
      <c r="AI29" s="114">
        <f t="shared" si="14"/>
        <v>432.24</v>
      </c>
      <c r="AJ29" s="115"/>
      <c r="AK29" s="116"/>
      <c r="AL29" s="108"/>
      <c r="AM29" s="163">
        <v>189</v>
      </c>
      <c r="AN29" s="114">
        <f t="shared" si="16"/>
        <v>672.13000000000011</v>
      </c>
      <c r="AO29" s="163">
        <v>231</v>
      </c>
      <c r="AP29" s="114">
        <f t="shared" si="17"/>
        <v>883.3900000000001</v>
      </c>
      <c r="AQ29" s="163">
        <v>257</v>
      </c>
      <c r="AR29" s="114">
        <f t="shared" si="18"/>
        <v>1014.1700000000001</v>
      </c>
      <c r="AS29" s="163">
        <v>299</v>
      </c>
      <c r="AT29" s="114">
        <f t="shared" si="19"/>
        <v>1225.43</v>
      </c>
      <c r="AU29" s="163">
        <v>341</v>
      </c>
      <c r="AV29" s="114">
        <f t="shared" si="20"/>
        <v>1436.69</v>
      </c>
    </row>
    <row r="30" spans="2:48">
      <c r="B30" s="152"/>
      <c r="C30" s="152"/>
      <c r="D30" s="156">
        <v>44</v>
      </c>
      <c r="E30" s="167">
        <f t="shared" si="5"/>
        <v>104.72</v>
      </c>
      <c r="F30" s="156">
        <v>79</v>
      </c>
      <c r="G30" s="167">
        <f t="shared" si="6"/>
        <v>215.38</v>
      </c>
      <c r="H30" s="156">
        <v>107</v>
      </c>
      <c r="I30" s="167">
        <f t="shared" si="7"/>
        <v>344.65999999999997</v>
      </c>
      <c r="J30" s="156">
        <v>140</v>
      </c>
      <c r="K30" s="167">
        <f t="shared" si="8"/>
        <v>523.70000000000005</v>
      </c>
      <c r="L30" s="156"/>
      <c r="M30" s="157"/>
      <c r="N30" s="152"/>
      <c r="O30" s="156">
        <v>190</v>
      </c>
      <c r="P30" s="167">
        <f t="shared" si="10"/>
        <v>824.7</v>
      </c>
      <c r="Q30" s="156">
        <v>232</v>
      </c>
      <c r="R30" s="167">
        <f t="shared" si="0"/>
        <v>1093.92</v>
      </c>
      <c r="S30" s="156">
        <v>258</v>
      </c>
      <c r="T30" s="167">
        <f t="shared" si="1"/>
        <v>1260.58</v>
      </c>
      <c r="U30" s="156">
        <v>300</v>
      </c>
      <c r="V30" s="167">
        <f t="shared" si="2"/>
        <v>1529.8000000000002</v>
      </c>
      <c r="W30" s="156">
        <v>342</v>
      </c>
      <c r="X30" s="167">
        <f t="shared" si="3"/>
        <v>1799.02</v>
      </c>
      <c r="Z30" s="108"/>
      <c r="AA30" s="108"/>
      <c r="AB30" s="163">
        <v>44</v>
      </c>
      <c r="AC30" s="114">
        <f t="shared" si="21"/>
        <v>92.4</v>
      </c>
      <c r="AD30" s="163">
        <v>79</v>
      </c>
      <c r="AE30" s="114">
        <f t="shared" si="12"/>
        <v>184.86</v>
      </c>
      <c r="AF30" s="163">
        <v>107</v>
      </c>
      <c r="AG30" s="114">
        <f t="shared" si="13"/>
        <v>290.98</v>
      </c>
      <c r="AH30" s="163">
        <v>140</v>
      </c>
      <c r="AI30" s="114">
        <f t="shared" si="14"/>
        <v>436.84</v>
      </c>
      <c r="AJ30" s="115"/>
      <c r="AK30" s="116"/>
      <c r="AL30" s="108"/>
      <c r="AM30" s="163">
        <v>190</v>
      </c>
      <c r="AN30" s="114">
        <f t="shared" si="16"/>
        <v>677.16000000000008</v>
      </c>
      <c r="AO30" s="163">
        <v>232</v>
      </c>
      <c r="AP30" s="114">
        <f t="shared" si="17"/>
        <v>888.42000000000007</v>
      </c>
      <c r="AQ30" s="163">
        <v>258</v>
      </c>
      <c r="AR30" s="114">
        <f t="shared" si="18"/>
        <v>1019.2</v>
      </c>
      <c r="AS30" s="163">
        <v>300</v>
      </c>
      <c r="AT30" s="114">
        <f t="shared" si="19"/>
        <v>1230.46</v>
      </c>
      <c r="AU30" s="163">
        <v>342</v>
      </c>
      <c r="AV30" s="114">
        <f t="shared" si="20"/>
        <v>1441.7200000000003</v>
      </c>
    </row>
    <row r="31" spans="2:48">
      <c r="B31" s="152"/>
      <c r="C31" s="152"/>
      <c r="D31" s="156">
        <v>45</v>
      </c>
      <c r="E31" s="167">
        <f t="shared" si="5"/>
        <v>107.1</v>
      </c>
      <c r="F31" s="156">
        <v>80</v>
      </c>
      <c r="G31" s="167">
        <f t="shared" si="6"/>
        <v>218.9</v>
      </c>
      <c r="H31" s="156">
        <v>108</v>
      </c>
      <c r="I31" s="167">
        <f t="shared" si="7"/>
        <v>349.46000000000004</v>
      </c>
      <c r="J31" s="156">
        <v>141</v>
      </c>
      <c r="K31" s="167">
        <f t="shared" si="8"/>
        <v>529.36</v>
      </c>
      <c r="L31" s="156"/>
      <c r="M31" s="157"/>
      <c r="N31" s="152"/>
      <c r="O31" s="156">
        <v>191</v>
      </c>
      <c r="P31" s="167">
        <f t="shared" si="10"/>
        <v>831.11</v>
      </c>
      <c r="Q31" s="156">
        <v>217</v>
      </c>
      <c r="R31" s="167">
        <f t="shared" si="0"/>
        <v>997.77</v>
      </c>
      <c r="S31" s="156">
        <v>259</v>
      </c>
      <c r="T31" s="167">
        <f t="shared" si="1"/>
        <v>1266.99</v>
      </c>
      <c r="U31" s="156">
        <v>301</v>
      </c>
      <c r="V31" s="167">
        <f t="shared" si="2"/>
        <v>1536.21</v>
      </c>
      <c r="W31" s="156">
        <v>343</v>
      </c>
      <c r="X31" s="167">
        <f t="shared" si="3"/>
        <v>1805.4299999999998</v>
      </c>
      <c r="Z31" s="108"/>
      <c r="AA31" s="108"/>
      <c r="AB31" s="163">
        <v>45</v>
      </c>
      <c r="AC31" s="114">
        <f t="shared" si="21"/>
        <v>94.5</v>
      </c>
      <c r="AD31" s="163">
        <v>80</v>
      </c>
      <c r="AE31" s="114">
        <f t="shared" si="12"/>
        <v>187.75</v>
      </c>
      <c r="AF31" s="163">
        <v>108</v>
      </c>
      <c r="AG31" s="114">
        <f t="shared" si="13"/>
        <v>294.91999999999996</v>
      </c>
      <c r="AH31" s="163">
        <v>141</v>
      </c>
      <c r="AI31" s="114">
        <f t="shared" si="14"/>
        <v>441.44</v>
      </c>
      <c r="AJ31" s="115"/>
      <c r="AK31" s="116"/>
      <c r="AL31" s="108"/>
      <c r="AM31" s="163">
        <v>191</v>
      </c>
      <c r="AN31" s="114">
        <f t="shared" si="16"/>
        <v>682.19</v>
      </c>
      <c r="AO31" s="163">
        <v>217</v>
      </c>
      <c r="AP31" s="114">
        <f t="shared" si="17"/>
        <v>812.97</v>
      </c>
      <c r="AQ31" s="163">
        <v>259</v>
      </c>
      <c r="AR31" s="114">
        <f t="shared" si="18"/>
        <v>1024.23</v>
      </c>
      <c r="AS31" s="163">
        <v>301</v>
      </c>
      <c r="AT31" s="114">
        <f t="shared" si="19"/>
        <v>1235.4900000000002</v>
      </c>
      <c r="AU31" s="163">
        <v>343</v>
      </c>
      <c r="AV31" s="114">
        <f t="shared" si="20"/>
        <v>1446.75</v>
      </c>
    </row>
    <row r="32" spans="2:48">
      <c r="B32" s="152"/>
      <c r="C32" s="152"/>
      <c r="D32" s="156">
        <v>46</v>
      </c>
      <c r="E32" s="167">
        <f t="shared" si="5"/>
        <v>109.47999999999999</v>
      </c>
      <c r="F32" s="156">
        <v>81</v>
      </c>
      <c r="G32" s="167">
        <f t="shared" si="6"/>
        <v>222.42000000000002</v>
      </c>
      <c r="H32" s="156">
        <v>109</v>
      </c>
      <c r="I32" s="167">
        <f t="shared" si="7"/>
        <v>354.26</v>
      </c>
      <c r="J32" s="156">
        <v>142</v>
      </c>
      <c r="K32" s="167">
        <f t="shared" si="8"/>
        <v>535.02</v>
      </c>
      <c r="L32" s="156"/>
      <c r="M32" s="157"/>
      <c r="N32" s="152"/>
      <c r="O32" s="156">
        <v>192</v>
      </c>
      <c r="P32" s="167">
        <f t="shared" si="10"/>
        <v>837.52</v>
      </c>
      <c r="Q32" s="156">
        <v>218</v>
      </c>
      <c r="R32" s="167">
        <f t="shared" si="0"/>
        <v>1004.1800000000001</v>
      </c>
      <c r="S32" s="156">
        <v>260</v>
      </c>
      <c r="T32" s="167">
        <f t="shared" si="1"/>
        <v>1273.4000000000001</v>
      </c>
      <c r="U32" s="156">
        <v>302</v>
      </c>
      <c r="V32" s="167">
        <f t="shared" si="2"/>
        <v>1542.62</v>
      </c>
      <c r="W32" s="156">
        <v>344</v>
      </c>
      <c r="X32" s="167">
        <f t="shared" si="3"/>
        <v>1811.8400000000001</v>
      </c>
      <c r="Z32" s="108"/>
      <c r="AA32" s="108"/>
      <c r="AB32" s="163">
        <v>46</v>
      </c>
      <c r="AC32" s="114">
        <f t="shared" si="21"/>
        <v>96.6</v>
      </c>
      <c r="AD32" s="163">
        <v>81</v>
      </c>
      <c r="AE32" s="114">
        <f t="shared" si="12"/>
        <v>190.64</v>
      </c>
      <c r="AF32" s="163">
        <v>109</v>
      </c>
      <c r="AG32" s="114">
        <f t="shared" si="13"/>
        <v>298.86</v>
      </c>
      <c r="AH32" s="163">
        <v>142</v>
      </c>
      <c r="AI32" s="114">
        <f t="shared" si="14"/>
        <v>446.03999999999996</v>
      </c>
      <c r="AJ32" s="115"/>
      <c r="AK32" s="116"/>
      <c r="AL32" s="108"/>
      <c r="AM32" s="163">
        <v>192</v>
      </c>
      <c r="AN32" s="114">
        <f t="shared" si="16"/>
        <v>687.22</v>
      </c>
      <c r="AO32" s="163">
        <v>218</v>
      </c>
      <c r="AP32" s="114">
        <f t="shared" si="17"/>
        <v>818</v>
      </c>
      <c r="AQ32" s="163">
        <v>260</v>
      </c>
      <c r="AR32" s="114">
        <f t="shared" si="18"/>
        <v>1029.2600000000002</v>
      </c>
      <c r="AS32" s="163">
        <v>302</v>
      </c>
      <c r="AT32" s="114">
        <f t="shared" si="19"/>
        <v>1240.52</v>
      </c>
      <c r="AU32" s="163">
        <v>344</v>
      </c>
      <c r="AV32" s="114">
        <f t="shared" si="20"/>
        <v>1451.7800000000002</v>
      </c>
    </row>
    <row r="33" spans="2:48">
      <c r="B33" s="152"/>
      <c r="C33" s="152"/>
      <c r="D33" s="156">
        <v>47</v>
      </c>
      <c r="E33" s="167">
        <f t="shared" si="5"/>
        <v>111.86</v>
      </c>
      <c r="F33" s="156">
        <v>82</v>
      </c>
      <c r="G33" s="167">
        <f t="shared" si="6"/>
        <v>225.94</v>
      </c>
      <c r="H33" s="156">
        <v>110</v>
      </c>
      <c r="I33" s="167">
        <f t="shared" si="7"/>
        <v>359.06</v>
      </c>
      <c r="J33" s="156">
        <v>143</v>
      </c>
      <c r="K33" s="167">
        <f t="shared" si="8"/>
        <v>540.68000000000006</v>
      </c>
      <c r="L33" s="156"/>
      <c r="M33" s="157"/>
      <c r="N33" s="152"/>
      <c r="O33" s="156">
        <v>193</v>
      </c>
      <c r="P33" s="167">
        <f t="shared" si="10"/>
        <v>843.93000000000006</v>
      </c>
      <c r="Q33" s="156">
        <v>219</v>
      </c>
      <c r="R33" s="167">
        <f t="shared" si="0"/>
        <v>1010.59</v>
      </c>
      <c r="S33" s="156">
        <v>261</v>
      </c>
      <c r="T33" s="167">
        <f t="shared" si="1"/>
        <v>1279.81</v>
      </c>
      <c r="U33" s="156">
        <v>303</v>
      </c>
      <c r="V33" s="167">
        <f t="shared" si="2"/>
        <v>1549.0300000000002</v>
      </c>
      <c r="W33" s="156">
        <v>345</v>
      </c>
      <c r="X33" s="167">
        <f t="shared" si="3"/>
        <v>1818.25</v>
      </c>
      <c r="Z33" s="108"/>
      <c r="AA33" s="108"/>
      <c r="AB33" s="163">
        <v>47</v>
      </c>
      <c r="AC33" s="114">
        <f t="shared" si="21"/>
        <v>98.7</v>
      </c>
      <c r="AD33" s="163">
        <v>82</v>
      </c>
      <c r="AE33" s="114">
        <f t="shared" si="12"/>
        <v>193.53</v>
      </c>
      <c r="AF33" s="163">
        <v>110</v>
      </c>
      <c r="AG33" s="114">
        <f t="shared" si="13"/>
        <v>302.79999999999995</v>
      </c>
      <c r="AH33" s="163">
        <v>143</v>
      </c>
      <c r="AI33" s="114">
        <f t="shared" si="14"/>
        <v>450.64</v>
      </c>
      <c r="AJ33" s="115"/>
      <c r="AK33" s="116"/>
      <c r="AL33" s="108"/>
      <c r="AM33" s="163">
        <v>193</v>
      </c>
      <c r="AN33" s="114">
        <f t="shared" si="16"/>
        <v>692.25</v>
      </c>
      <c r="AO33" s="163">
        <v>219</v>
      </c>
      <c r="AP33" s="114">
        <f t="shared" si="17"/>
        <v>823.03000000000009</v>
      </c>
      <c r="AQ33" s="163">
        <v>261</v>
      </c>
      <c r="AR33" s="114">
        <f t="shared" si="18"/>
        <v>1034.29</v>
      </c>
      <c r="AS33" s="163">
        <v>303</v>
      </c>
      <c r="AT33" s="114">
        <f t="shared" si="19"/>
        <v>1245.5500000000002</v>
      </c>
      <c r="AU33" s="163">
        <v>345</v>
      </c>
      <c r="AV33" s="114">
        <f t="shared" si="20"/>
        <v>1456.81</v>
      </c>
    </row>
    <row r="34" spans="2:48" ht="16.5" thickBot="1">
      <c r="B34" s="152"/>
      <c r="C34" s="152"/>
      <c r="D34" s="156">
        <v>48</v>
      </c>
      <c r="E34" s="167">
        <f t="shared" si="5"/>
        <v>114.24</v>
      </c>
      <c r="F34" s="158">
        <v>83</v>
      </c>
      <c r="G34" s="168">
        <f t="shared" si="6"/>
        <v>229.46</v>
      </c>
      <c r="H34" s="156">
        <v>111</v>
      </c>
      <c r="I34" s="167">
        <f t="shared" si="7"/>
        <v>363.86</v>
      </c>
      <c r="J34" s="156">
        <v>144</v>
      </c>
      <c r="K34" s="167">
        <f t="shared" si="8"/>
        <v>546.34</v>
      </c>
      <c r="L34" s="156"/>
      <c r="M34" s="157"/>
      <c r="N34" s="152"/>
      <c r="O34" s="156">
        <v>194</v>
      </c>
      <c r="P34" s="167">
        <f t="shared" si="10"/>
        <v>850.34</v>
      </c>
      <c r="Q34" s="156">
        <v>220</v>
      </c>
      <c r="R34" s="167">
        <f t="shared" si="0"/>
        <v>1017</v>
      </c>
      <c r="S34" s="156">
        <v>262</v>
      </c>
      <c r="T34" s="167">
        <f t="shared" si="1"/>
        <v>1286.22</v>
      </c>
      <c r="U34" s="156">
        <v>304</v>
      </c>
      <c r="V34" s="167">
        <f t="shared" si="2"/>
        <v>1555.44</v>
      </c>
      <c r="W34" s="156">
        <v>346</v>
      </c>
      <c r="X34" s="167">
        <f t="shared" si="3"/>
        <v>1824.6599999999999</v>
      </c>
      <c r="Z34" s="108"/>
      <c r="AA34" s="108"/>
      <c r="AB34" s="163">
        <v>48</v>
      </c>
      <c r="AC34" s="114">
        <f t="shared" si="21"/>
        <v>100.80000000000001</v>
      </c>
      <c r="AD34" s="164">
        <v>83</v>
      </c>
      <c r="AE34" s="118">
        <f t="shared" si="12"/>
        <v>196.42000000000002</v>
      </c>
      <c r="AF34" s="163">
        <v>111</v>
      </c>
      <c r="AG34" s="114">
        <f t="shared" si="13"/>
        <v>306.74</v>
      </c>
      <c r="AH34" s="163">
        <v>144</v>
      </c>
      <c r="AI34" s="114">
        <f t="shared" si="14"/>
        <v>455.24</v>
      </c>
      <c r="AJ34" s="115"/>
      <c r="AK34" s="116"/>
      <c r="AL34" s="108"/>
      <c r="AM34" s="163">
        <v>194</v>
      </c>
      <c r="AN34" s="114">
        <f t="shared" si="16"/>
        <v>697.28000000000009</v>
      </c>
      <c r="AO34" s="163">
        <v>220</v>
      </c>
      <c r="AP34" s="114">
        <f t="shared" si="17"/>
        <v>828.06000000000006</v>
      </c>
      <c r="AQ34" s="163">
        <v>262</v>
      </c>
      <c r="AR34" s="114">
        <f t="shared" si="18"/>
        <v>1039.3200000000002</v>
      </c>
      <c r="AS34" s="163">
        <v>304</v>
      </c>
      <c r="AT34" s="114">
        <f t="shared" si="19"/>
        <v>1250.58</v>
      </c>
      <c r="AU34" s="163">
        <v>346</v>
      </c>
      <c r="AV34" s="114">
        <f t="shared" si="20"/>
        <v>1461.8400000000001</v>
      </c>
    </row>
    <row r="35" spans="2:48">
      <c r="B35" s="152"/>
      <c r="C35" s="152"/>
      <c r="D35" s="156">
        <v>49</v>
      </c>
      <c r="E35" s="167">
        <f t="shared" si="5"/>
        <v>116.61999999999999</v>
      </c>
      <c r="F35" s="152"/>
      <c r="G35" s="152"/>
      <c r="H35" s="156">
        <v>112</v>
      </c>
      <c r="I35" s="167">
        <f t="shared" si="7"/>
        <v>368.65999999999997</v>
      </c>
      <c r="J35" s="156">
        <v>145</v>
      </c>
      <c r="K35" s="167">
        <f t="shared" si="8"/>
        <v>552</v>
      </c>
      <c r="L35" s="156"/>
      <c r="M35" s="157"/>
      <c r="N35" s="152"/>
      <c r="O35" s="156">
        <v>195</v>
      </c>
      <c r="P35" s="167">
        <f t="shared" si="10"/>
        <v>856.75</v>
      </c>
      <c r="Q35" s="156">
        <v>221</v>
      </c>
      <c r="R35" s="167">
        <f t="shared" si="0"/>
        <v>1023.4100000000001</v>
      </c>
      <c r="S35" s="156">
        <v>263</v>
      </c>
      <c r="T35" s="167">
        <f t="shared" si="1"/>
        <v>1292.6300000000001</v>
      </c>
      <c r="U35" s="156">
        <v>305</v>
      </c>
      <c r="V35" s="167">
        <f t="shared" si="2"/>
        <v>1561.85</v>
      </c>
      <c r="W35" s="156">
        <v>347</v>
      </c>
      <c r="X35" s="167">
        <f t="shared" si="3"/>
        <v>1831.0700000000002</v>
      </c>
      <c r="Z35" s="108"/>
      <c r="AA35" s="108"/>
      <c r="AB35" s="163">
        <v>49</v>
      </c>
      <c r="AC35" s="114">
        <f t="shared" si="21"/>
        <v>102.9</v>
      </c>
      <c r="AD35" s="108"/>
      <c r="AE35" s="108"/>
      <c r="AF35" s="163">
        <v>112</v>
      </c>
      <c r="AG35" s="114">
        <f t="shared" si="13"/>
        <v>310.68</v>
      </c>
      <c r="AH35" s="163">
        <v>145</v>
      </c>
      <c r="AI35" s="114">
        <f t="shared" si="14"/>
        <v>459.84</v>
      </c>
      <c r="AJ35" s="115"/>
      <c r="AK35" s="116"/>
      <c r="AL35" s="108"/>
      <c r="AM35" s="163">
        <v>195</v>
      </c>
      <c r="AN35" s="114">
        <f t="shared" si="16"/>
        <v>702.31000000000006</v>
      </c>
      <c r="AO35" s="163">
        <v>221</v>
      </c>
      <c r="AP35" s="114">
        <f t="shared" si="17"/>
        <v>833.09000000000015</v>
      </c>
      <c r="AQ35" s="163">
        <v>263</v>
      </c>
      <c r="AR35" s="114">
        <f t="shared" si="18"/>
        <v>1044.3500000000001</v>
      </c>
      <c r="AS35" s="163">
        <v>305</v>
      </c>
      <c r="AT35" s="114">
        <f t="shared" si="19"/>
        <v>1255.6100000000001</v>
      </c>
      <c r="AU35" s="163">
        <v>347</v>
      </c>
      <c r="AV35" s="114">
        <f t="shared" si="20"/>
        <v>1466.8700000000001</v>
      </c>
    </row>
    <row r="36" spans="2:48">
      <c r="B36" s="152"/>
      <c r="C36" s="152"/>
      <c r="D36" s="156">
        <v>50</v>
      </c>
      <c r="E36" s="167">
        <f t="shared" si="5"/>
        <v>119</v>
      </c>
      <c r="F36" s="152"/>
      <c r="G36" s="152"/>
      <c r="H36" s="156">
        <v>113</v>
      </c>
      <c r="I36" s="167">
        <f t="shared" si="7"/>
        <v>373.46000000000004</v>
      </c>
      <c r="J36" s="156">
        <v>146</v>
      </c>
      <c r="K36" s="167">
        <f t="shared" si="8"/>
        <v>557.66000000000008</v>
      </c>
      <c r="L36" s="156"/>
      <c r="M36" s="157"/>
      <c r="N36" s="152"/>
      <c r="O36" s="156">
        <v>196</v>
      </c>
      <c r="P36" s="167">
        <f t="shared" si="10"/>
        <v>863.16000000000008</v>
      </c>
      <c r="Q36" s="156">
        <v>222</v>
      </c>
      <c r="R36" s="167">
        <f t="shared" si="0"/>
        <v>1029.8200000000002</v>
      </c>
      <c r="S36" s="156">
        <v>264</v>
      </c>
      <c r="T36" s="167">
        <f t="shared" si="1"/>
        <v>1299.04</v>
      </c>
      <c r="U36" s="156">
        <v>306</v>
      </c>
      <c r="V36" s="167">
        <f t="shared" si="2"/>
        <v>1568.26</v>
      </c>
      <c r="W36" s="156">
        <v>348</v>
      </c>
      <c r="X36" s="167">
        <f t="shared" si="3"/>
        <v>1837.48</v>
      </c>
      <c r="Z36" s="108"/>
      <c r="AA36" s="108"/>
      <c r="AB36" s="163">
        <v>50</v>
      </c>
      <c r="AC36" s="114">
        <f t="shared" si="21"/>
        <v>105</v>
      </c>
      <c r="AD36" s="108"/>
      <c r="AE36" s="108"/>
      <c r="AF36" s="163">
        <v>113</v>
      </c>
      <c r="AG36" s="114">
        <f t="shared" si="13"/>
        <v>314.62</v>
      </c>
      <c r="AH36" s="163">
        <v>146</v>
      </c>
      <c r="AI36" s="114">
        <f t="shared" si="14"/>
        <v>464.44</v>
      </c>
      <c r="AJ36" s="115"/>
      <c r="AK36" s="116"/>
      <c r="AL36" s="108"/>
      <c r="AM36" s="163">
        <v>196</v>
      </c>
      <c r="AN36" s="114">
        <f t="shared" si="16"/>
        <v>707.34</v>
      </c>
      <c r="AO36" s="163">
        <v>222</v>
      </c>
      <c r="AP36" s="114">
        <f t="shared" si="17"/>
        <v>838.12000000000012</v>
      </c>
      <c r="AQ36" s="163">
        <v>264</v>
      </c>
      <c r="AR36" s="114">
        <f t="shared" si="18"/>
        <v>1049.3800000000001</v>
      </c>
      <c r="AS36" s="163">
        <v>306</v>
      </c>
      <c r="AT36" s="114">
        <f t="shared" si="19"/>
        <v>1260.6400000000001</v>
      </c>
      <c r="AU36" s="163">
        <v>348</v>
      </c>
      <c r="AV36" s="114">
        <f t="shared" si="20"/>
        <v>1471.9</v>
      </c>
    </row>
    <row r="37" spans="2:48">
      <c r="B37" s="152"/>
      <c r="C37" s="152"/>
      <c r="D37" s="156">
        <v>51</v>
      </c>
      <c r="E37" s="167">
        <f t="shared" si="5"/>
        <v>121.38</v>
      </c>
      <c r="F37" s="152"/>
      <c r="G37" s="152"/>
      <c r="H37" s="156">
        <v>114</v>
      </c>
      <c r="I37" s="167">
        <f t="shared" si="7"/>
        <v>378.26</v>
      </c>
      <c r="J37" s="156">
        <v>147</v>
      </c>
      <c r="K37" s="167">
        <f t="shared" si="8"/>
        <v>563.32000000000005</v>
      </c>
      <c r="L37" s="156"/>
      <c r="M37" s="157"/>
      <c r="N37" s="152"/>
      <c r="O37" s="156">
        <v>197</v>
      </c>
      <c r="P37" s="167">
        <f t="shared" si="10"/>
        <v>869.57</v>
      </c>
      <c r="Q37" s="156">
        <v>223</v>
      </c>
      <c r="R37" s="167">
        <f t="shared" si="0"/>
        <v>1036.23</v>
      </c>
      <c r="S37" s="156">
        <v>265</v>
      </c>
      <c r="T37" s="167">
        <f t="shared" si="1"/>
        <v>1305.45</v>
      </c>
      <c r="U37" s="156">
        <v>307</v>
      </c>
      <c r="V37" s="167">
        <f t="shared" si="2"/>
        <v>1574.67</v>
      </c>
      <c r="W37" s="156">
        <v>349</v>
      </c>
      <c r="X37" s="167">
        <f t="shared" si="3"/>
        <v>1843.8899999999999</v>
      </c>
      <c r="Z37" s="108"/>
      <c r="AA37" s="108"/>
      <c r="AB37" s="163">
        <v>51</v>
      </c>
      <c r="AC37" s="114">
        <f t="shared" si="21"/>
        <v>107.10000000000001</v>
      </c>
      <c r="AD37" s="108"/>
      <c r="AE37" s="108"/>
      <c r="AF37" s="163">
        <v>114</v>
      </c>
      <c r="AG37" s="114">
        <f t="shared" si="13"/>
        <v>318.56</v>
      </c>
      <c r="AH37" s="163">
        <v>147</v>
      </c>
      <c r="AI37" s="114">
        <f t="shared" si="14"/>
        <v>469.03999999999996</v>
      </c>
      <c r="AJ37" s="115"/>
      <c r="AK37" s="116"/>
      <c r="AL37" s="108"/>
      <c r="AM37" s="163">
        <v>197</v>
      </c>
      <c r="AN37" s="114">
        <f t="shared" si="16"/>
        <v>712.37000000000012</v>
      </c>
      <c r="AO37" s="163">
        <v>223</v>
      </c>
      <c r="AP37" s="114">
        <f t="shared" si="17"/>
        <v>843.15000000000009</v>
      </c>
      <c r="AQ37" s="163">
        <v>265</v>
      </c>
      <c r="AR37" s="114">
        <f t="shared" si="18"/>
        <v>1054.4100000000001</v>
      </c>
      <c r="AS37" s="163">
        <v>307</v>
      </c>
      <c r="AT37" s="114">
        <f t="shared" si="19"/>
        <v>1265.67</v>
      </c>
      <c r="AU37" s="163">
        <v>349</v>
      </c>
      <c r="AV37" s="114">
        <f t="shared" si="20"/>
        <v>1476.93</v>
      </c>
    </row>
    <row r="38" spans="2:48">
      <c r="B38" s="152"/>
      <c r="C38" s="152"/>
      <c r="D38" s="156">
        <v>52</v>
      </c>
      <c r="E38" s="167">
        <f t="shared" si="5"/>
        <v>123.75999999999999</v>
      </c>
      <c r="F38" s="152"/>
      <c r="G38" s="152"/>
      <c r="H38" s="156">
        <v>115</v>
      </c>
      <c r="I38" s="167">
        <f t="shared" si="7"/>
        <v>383.06</v>
      </c>
      <c r="J38" s="156">
        <v>148</v>
      </c>
      <c r="K38" s="167">
        <f t="shared" si="8"/>
        <v>568.98</v>
      </c>
      <c r="L38" s="156"/>
      <c r="M38" s="157"/>
      <c r="N38" s="152"/>
      <c r="O38" s="156">
        <v>198</v>
      </c>
      <c r="P38" s="167">
        <f t="shared" si="10"/>
        <v>875.98</v>
      </c>
      <c r="Q38" s="156">
        <v>224</v>
      </c>
      <c r="R38" s="167">
        <f t="shared" si="0"/>
        <v>1042.6400000000001</v>
      </c>
      <c r="S38" s="156">
        <v>266</v>
      </c>
      <c r="T38" s="167">
        <f t="shared" si="1"/>
        <v>1311.8600000000001</v>
      </c>
      <c r="U38" s="156">
        <v>308</v>
      </c>
      <c r="V38" s="167">
        <f t="shared" si="2"/>
        <v>1581.08</v>
      </c>
      <c r="W38" s="156">
        <v>350</v>
      </c>
      <c r="X38" s="167">
        <f t="shared" si="3"/>
        <v>1850.3000000000002</v>
      </c>
      <c r="Z38" s="108"/>
      <c r="AA38" s="108"/>
      <c r="AB38" s="163">
        <v>52</v>
      </c>
      <c r="AC38" s="114">
        <f t="shared" si="21"/>
        <v>109.2</v>
      </c>
      <c r="AD38" s="108"/>
      <c r="AE38" s="108"/>
      <c r="AF38" s="163">
        <v>115</v>
      </c>
      <c r="AG38" s="114">
        <f t="shared" si="13"/>
        <v>322.5</v>
      </c>
      <c r="AH38" s="163">
        <v>148</v>
      </c>
      <c r="AI38" s="114">
        <f t="shared" si="14"/>
        <v>473.64</v>
      </c>
      <c r="AJ38" s="115"/>
      <c r="AK38" s="116"/>
      <c r="AL38" s="108"/>
      <c r="AM38" s="163">
        <v>198</v>
      </c>
      <c r="AN38" s="114">
        <f t="shared" si="16"/>
        <v>717.40000000000009</v>
      </c>
      <c r="AO38" s="163">
        <v>224</v>
      </c>
      <c r="AP38" s="114">
        <f t="shared" si="17"/>
        <v>848.18000000000006</v>
      </c>
      <c r="AQ38" s="163">
        <v>266</v>
      </c>
      <c r="AR38" s="114">
        <f t="shared" si="18"/>
        <v>1059.44</v>
      </c>
      <c r="AS38" s="163">
        <v>308</v>
      </c>
      <c r="AT38" s="114">
        <f t="shared" si="19"/>
        <v>1270.7</v>
      </c>
      <c r="AU38" s="163">
        <v>350</v>
      </c>
      <c r="AV38" s="114">
        <f t="shared" si="20"/>
        <v>1481.96</v>
      </c>
    </row>
    <row r="39" spans="2:48" ht="16.5" thickBot="1">
      <c r="B39" s="152"/>
      <c r="C39" s="152"/>
      <c r="D39" s="156">
        <v>53</v>
      </c>
      <c r="E39" s="167">
        <f t="shared" si="5"/>
        <v>126.14</v>
      </c>
      <c r="F39" s="152"/>
      <c r="G39" s="152"/>
      <c r="H39" s="158">
        <v>116</v>
      </c>
      <c r="I39" s="168">
        <f t="shared" si="7"/>
        <v>387.86</v>
      </c>
      <c r="J39" s="156">
        <v>149</v>
      </c>
      <c r="K39" s="167">
        <f t="shared" si="8"/>
        <v>574.64</v>
      </c>
      <c r="L39" s="156"/>
      <c r="M39" s="157"/>
      <c r="N39" s="152"/>
      <c r="O39" s="156">
        <v>199</v>
      </c>
      <c r="P39" s="167">
        <f t="shared" si="10"/>
        <v>882.39</v>
      </c>
      <c r="Q39" s="156">
        <v>225</v>
      </c>
      <c r="R39" s="167">
        <f t="shared" si="0"/>
        <v>1049.05</v>
      </c>
      <c r="S39" s="156">
        <v>267</v>
      </c>
      <c r="T39" s="167">
        <f t="shared" si="1"/>
        <v>1318.27</v>
      </c>
      <c r="U39" s="156">
        <v>309</v>
      </c>
      <c r="V39" s="167">
        <f t="shared" si="2"/>
        <v>1587.49</v>
      </c>
      <c r="W39" s="156">
        <v>351</v>
      </c>
      <c r="X39" s="167">
        <f t="shared" si="3"/>
        <v>1856.71</v>
      </c>
      <c r="Z39" s="108"/>
      <c r="AA39" s="108"/>
      <c r="AB39" s="163">
        <v>53</v>
      </c>
      <c r="AC39" s="114">
        <f t="shared" si="21"/>
        <v>111.3</v>
      </c>
      <c r="AD39" s="108"/>
      <c r="AE39" s="108"/>
      <c r="AF39" s="164">
        <v>116</v>
      </c>
      <c r="AG39" s="118">
        <f t="shared" si="13"/>
        <v>326.44</v>
      </c>
      <c r="AH39" s="163">
        <v>149</v>
      </c>
      <c r="AI39" s="114">
        <f t="shared" si="14"/>
        <v>478.24</v>
      </c>
      <c r="AJ39" s="115"/>
      <c r="AK39" s="116"/>
      <c r="AL39" s="108"/>
      <c r="AM39" s="163">
        <v>199</v>
      </c>
      <c r="AN39" s="114">
        <f t="shared" si="16"/>
        <v>722.43000000000006</v>
      </c>
      <c r="AO39" s="163">
        <v>225</v>
      </c>
      <c r="AP39" s="114">
        <f t="shared" si="17"/>
        <v>853.21</v>
      </c>
      <c r="AQ39" s="163">
        <v>267</v>
      </c>
      <c r="AR39" s="114">
        <f t="shared" si="18"/>
        <v>1064.47</v>
      </c>
      <c r="AS39" s="163">
        <v>309</v>
      </c>
      <c r="AT39" s="114">
        <f t="shared" si="19"/>
        <v>1275.73</v>
      </c>
      <c r="AU39" s="163">
        <v>351</v>
      </c>
      <c r="AV39" s="114">
        <f t="shared" si="20"/>
        <v>1486.9900000000002</v>
      </c>
    </row>
    <row r="40" spans="2:48">
      <c r="B40" s="152"/>
      <c r="C40" s="152"/>
      <c r="D40" s="156">
        <v>54</v>
      </c>
      <c r="E40" s="167">
        <f t="shared" si="5"/>
        <v>128.51999999999998</v>
      </c>
      <c r="F40" s="152"/>
      <c r="G40" s="152"/>
      <c r="H40" s="152"/>
      <c r="I40" s="152"/>
      <c r="J40" s="156">
        <v>150</v>
      </c>
      <c r="K40" s="167">
        <f t="shared" si="8"/>
        <v>580.29999999999995</v>
      </c>
      <c r="L40" s="156"/>
      <c r="M40" s="157"/>
      <c r="N40" s="152"/>
      <c r="O40" s="156">
        <v>200</v>
      </c>
      <c r="P40" s="167">
        <f t="shared" si="10"/>
        <v>888.8</v>
      </c>
      <c r="Q40" s="156">
        <v>226</v>
      </c>
      <c r="R40" s="167">
        <f t="shared" si="0"/>
        <v>1055.46</v>
      </c>
      <c r="S40" s="156">
        <v>268</v>
      </c>
      <c r="T40" s="167">
        <f t="shared" si="1"/>
        <v>1324.68</v>
      </c>
      <c r="U40" s="156">
        <v>310</v>
      </c>
      <c r="V40" s="167">
        <f t="shared" si="2"/>
        <v>1593.9</v>
      </c>
      <c r="W40" s="156">
        <v>352</v>
      </c>
      <c r="X40" s="167">
        <f t="shared" si="3"/>
        <v>1863.12</v>
      </c>
      <c r="Z40" s="108"/>
      <c r="AA40" s="108"/>
      <c r="AB40" s="163">
        <v>54</v>
      </c>
      <c r="AC40" s="114">
        <f t="shared" si="21"/>
        <v>113.4</v>
      </c>
      <c r="AD40" s="108"/>
      <c r="AE40" s="108"/>
      <c r="AF40" s="108"/>
      <c r="AG40" s="108"/>
      <c r="AH40" s="163">
        <v>150</v>
      </c>
      <c r="AI40" s="114">
        <f t="shared" si="14"/>
        <v>482.84</v>
      </c>
      <c r="AJ40" s="115"/>
      <c r="AK40" s="116"/>
      <c r="AL40" s="108"/>
      <c r="AM40" s="163">
        <v>200</v>
      </c>
      <c r="AN40" s="114">
        <f t="shared" si="16"/>
        <v>727.46</v>
      </c>
      <c r="AO40" s="163">
        <v>226</v>
      </c>
      <c r="AP40" s="114">
        <f t="shared" si="17"/>
        <v>858.24</v>
      </c>
      <c r="AQ40" s="163">
        <v>268</v>
      </c>
      <c r="AR40" s="114">
        <f t="shared" si="18"/>
        <v>1069.5</v>
      </c>
      <c r="AS40" s="163">
        <v>310</v>
      </c>
      <c r="AT40" s="114">
        <f t="shared" si="19"/>
        <v>1280.7600000000002</v>
      </c>
      <c r="AU40" s="163">
        <v>352</v>
      </c>
      <c r="AV40" s="114">
        <f t="shared" si="20"/>
        <v>1492.02</v>
      </c>
    </row>
    <row r="41" spans="2:48" ht="16.5" thickBot="1">
      <c r="B41" s="152"/>
      <c r="C41" s="152"/>
      <c r="D41" s="158">
        <v>55</v>
      </c>
      <c r="E41" s="168">
        <f t="shared" si="5"/>
        <v>130.9</v>
      </c>
      <c r="F41" s="152"/>
      <c r="G41" s="152"/>
      <c r="H41" s="152"/>
      <c r="I41" s="152"/>
      <c r="J41" s="156">
        <v>151</v>
      </c>
      <c r="K41" s="167">
        <f t="shared" si="8"/>
        <v>585.96</v>
      </c>
      <c r="L41" s="156"/>
      <c r="M41" s="157"/>
      <c r="N41" s="152"/>
      <c r="O41" s="156">
        <v>201</v>
      </c>
      <c r="P41" s="167">
        <f t="shared" si="10"/>
        <v>895.21</v>
      </c>
      <c r="Q41" s="156">
        <v>227</v>
      </c>
      <c r="R41" s="167">
        <f t="shared" si="0"/>
        <v>1061.8699999999999</v>
      </c>
      <c r="S41" s="156">
        <v>269</v>
      </c>
      <c r="T41" s="167">
        <f t="shared" si="1"/>
        <v>1331.0900000000001</v>
      </c>
      <c r="U41" s="156">
        <v>311</v>
      </c>
      <c r="V41" s="167">
        <f t="shared" si="2"/>
        <v>1600.31</v>
      </c>
      <c r="W41" s="156">
        <v>353</v>
      </c>
      <c r="X41" s="167">
        <f t="shared" si="3"/>
        <v>1869.5300000000002</v>
      </c>
      <c r="Z41" s="108"/>
      <c r="AA41" s="108"/>
      <c r="AB41" s="164">
        <v>55</v>
      </c>
      <c r="AC41" s="118">
        <f t="shared" si="21"/>
        <v>115.5</v>
      </c>
      <c r="AD41" s="108"/>
      <c r="AE41" s="108"/>
      <c r="AF41" s="108"/>
      <c r="AG41" s="108"/>
      <c r="AH41" s="163">
        <v>151</v>
      </c>
      <c r="AI41" s="114">
        <f t="shared" si="14"/>
        <v>487.44</v>
      </c>
      <c r="AJ41" s="115"/>
      <c r="AK41" s="116"/>
      <c r="AL41" s="108"/>
      <c r="AM41" s="163">
        <v>201</v>
      </c>
      <c r="AN41" s="114">
        <f t="shared" si="16"/>
        <v>732.49</v>
      </c>
      <c r="AO41" s="163">
        <v>227</v>
      </c>
      <c r="AP41" s="114">
        <f t="shared" si="17"/>
        <v>863.2700000000001</v>
      </c>
      <c r="AQ41" s="163">
        <v>269</v>
      </c>
      <c r="AR41" s="114">
        <f t="shared" si="18"/>
        <v>1074.5300000000002</v>
      </c>
      <c r="AS41" s="163">
        <v>311</v>
      </c>
      <c r="AT41" s="114">
        <f t="shared" si="19"/>
        <v>1285.79</v>
      </c>
      <c r="AU41" s="163">
        <v>353</v>
      </c>
      <c r="AV41" s="114">
        <f t="shared" si="20"/>
        <v>1497.0500000000002</v>
      </c>
    </row>
    <row r="42" spans="2:48">
      <c r="B42" s="152"/>
      <c r="C42" s="152"/>
      <c r="D42" s="152"/>
      <c r="E42" s="152"/>
      <c r="F42" s="152"/>
      <c r="G42" s="152"/>
      <c r="H42" s="152"/>
      <c r="I42" s="152"/>
      <c r="J42" s="156">
        <v>152</v>
      </c>
      <c r="K42" s="167">
        <f t="shared" si="8"/>
        <v>591.62</v>
      </c>
      <c r="L42" s="156"/>
      <c r="M42" s="157"/>
      <c r="N42" s="152"/>
      <c r="O42" s="156">
        <v>202</v>
      </c>
      <c r="P42" s="167">
        <f t="shared" si="10"/>
        <v>901.62</v>
      </c>
      <c r="Q42" s="156">
        <v>228</v>
      </c>
      <c r="R42" s="167">
        <f t="shared" si="0"/>
        <v>1068.28</v>
      </c>
      <c r="S42" s="156">
        <v>270</v>
      </c>
      <c r="T42" s="167">
        <f t="shared" si="1"/>
        <v>1337.5</v>
      </c>
      <c r="U42" s="156">
        <v>312</v>
      </c>
      <c r="V42" s="167">
        <f t="shared" si="2"/>
        <v>1606.72</v>
      </c>
      <c r="W42" s="156">
        <v>354</v>
      </c>
      <c r="X42" s="167">
        <f t="shared" si="3"/>
        <v>1875.94</v>
      </c>
      <c r="Z42" s="108"/>
      <c r="AA42" s="108"/>
      <c r="AB42" s="108"/>
      <c r="AC42" s="108"/>
      <c r="AD42" s="108"/>
      <c r="AE42" s="108"/>
      <c r="AF42" s="108"/>
      <c r="AG42" s="108"/>
      <c r="AH42" s="163">
        <v>152</v>
      </c>
      <c r="AI42" s="114">
        <f t="shared" si="14"/>
        <v>492.03999999999996</v>
      </c>
      <c r="AJ42" s="115"/>
      <c r="AK42" s="116"/>
      <c r="AL42" s="108"/>
      <c r="AM42" s="163">
        <v>202</v>
      </c>
      <c r="AN42" s="114">
        <f t="shared" si="16"/>
        <v>737.5200000000001</v>
      </c>
      <c r="AO42" s="163">
        <v>228</v>
      </c>
      <c r="AP42" s="114">
        <f t="shared" si="17"/>
        <v>868.30000000000007</v>
      </c>
      <c r="AQ42" s="163">
        <v>270</v>
      </c>
      <c r="AR42" s="114">
        <f t="shared" si="18"/>
        <v>1079.56</v>
      </c>
      <c r="AS42" s="163">
        <v>312</v>
      </c>
      <c r="AT42" s="114">
        <f t="shared" si="19"/>
        <v>1290.8200000000002</v>
      </c>
      <c r="AU42" s="163">
        <v>354</v>
      </c>
      <c r="AV42" s="114">
        <f t="shared" si="20"/>
        <v>1502.0800000000002</v>
      </c>
    </row>
    <row r="43" spans="2:48">
      <c r="B43" s="169"/>
      <c r="C43" s="169"/>
      <c r="D43" s="169"/>
      <c r="E43" s="169"/>
      <c r="F43" s="169"/>
      <c r="G43" s="169"/>
      <c r="H43" s="169"/>
      <c r="I43" s="169"/>
      <c r="J43" s="156">
        <v>153</v>
      </c>
      <c r="K43" s="167">
        <f t="shared" si="8"/>
        <v>597.28</v>
      </c>
      <c r="L43" s="156"/>
      <c r="M43" s="157"/>
      <c r="N43" s="152"/>
      <c r="O43" s="156">
        <v>203</v>
      </c>
      <c r="P43" s="167">
        <f t="shared" si="10"/>
        <v>908.03</v>
      </c>
      <c r="Q43" s="156">
        <v>229</v>
      </c>
      <c r="R43" s="167">
        <f t="shared" si="0"/>
        <v>1074.69</v>
      </c>
      <c r="S43" s="156">
        <v>271</v>
      </c>
      <c r="T43" s="167">
        <f t="shared" si="1"/>
        <v>1343.91</v>
      </c>
      <c r="U43" s="156">
        <v>313</v>
      </c>
      <c r="V43" s="167">
        <f t="shared" si="2"/>
        <v>1613.13</v>
      </c>
      <c r="W43" s="156">
        <v>355</v>
      </c>
      <c r="X43" s="167">
        <f t="shared" si="3"/>
        <v>1882.35</v>
      </c>
      <c r="Z43" s="108"/>
      <c r="AA43" s="108"/>
      <c r="AB43" s="108"/>
      <c r="AC43" s="108"/>
      <c r="AD43" s="108"/>
      <c r="AE43" s="108"/>
      <c r="AF43" s="108"/>
      <c r="AG43" s="108"/>
      <c r="AH43" s="163">
        <v>153</v>
      </c>
      <c r="AI43" s="114">
        <f t="shared" si="14"/>
        <v>496.64</v>
      </c>
      <c r="AJ43" s="115"/>
      <c r="AK43" s="116"/>
      <c r="AL43" s="108"/>
      <c r="AM43" s="163">
        <v>203</v>
      </c>
      <c r="AN43" s="114">
        <f t="shared" si="16"/>
        <v>742.55000000000007</v>
      </c>
      <c r="AO43" s="163">
        <v>229</v>
      </c>
      <c r="AP43" s="114">
        <f t="shared" si="17"/>
        <v>873.33000000000015</v>
      </c>
      <c r="AQ43" s="163">
        <v>271</v>
      </c>
      <c r="AR43" s="114">
        <f t="shared" si="18"/>
        <v>1084.5900000000001</v>
      </c>
      <c r="AS43" s="163">
        <v>313</v>
      </c>
      <c r="AT43" s="114">
        <f t="shared" si="19"/>
        <v>1295.8500000000001</v>
      </c>
      <c r="AU43" s="163">
        <v>355</v>
      </c>
      <c r="AV43" s="114">
        <f t="shared" si="20"/>
        <v>1507.1100000000001</v>
      </c>
    </row>
    <row r="44" spans="2:48">
      <c r="B44" s="169"/>
      <c r="C44" s="169"/>
      <c r="D44" s="169"/>
      <c r="E44" s="169"/>
      <c r="F44" s="169"/>
      <c r="G44" s="169"/>
      <c r="H44" s="169"/>
      <c r="I44" s="169"/>
      <c r="J44" s="156">
        <v>154</v>
      </c>
      <c r="K44" s="167">
        <f t="shared" si="8"/>
        <v>602.94000000000005</v>
      </c>
      <c r="L44" s="156"/>
      <c r="M44" s="157"/>
      <c r="N44" s="152"/>
      <c r="O44" s="156">
        <v>204</v>
      </c>
      <c r="P44" s="167">
        <f t="shared" si="10"/>
        <v>914.44</v>
      </c>
      <c r="Q44" s="156">
        <v>230</v>
      </c>
      <c r="R44" s="167">
        <f t="shared" si="0"/>
        <v>1081.0999999999999</v>
      </c>
      <c r="S44" s="156">
        <v>272</v>
      </c>
      <c r="T44" s="167">
        <f t="shared" si="1"/>
        <v>1350.3200000000002</v>
      </c>
      <c r="U44" s="156">
        <v>314</v>
      </c>
      <c r="V44" s="167">
        <f t="shared" si="2"/>
        <v>1619.54</v>
      </c>
      <c r="W44" s="156">
        <v>356</v>
      </c>
      <c r="X44" s="167">
        <f t="shared" si="3"/>
        <v>1888.7600000000002</v>
      </c>
      <c r="Z44" s="108"/>
      <c r="AA44" s="108"/>
      <c r="AB44" s="108"/>
      <c r="AC44" s="108"/>
      <c r="AD44" s="108"/>
      <c r="AE44" s="108"/>
      <c r="AF44" s="108"/>
      <c r="AG44" s="108"/>
      <c r="AH44" s="163">
        <v>154</v>
      </c>
      <c r="AI44" s="114">
        <f t="shared" si="14"/>
        <v>501.24</v>
      </c>
      <c r="AJ44" s="115"/>
      <c r="AK44" s="116"/>
      <c r="AL44" s="108"/>
      <c r="AM44" s="163">
        <v>204</v>
      </c>
      <c r="AN44" s="114">
        <f t="shared" si="16"/>
        <v>747.58</v>
      </c>
      <c r="AO44" s="163">
        <v>230</v>
      </c>
      <c r="AP44" s="114">
        <f t="shared" si="17"/>
        <v>878.36000000000013</v>
      </c>
      <c r="AQ44" s="163">
        <v>272</v>
      </c>
      <c r="AR44" s="114">
        <f t="shared" si="18"/>
        <v>1089.6200000000001</v>
      </c>
      <c r="AS44" s="163">
        <v>314</v>
      </c>
      <c r="AT44" s="114">
        <f t="shared" si="19"/>
        <v>1300.8800000000001</v>
      </c>
      <c r="AU44" s="163">
        <v>356</v>
      </c>
      <c r="AV44" s="114">
        <f t="shared" si="20"/>
        <v>1512.14</v>
      </c>
    </row>
    <row r="45" spans="2:48">
      <c r="B45" s="169"/>
      <c r="C45" s="169"/>
      <c r="D45" s="169"/>
      <c r="E45" s="169"/>
      <c r="F45" s="169"/>
      <c r="G45" s="169"/>
      <c r="H45" s="169"/>
      <c r="I45" s="169"/>
      <c r="J45" s="156">
        <v>155</v>
      </c>
      <c r="K45" s="167">
        <f t="shared" si="8"/>
        <v>608.6</v>
      </c>
      <c r="L45" s="156"/>
      <c r="M45" s="157"/>
      <c r="N45" s="152"/>
      <c r="O45" s="156">
        <v>205</v>
      </c>
      <c r="P45" s="167">
        <f t="shared" si="10"/>
        <v>920.85</v>
      </c>
      <c r="Q45" s="156">
        <v>231</v>
      </c>
      <c r="R45" s="167">
        <f t="shared" si="0"/>
        <v>1087.51</v>
      </c>
      <c r="S45" s="156">
        <v>273</v>
      </c>
      <c r="T45" s="167">
        <f t="shared" si="1"/>
        <v>1356.73</v>
      </c>
      <c r="U45" s="156">
        <v>315</v>
      </c>
      <c r="V45" s="167">
        <f t="shared" si="2"/>
        <v>1625.95</v>
      </c>
      <c r="W45" s="156">
        <v>357</v>
      </c>
      <c r="X45" s="167">
        <f t="shared" si="3"/>
        <v>1895.17</v>
      </c>
      <c r="Z45" s="108"/>
      <c r="AA45" s="108"/>
      <c r="AB45" s="108"/>
      <c r="AC45" s="108"/>
      <c r="AD45" s="108"/>
      <c r="AE45" s="108"/>
      <c r="AF45" s="108"/>
      <c r="AG45" s="108"/>
      <c r="AH45" s="163">
        <v>155</v>
      </c>
      <c r="AI45" s="114">
        <f t="shared" si="14"/>
        <v>505.84</v>
      </c>
      <c r="AJ45" s="115"/>
      <c r="AK45" s="116"/>
      <c r="AL45" s="108"/>
      <c r="AM45" s="163">
        <v>205</v>
      </c>
      <c r="AN45" s="114">
        <f t="shared" si="16"/>
        <v>752.61000000000013</v>
      </c>
      <c r="AO45" s="163">
        <v>231</v>
      </c>
      <c r="AP45" s="114">
        <f t="shared" si="17"/>
        <v>883.3900000000001</v>
      </c>
      <c r="AQ45" s="163">
        <v>273</v>
      </c>
      <c r="AR45" s="114">
        <f t="shared" si="18"/>
        <v>1094.6500000000001</v>
      </c>
      <c r="AS45" s="163">
        <v>315</v>
      </c>
      <c r="AT45" s="114">
        <f t="shared" si="19"/>
        <v>1305.9100000000001</v>
      </c>
      <c r="AU45" s="163">
        <v>357</v>
      </c>
      <c r="AV45" s="114">
        <f t="shared" si="20"/>
        <v>1517.17</v>
      </c>
    </row>
    <row r="46" spans="2:48" ht="16.5" thickBot="1">
      <c r="B46" s="169"/>
      <c r="C46" s="169"/>
      <c r="D46" s="169"/>
      <c r="E46" s="169"/>
      <c r="F46" s="169"/>
      <c r="G46" s="169"/>
      <c r="H46" s="169"/>
      <c r="I46" s="169"/>
      <c r="J46" s="158">
        <v>156</v>
      </c>
      <c r="K46" s="168">
        <f t="shared" si="8"/>
        <v>614.26</v>
      </c>
      <c r="L46" s="158"/>
      <c r="M46" s="159"/>
      <c r="N46" s="152"/>
      <c r="O46" s="156">
        <v>206</v>
      </c>
      <c r="P46" s="167">
        <f t="shared" si="10"/>
        <v>927.26</v>
      </c>
      <c r="Q46" s="156">
        <v>232</v>
      </c>
      <c r="R46" s="167">
        <f t="shared" si="0"/>
        <v>1093.92</v>
      </c>
      <c r="S46" s="156">
        <v>274</v>
      </c>
      <c r="T46" s="167">
        <f t="shared" si="1"/>
        <v>1363.1399999999999</v>
      </c>
      <c r="U46" s="156">
        <v>316</v>
      </c>
      <c r="V46" s="167">
        <f t="shared" si="2"/>
        <v>1632.3600000000001</v>
      </c>
      <c r="W46" s="156">
        <v>358</v>
      </c>
      <c r="X46" s="167">
        <f t="shared" si="3"/>
        <v>1901.58</v>
      </c>
      <c r="Z46" s="108"/>
      <c r="AA46" s="108"/>
      <c r="AB46" s="108"/>
      <c r="AC46" s="108"/>
      <c r="AD46" s="108"/>
      <c r="AE46" s="108"/>
      <c r="AF46" s="108"/>
      <c r="AG46" s="108"/>
      <c r="AH46" s="164">
        <v>156</v>
      </c>
      <c r="AI46" s="118">
        <f t="shared" si="14"/>
        <v>510.44</v>
      </c>
      <c r="AJ46" s="117"/>
      <c r="AK46" s="119"/>
      <c r="AL46" s="108"/>
      <c r="AM46" s="163">
        <v>206</v>
      </c>
      <c r="AN46" s="114">
        <f t="shared" si="16"/>
        <v>757.6400000000001</v>
      </c>
      <c r="AO46" s="163">
        <v>232</v>
      </c>
      <c r="AP46" s="114">
        <f t="shared" si="17"/>
        <v>888.42000000000007</v>
      </c>
      <c r="AQ46" s="163">
        <v>274</v>
      </c>
      <c r="AR46" s="114">
        <f t="shared" si="18"/>
        <v>1099.68</v>
      </c>
      <c r="AS46" s="163">
        <v>316</v>
      </c>
      <c r="AT46" s="114">
        <f t="shared" si="19"/>
        <v>1310.94</v>
      </c>
      <c r="AU46" s="163">
        <v>358</v>
      </c>
      <c r="AV46" s="114">
        <f t="shared" si="20"/>
        <v>1522.2</v>
      </c>
    </row>
    <row r="47" spans="2:48">
      <c r="B47" s="169"/>
      <c r="C47" s="169"/>
      <c r="D47" s="169"/>
      <c r="E47" s="169"/>
      <c r="F47" s="169"/>
      <c r="G47" s="169"/>
      <c r="H47" s="169"/>
      <c r="I47" s="169"/>
      <c r="J47" s="152"/>
      <c r="K47" s="152"/>
      <c r="L47" s="152"/>
      <c r="M47" s="152"/>
      <c r="N47" s="152"/>
      <c r="O47" s="156">
        <v>207</v>
      </c>
      <c r="P47" s="167">
        <f t="shared" si="10"/>
        <v>933.67000000000007</v>
      </c>
      <c r="Q47" s="156">
        <v>233</v>
      </c>
      <c r="R47" s="167">
        <f t="shared" si="0"/>
        <v>1100.33</v>
      </c>
      <c r="S47" s="156">
        <v>275</v>
      </c>
      <c r="T47" s="167">
        <f t="shared" si="1"/>
        <v>1369.5500000000002</v>
      </c>
      <c r="U47" s="156">
        <v>317</v>
      </c>
      <c r="V47" s="167">
        <f t="shared" si="2"/>
        <v>1638.77</v>
      </c>
      <c r="W47" s="156">
        <v>359</v>
      </c>
      <c r="X47" s="167">
        <f t="shared" si="3"/>
        <v>1907.9900000000002</v>
      </c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63">
        <v>207</v>
      </c>
      <c r="AN47" s="114">
        <f t="shared" si="16"/>
        <v>762.67000000000007</v>
      </c>
      <c r="AO47" s="163">
        <v>233</v>
      </c>
      <c r="AP47" s="114">
        <f t="shared" si="17"/>
        <v>893.45</v>
      </c>
      <c r="AQ47" s="163">
        <v>275</v>
      </c>
      <c r="AR47" s="114">
        <f t="shared" si="18"/>
        <v>1104.71</v>
      </c>
      <c r="AS47" s="163">
        <v>317</v>
      </c>
      <c r="AT47" s="114">
        <f t="shared" si="19"/>
        <v>1315.9700000000003</v>
      </c>
      <c r="AU47" s="163">
        <v>359</v>
      </c>
      <c r="AV47" s="114">
        <f t="shared" si="20"/>
        <v>1527.23</v>
      </c>
    </row>
    <row r="48" spans="2:48" ht="16.5" thickBot="1"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52"/>
      <c r="O48" s="158">
        <v>208</v>
      </c>
      <c r="P48" s="168">
        <f t="shared" si="10"/>
        <v>940.08</v>
      </c>
      <c r="Q48" s="158">
        <v>234</v>
      </c>
      <c r="R48" s="168">
        <f t="shared" si="0"/>
        <v>1106.74</v>
      </c>
      <c r="S48" s="158">
        <v>276</v>
      </c>
      <c r="T48" s="168">
        <f t="shared" si="1"/>
        <v>1375.96</v>
      </c>
      <c r="U48" s="158">
        <v>318</v>
      </c>
      <c r="V48" s="168">
        <f t="shared" si="2"/>
        <v>1645.18</v>
      </c>
      <c r="W48" s="158">
        <v>360</v>
      </c>
      <c r="X48" s="168">
        <f t="shared" si="3"/>
        <v>1914.4</v>
      </c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64">
        <v>208</v>
      </c>
      <c r="AN48" s="118">
        <f t="shared" si="16"/>
        <v>767.7</v>
      </c>
      <c r="AO48" s="164">
        <v>234</v>
      </c>
      <c r="AP48" s="118">
        <f t="shared" si="17"/>
        <v>898.48</v>
      </c>
      <c r="AQ48" s="164">
        <v>276</v>
      </c>
      <c r="AR48" s="118">
        <f t="shared" si="18"/>
        <v>1109.7400000000002</v>
      </c>
      <c r="AS48" s="164">
        <v>318</v>
      </c>
      <c r="AT48" s="118">
        <f t="shared" si="19"/>
        <v>1321</v>
      </c>
      <c r="AU48" s="164">
        <v>360</v>
      </c>
      <c r="AV48" s="118">
        <f t="shared" si="20"/>
        <v>1532.2600000000002</v>
      </c>
    </row>
    <row r="49" spans="2:24"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</row>
    <row r="52" spans="2:24">
      <c r="B52" s="178" t="s">
        <v>129</v>
      </c>
      <c r="C52" s="176"/>
      <c r="D52" s="176"/>
      <c r="E52" s="176"/>
      <c r="F52" s="176"/>
      <c r="G52" s="176"/>
      <c r="H52" s="176"/>
      <c r="I52" s="176"/>
      <c r="L52" s="176" t="s">
        <v>133</v>
      </c>
      <c r="M52" s="176"/>
      <c r="O52" s="175" t="s">
        <v>129</v>
      </c>
      <c r="P52" s="175"/>
      <c r="Q52" s="175"/>
      <c r="R52" s="175"/>
      <c r="S52" s="175"/>
      <c r="W52" s="176" t="s">
        <v>134</v>
      </c>
      <c r="X52" s="176"/>
    </row>
    <row r="53" spans="2:24">
      <c r="B53" s="176"/>
      <c r="C53" s="176"/>
      <c r="D53" s="176"/>
      <c r="E53" s="176"/>
      <c r="F53" s="176"/>
      <c r="G53" s="176"/>
      <c r="H53" s="176"/>
      <c r="I53" s="176"/>
      <c r="L53" s="176"/>
      <c r="M53" s="176"/>
      <c r="O53" s="175"/>
      <c r="P53" s="175"/>
      <c r="Q53" s="175"/>
      <c r="R53" s="175"/>
      <c r="S53" s="175"/>
      <c r="W53" s="176"/>
      <c r="X53" s="176"/>
    </row>
    <row r="54" spans="2:24" ht="19.5">
      <c r="B54" s="175" t="s">
        <v>135</v>
      </c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20"/>
      <c r="O54" s="175" t="s">
        <v>135</v>
      </c>
      <c r="P54" s="175"/>
      <c r="Q54" s="175"/>
      <c r="R54" s="175"/>
      <c r="S54" s="175"/>
      <c r="T54" s="175"/>
      <c r="U54" s="175"/>
      <c r="V54" s="175"/>
      <c r="W54" s="175"/>
      <c r="X54" s="175"/>
    </row>
    <row r="55" spans="2:24" ht="20.25" thickBot="1">
      <c r="B55" s="175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20"/>
      <c r="O55" s="175"/>
      <c r="P55" s="175"/>
      <c r="Q55" s="175"/>
      <c r="R55" s="175"/>
      <c r="S55" s="175"/>
      <c r="T55" s="175"/>
      <c r="U55" s="175"/>
      <c r="V55" s="175"/>
      <c r="W55" s="175"/>
      <c r="X55" s="175"/>
    </row>
    <row r="56" spans="2:24">
      <c r="B56" s="160">
        <v>20</v>
      </c>
      <c r="C56" s="107">
        <v>2.1</v>
      </c>
      <c r="D56" s="160">
        <v>55</v>
      </c>
      <c r="E56" s="107">
        <v>2.1</v>
      </c>
      <c r="F56" s="160">
        <v>83</v>
      </c>
      <c r="G56" s="107">
        <v>2.89</v>
      </c>
      <c r="H56" s="160">
        <v>116</v>
      </c>
      <c r="I56" s="107">
        <v>3.94</v>
      </c>
      <c r="J56" s="160">
        <v>166</v>
      </c>
      <c r="K56" s="107">
        <v>4.5999999999999996</v>
      </c>
      <c r="L56" s="160">
        <v>166</v>
      </c>
      <c r="M56" s="107">
        <v>4.5999999999999996</v>
      </c>
      <c r="N56" s="108"/>
      <c r="O56" s="160">
        <v>167</v>
      </c>
      <c r="P56" s="107">
        <v>5.03</v>
      </c>
      <c r="Q56" s="160"/>
      <c r="R56" s="107">
        <v>5.03</v>
      </c>
      <c r="S56" s="160"/>
      <c r="T56" s="107">
        <v>5.03</v>
      </c>
      <c r="U56" s="160"/>
      <c r="V56" s="107">
        <v>5.03</v>
      </c>
      <c r="W56" s="160"/>
      <c r="X56" s="107">
        <v>5.03</v>
      </c>
    </row>
    <row r="57" spans="2:24" ht="16.5" thickBot="1">
      <c r="B57" s="161"/>
      <c r="C57" s="111" t="s">
        <v>40</v>
      </c>
      <c r="D57" s="161"/>
      <c r="E57" s="111" t="s">
        <v>40</v>
      </c>
      <c r="F57" s="161"/>
      <c r="G57" s="111" t="s">
        <v>40</v>
      </c>
      <c r="H57" s="161"/>
      <c r="I57" s="111" t="s">
        <v>40</v>
      </c>
      <c r="J57" s="161"/>
      <c r="K57" s="111" t="s">
        <v>40</v>
      </c>
      <c r="L57" s="161"/>
      <c r="M57" s="111" t="s">
        <v>40</v>
      </c>
      <c r="N57" s="112"/>
      <c r="O57" s="161"/>
      <c r="P57" s="111" t="s">
        <v>40</v>
      </c>
      <c r="Q57" s="161"/>
      <c r="R57" s="111" t="s">
        <v>40</v>
      </c>
      <c r="S57" s="161"/>
      <c r="T57" s="111" t="s">
        <v>40</v>
      </c>
      <c r="U57" s="161"/>
      <c r="V57" s="111" t="s">
        <v>40</v>
      </c>
      <c r="W57" s="161"/>
      <c r="X57" s="111" t="s">
        <v>40</v>
      </c>
    </row>
    <row r="58" spans="2:24">
      <c r="B58" s="162">
        <v>1</v>
      </c>
      <c r="C58" s="114">
        <f>B58*2.1</f>
        <v>2.1</v>
      </c>
      <c r="D58" s="162">
        <v>21</v>
      </c>
      <c r="E58" s="114">
        <f>(D58-20)*2.1+42</f>
        <v>44.1</v>
      </c>
      <c r="F58" s="162">
        <v>56</v>
      </c>
      <c r="G58" s="114">
        <f>(F58-55)*2.89+115.5</f>
        <v>118.39</v>
      </c>
      <c r="H58" s="162">
        <v>84</v>
      </c>
      <c r="I58" s="114">
        <f>(H58-83)*3.94+196.42</f>
        <v>200.35999999999999</v>
      </c>
      <c r="J58" s="162">
        <v>117</v>
      </c>
      <c r="K58" s="114">
        <f>(J58-116)*4.6+326.44</f>
        <v>331.04</v>
      </c>
      <c r="L58" s="162">
        <v>157</v>
      </c>
      <c r="M58" s="114">
        <f>(L58-116)*4.6+326.44</f>
        <v>515.04</v>
      </c>
      <c r="N58" s="108"/>
      <c r="O58" s="162">
        <v>167</v>
      </c>
      <c r="P58" s="114">
        <f>(O58-166)*5.03+556.44</f>
        <v>561.47</v>
      </c>
      <c r="Q58" s="162">
        <v>209</v>
      </c>
      <c r="R58" s="114">
        <f>(Q58-166)*5.03+556.44</f>
        <v>772.73</v>
      </c>
      <c r="S58" s="162">
        <v>235</v>
      </c>
      <c r="T58" s="114">
        <f>(S58-166)*5.03+556.44</f>
        <v>903.51</v>
      </c>
      <c r="U58" s="162">
        <v>277</v>
      </c>
      <c r="V58" s="114">
        <f>(U58-166)*5.03+556.44</f>
        <v>1114.77</v>
      </c>
      <c r="W58" s="162">
        <v>319</v>
      </c>
      <c r="X58" s="114">
        <f>(W58-166)*5.03+556.44</f>
        <v>1326.0300000000002</v>
      </c>
    </row>
    <row r="59" spans="2:24">
      <c r="B59" s="163">
        <v>2</v>
      </c>
      <c r="C59" s="114">
        <f t="shared" ref="C59:C77" si="22">B59*2.1</f>
        <v>4.2</v>
      </c>
      <c r="D59" s="163">
        <v>22</v>
      </c>
      <c r="E59" s="114">
        <f>(D59-20)*2.1+42</f>
        <v>46.2</v>
      </c>
      <c r="F59" s="163">
        <v>57</v>
      </c>
      <c r="G59" s="114">
        <f t="shared" ref="G59:G85" si="23">(F59-55)*2.89+115.5</f>
        <v>121.28</v>
      </c>
      <c r="H59" s="163">
        <v>85</v>
      </c>
      <c r="I59" s="114">
        <f t="shared" ref="I59:I90" si="24">(H59-83)*3.94+196.42</f>
        <v>204.29999999999998</v>
      </c>
      <c r="J59" s="163">
        <v>118</v>
      </c>
      <c r="K59" s="114">
        <f t="shared" ref="K59:K97" si="25">(J59-116)*4.6+326.44</f>
        <v>335.64</v>
      </c>
      <c r="L59" s="163">
        <v>158</v>
      </c>
      <c r="M59" s="114">
        <f t="shared" ref="M59:M67" si="26">(L59-116)*4.6+326.44</f>
        <v>519.64</v>
      </c>
      <c r="N59" s="108"/>
      <c r="O59" s="163">
        <v>168</v>
      </c>
      <c r="P59" s="114">
        <f t="shared" ref="P59:P99" si="27">(O59-166)*5.03+556.44</f>
        <v>566.5</v>
      </c>
      <c r="Q59" s="163">
        <v>210</v>
      </c>
      <c r="R59" s="114">
        <f t="shared" ref="R59:R99" si="28">(Q59-166)*5.03+556.44</f>
        <v>777.7600000000001</v>
      </c>
      <c r="S59" s="163">
        <v>236</v>
      </c>
      <c r="T59" s="114">
        <f t="shared" ref="T59:T99" si="29">(S59-166)*5.03+556.44</f>
        <v>908.54000000000008</v>
      </c>
      <c r="U59" s="163">
        <v>278</v>
      </c>
      <c r="V59" s="114">
        <f t="shared" ref="V59:V99" si="30">(U59-166)*5.03+556.44</f>
        <v>1119.8000000000002</v>
      </c>
      <c r="W59" s="163">
        <v>320</v>
      </c>
      <c r="X59" s="114">
        <f t="shared" ref="X59:X99" si="31">(W59-166)*5.03+556.44</f>
        <v>1331.06</v>
      </c>
    </row>
    <row r="60" spans="2:24">
      <c r="B60" s="163">
        <v>3</v>
      </c>
      <c r="C60" s="114">
        <f t="shared" si="22"/>
        <v>6.3000000000000007</v>
      </c>
      <c r="D60" s="163">
        <v>23</v>
      </c>
      <c r="E60" s="114">
        <f t="shared" ref="E60:E92" si="32">(D60-20)*2.1+42</f>
        <v>48.3</v>
      </c>
      <c r="F60" s="163">
        <v>58</v>
      </c>
      <c r="G60" s="114">
        <f t="shared" si="23"/>
        <v>124.17</v>
      </c>
      <c r="H60" s="163">
        <v>86</v>
      </c>
      <c r="I60" s="114">
        <f t="shared" si="24"/>
        <v>208.23999999999998</v>
      </c>
      <c r="J60" s="163">
        <v>119</v>
      </c>
      <c r="K60" s="114">
        <f t="shared" si="25"/>
        <v>340.24</v>
      </c>
      <c r="L60" s="163">
        <v>159</v>
      </c>
      <c r="M60" s="114">
        <f t="shared" si="26"/>
        <v>524.24</v>
      </c>
      <c r="N60" s="108"/>
      <c r="O60" s="163">
        <v>169</v>
      </c>
      <c r="P60" s="114">
        <f t="shared" si="27"/>
        <v>571.53000000000009</v>
      </c>
      <c r="Q60" s="163">
        <v>211</v>
      </c>
      <c r="R60" s="114">
        <f t="shared" si="28"/>
        <v>782.79000000000008</v>
      </c>
      <c r="S60" s="163">
        <v>237</v>
      </c>
      <c r="T60" s="114">
        <f t="shared" si="29"/>
        <v>913.57</v>
      </c>
      <c r="U60" s="163">
        <v>279</v>
      </c>
      <c r="V60" s="114">
        <f t="shared" si="30"/>
        <v>1124.83</v>
      </c>
      <c r="W60" s="163">
        <v>321</v>
      </c>
      <c r="X60" s="114">
        <f t="shared" si="31"/>
        <v>1336.0900000000001</v>
      </c>
    </row>
    <row r="61" spans="2:24">
      <c r="B61" s="163">
        <v>4</v>
      </c>
      <c r="C61" s="114">
        <f t="shared" si="22"/>
        <v>8.4</v>
      </c>
      <c r="D61" s="163">
        <v>24</v>
      </c>
      <c r="E61" s="114">
        <f t="shared" si="32"/>
        <v>50.4</v>
      </c>
      <c r="F61" s="163">
        <v>59</v>
      </c>
      <c r="G61" s="114">
        <f t="shared" si="23"/>
        <v>127.06</v>
      </c>
      <c r="H61" s="163">
        <v>87</v>
      </c>
      <c r="I61" s="114">
        <f t="shared" si="24"/>
        <v>212.17999999999998</v>
      </c>
      <c r="J61" s="163">
        <v>120</v>
      </c>
      <c r="K61" s="114">
        <f t="shared" si="25"/>
        <v>344.84</v>
      </c>
      <c r="L61" s="163">
        <v>160</v>
      </c>
      <c r="M61" s="114">
        <f t="shared" si="26"/>
        <v>528.83999999999992</v>
      </c>
      <c r="N61" s="108"/>
      <c r="O61" s="163">
        <v>170</v>
      </c>
      <c r="P61" s="114">
        <f t="shared" si="27"/>
        <v>576.56000000000006</v>
      </c>
      <c r="Q61" s="163">
        <v>212</v>
      </c>
      <c r="R61" s="114">
        <f t="shared" si="28"/>
        <v>787.82</v>
      </c>
      <c r="S61" s="163">
        <v>238</v>
      </c>
      <c r="T61" s="114">
        <f t="shared" si="29"/>
        <v>918.60000000000014</v>
      </c>
      <c r="U61" s="163">
        <v>280</v>
      </c>
      <c r="V61" s="114">
        <f t="shared" si="30"/>
        <v>1129.8600000000001</v>
      </c>
      <c r="W61" s="163">
        <v>322</v>
      </c>
      <c r="X61" s="114">
        <f t="shared" si="31"/>
        <v>1341.1200000000001</v>
      </c>
    </row>
    <row r="62" spans="2:24">
      <c r="B62" s="163">
        <v>5</v>
      </c>
      <c r="C62" s="114">
        <f t="shared" si="22"/>
        <v>10.5</v>
      </c>
      <c r="D62" s="163">
        <v>25</v>
      </c>
      <c r="E62" s="114">
        <f t="shared" si="32"/>
        <v>52.5</v>
      </c>
      <c r="F62" s="163">
        <v>60</v>
      </c>
      <c r="G62" s="114">
        <f t="shared" si="23"/>
        <v>129.94999999999999</v>
      </c>
      <c r="H62" s="163">
        <v>88</v>
      </c>
      <c r="I62" s="114">
        <f t="shared" si="24"/>
        <v>216.11999999999998</v>
      </c>
      <c r="J62" s="163">
        <v>121</v>
      </c>
      <c r="K62" s="114">
        <f t="shared" si="25"/>
        <v>349.44</v>
      </c>
      <c r="L62" s="163">
        <v>161</v>
      </c>
      <c r="M62" s="114">
        <f t="shared" si="26"/>
        <v>533.43999999999994</v>
      </c>
      <c r="N62" s="108"/>
      <c r="O62" s="163">
        <v>171</v>
      </c>
      <c r="P62" s="114">
        <f t="shared" si="27"/>
        <v>581.59</v>
      </c>
      <c r="Q62" s="163">
        <v>213</v>
      </c>
      <c r="R62" s="114">
        <f t="shared" si="28"/>
        <v>792.85000000000014</v>
      </c>
      <c r="S62" s="163">
        <v>239</v>
      </c>
      <c r="T62" s="114">
        <f t="shared" si="29"/>
        <v>923.63000000000011</v>
      </c>
      <c r="U62" s="163">
        <v>281</v>
      </c>
      <c r="V62" s="114">
        <f t="shared" si="30"/>
        <v>1134.8900000000001</v>
      </c>
      <c r="W62" s="163">
        <v>323</v>
      </c>
      <c r="X62" s="114">
        <f t="shared" si="31"/>
        <v>1346.15</v>
      </c>
    </row>
    <row r="63" spans="2:24">
      <c r="B63" s="163">
        <v>6</v>
      </c>
      <c r="C63" s="114">
        <f t="shared" si="22"/>
        <v>12.600000000000001</v>
      </c>
      <c r="D63" s="163">
        <v>26</v>
      </c>
      <c r="E63" s="114">
        <f t="shared" si="32"/>
        <v>54.6</v>
      </c>
      <c r="F63" s="163">
        <v>61</v>
      </c>
      <c r="G63" s="114">
        <f t="shared" si="23"/>
        <v>132.84</v>
      </c>
      <c r="H63" s="163">
        <v>89</v>
      </c>
      <c r="I63" s="114">
        <f t="shared" si="24"/>
        <v>220.06</v>
      </c>
      <c r="J63" s="163">
        <v>122</v>
      </c>
      <c r="K63" s="114">
        <f t="shared" si="25"/>
        <v>354.04</v>
      </c>
      <c r="L63" s="163">
        <v>162</v>
      </c>
      <c r="M63" s="114">
        <f t="shared" si="26"/>
        <v>538.04</v>
      </c>
      <c r="N63" s="108"/>
      <c r="O63" s="163">
        <v>172</v>
      </c>
      <c r="P63" s="114">
        <f t="shared" si="27"/>
        <v>586.62</v>
      </c>
      <c r="Q63" s="163">
        <v>214</v>
      </c>
      <c r="R63" s="114">
        <f t="shared" si="28"/>
        <v>797.88000000000011</v>
      </c>
      <c r="S63" s="163">
        <v>240</v>
      </c>
      <c r="T63" s="114">
        <f t="shared" si="29"/>
        <v>928.66000000000008</v>
      </c>
      <c r="U63" s="163">
        <v>282</v>
      </c>
      <c r="V63" s="114">
        <f t="shared" si="30"/>
        <v>1139.92</v>
      </c>
      <c r="W63" s="163">
        <v>324</v>
      </c>
      <c r="X63" s="114">
        <f t="shared" si="31"/>
        <v>1351.18</v>
      </c>
    </row>
    <row r="64" spans="2:24">
      <c r="B64" s="163">
        <v>7</v>
      </c>
      <c r="C64" s="114">
        <f t="shared" si="22"/>
        <v>14.700000000000001</v>
      </c>
      <c r="D64" s="163">
        <v>27</v>
      </c>
      <c r="E64" s="114">
        <f t="shared" si="32"/>
        <v>56.7</v>
      </c>
      <c r="F64" s="163">
        <v>62</v>
      </c>
      <c r="G64" s="114">
        <f t="shared" si="23"/>
        <v>135.72999999999999</v>
      </c>
      <c r="H64" s="163">
        <v>90</v>
      </c>
      <c r="I64" s="114">
        <f t="shared" si="24"/>
        <v>224</v>
      </c>
      <c r="J64" s="163">
        <v>123</v>
      </c>
      <c r="K64" s="114">
        <f t="shared" si="25"/>
        <v>358.64</v>
      </c>
      <c r="L64" s="163">
        <v>163</v>
      </c>
      <c r="M64" s="114">
        <f t="shared" si="26"/>
        <v>542.64</v>
      </c>
      <c r="N64" s="108"/>
      <c r="O64" s="163">
        <v>173</v>
      </c>
      <c r="P64" s="114">
        <f t="shared" si="27"/>
        <v>591.65000000000009</v>
      </c>
      <c r="Q64" s="163">
        <v>215</v>
      </c>
      <c r="R64" s="114">
        <f t="shared" si="28"/>
        <v>802.91000000000008</v>
      </c>
      <c r="S64" s="163">
        <v>241</v>
      </c>
      <c r="T64" s="114">
        <f t="shared" si="29"/>
        <v>933.69</v>
      </c>
      <c r="U64" s="163">
        <v>283</v>
      </c>
      <c r="V64" s="114">
        <f t="shared" si="30"/>
        <v>1144.95</v>
      </c>
      <c r="W64" s="163">
        <v>325</v>
      </c>
      <c r="X64" s="114">
        <f t="shared" si="31"/>
        <v>1356.21</v>
      </c>
    </row>
    <row r="65" spans="2:24">
      <c r="B65" s="163">
        <v>8</v>
      </c>
      <c r="C65" s="114">
        <f t="shared" si="22"/>
        <v>16.8</v>
      </c>
      <c r="D65" s="163">
        <v>28</v>
      </c>
      <c r="E65" s="114">
        <f t="shared" si="32"/>
        <v>58.8</v>
      </c>
      <c r="F65" s="163">
        <v>63</v>
      </c>
      <c r="G65" s="114">
        <f t="shared" si="23"/>
        <v>138.62</v>
      </c>
      <c r="H65" s="163">
        <v>91</v>
      </c>
      <c r="I65" s="114">
        <f t="shared" si="24"/>
        <v>227.94</v>
      </c>
      <c r="J65" s="163">
        <v>124</v>
      </c>
      <c r="K65" s="114">
        <f t="shared" si="25"/>
        <v>363.24</v>
      </c>
      <c r="L65" s="163">
        <v>164</v>
      </c>
      <c r="M65" s="114">
        <f t="shared" si="26"/>
        <v>547.24</v>
      </c>
      <c r="N65" s="108"/>
      <c r="O65" s="163">
        <v>174</v>
      </c>
      <c r="P65" s="114">
        <f t="shared" si="27"/>
        <v>596.68000000000006</v>
      </c>
      <c r="Q65" s="163">
        <v>216</v>
      </c>
      <c r="R65" s="114">
        <f t="shared" si="28"/>
        <v>807.94</v>
      </c>
      <c r="S65" s="163">
        <v>242</v>
      </c>
      <c r="T65" s="114">
        <f t="shared" si="29"/>
        <v>938.72</v>
      </c>
      <c r="U65" s="163">
        <v>284</v>
      </c>
      <c r="V65" s="114">
        <f t="shared" si="30"/>
        <v>1149.98</v>
      </c>
      <c r="W65" s="163">
        <v>326</v>
      </c>
      <c r="X65" s="114">
        <f t="shared" si="31"/>
        <v>1361.2400000000002</v>
      </c>
    </row>
    <row r="66" spans="2:24">
      <c r="B66" s="163">
        <v>9</v>
      </c>
      <c r="C66" s="114">
        <f t="shared" si="22"/>
        <v>18.900000000000002</v>
      </c>
      <c r="D66" s="163">
        <v>29</v>
      </c>
      <c r="E66" s="114">
        <f t="shared" si="32"/>
        <v>60.900000000000006</v>
      </c>
      <c r="F66" s="163">
        <v>64</v>
      </c>
      <c r="G66" s="114">
        <f t="shared" si="23"/>
        <v>141.51</v>
      </c>
      <c r="H66" s="163">
        <v>92</v>
      </c>
      <c r="I66" s="114">
        <f t="shared" si="24"/>
        <v>231.88</v>
      </c>
      <c r="J66" s="163">
        <v>125</v>
      </c>
      <c r="K66" s="114">
        <f t="shared" si="25"/>
        <v>367.84</v>
      </c>
      <c r="L66" s="163">
        <v>165</v>
      </c>
      <c r="M66" s="114">
        <f t="shared" si="26"/>
        <v>551.83999999999992</v>
      </c>
      <c r="N66" s="108"/>
      <c r="O66" s="163">
        <v>175</v>
      </c>
      <c r="P66" s="114">
        <f t="shared" si="27"/>
        <v>601.71</v>
      </c>
      <c r="Q66" s="163">
        <v>217</v>
      </c>
      <c r="R66" s="114">
        <f t="shared" si="28"/>
        <v>812.97</v>
      </c>
      <c r="S66" s="163">
        <v>243</v>
      </c>
      <c r="T66" s="114">
        <f t="shared" si="29"/>
        <v>943.75</v>
      </c>
      <c r="U66" s="163">
        <v>285</v>
      </c>
      <c r="V66" s="114">
        <f t="shared" si="30"/>
        <v>1155.0100000000002</v>
      </c>
      <c r="W66" s="163">
        <v>327</v>
      </c>
      <c r="X66" s="114">
        <f t="shared" si="31"/>
        <v>1366.27</v>
      </c>
    </row>
    <row r="67" spans="2:24">
      <c r="B67" s="163">
        <v>10</v>
      </c>
      <c r="C67" s="114">
        <f t="shared" si="22"/>
        <v>21</v>
      </c>
      <c r="D67" s="163">
        <v>30</v>
      </c>
      <c r="E67" s="114">
        <f t="shared" si="32"/>
        <v>63</v>
      </c>
      <c r="F67" s="163">
        <v>65</v>
      </c>
      <c r="G67" s="114">
        <f t="shared" si="23"/>
        <v>144.4</v>
      </c>
      <c r="H67" s="163">
        <v>93</v>
      </c>
      <c r="I67" s="114">
        <f t="shared" si="24"/>
        <v>235.82</v>
      </c>
      <c r="J67" s="163">
        <v>126</v>
      </c>
      <c r="K67" s="114">
        <f t="shared" si="25"/>
        <v>372.44</v>
      </c>
      <c r="L67" s="163">
        <v>166</v>
      </c>
      <c r="M67" s="114">
        <f t="shared" si="26"/>
        <v>556.43999999999994</v>
      </c>
      <c r="N67" s="108"/>
      <c r="O67" s="163">
        <v>176</v>
      </c>
      <c r="P67" s="114">
        <f t="shared" si="27"/>
        <v>606.74</v>
      </c>
      <c r="Q67" s="163">
        <v>218</v>
      </c>
      <c r="R67" s="114">
        <f t="shared" si="28"/>
        <v>818</v>
      </c>
      <c r="S67" s="163">
        <v>244</v>
      </c>
      <c r="T67" s="114">
        <f t="shared" si="29"/>
        <v>948.78000000000009</v>
      </c>
      <c r="U67" s="163">
        <v>286</v>
      </c>
      <c r="V67" s="114">
        <f t="shared" si="30"/>
        <v>1160.04</v>
      </c>
      <c r="W67" s="163">
        <v>328</v>
      </c>
      <c r="X67" s="114">
        <f t="shared" si="31"/>
        <v>1371.3000000000002</v>
      </c>
    </row>
    <row r="68" spans="2:24">
      <c r="B68" s="163">
        <v>11</v>
      </c>
      <c r="C68" s="114">
        <f t="shared" si="22"/>
        <v>23.1</v>
      </c>
      <c r="D68" s="163">
        <v>31</v>
      </c>
      <c r="E68" s="114">
        <f t="shared" si="32"/>
        <v>65.099999999999994</v>
      </c>
      <c r="F68" s="163">
        <v>66</v>
      </c>
      <c r="G68" s="114">
        <f t="shared" si="23"/>
        <v>147.29</v>
      </c>
      <c r="H68" s="163">
        <v>94</v>
      </c>
      <c r="I68" s="114">
        <f t="shared" si="24"/>
        <v>239.76</v>
      </c>
      <c r="J68" s="163">
        <v>127</v>
      </c>
      <c r="K68" s="114">
        <f t="shared" si="25"/>
        <v>377.03999999999996</v>
      </c>
      <c r="L68" s="115"/>
      <c r="M68" s="116"/>
      <c r="N68" s="108"/>
      <c r="O68" s="163">
        <v>177</v>
      </c>
      <c r="P68" s="114">
        <f t="shared" si="27"/>
        <v>611.7700000000001</v>
      </c>
      <c r="Q68" s="163">
        <v>219</v>
      </c>
      <c r="R68" s="114">
        <f t="shared" si="28"/>
        <v>823.03000000000009</v>
      </c>
      <c r="S68" s="163">
        <v>245</v>
      </c>
      <c r="T68" s="114">
        <f t="shared" si="29"/>
        <v>953.81000000000006</v>
      </c>
      <c r="U68" s="163">
        <v>287</v>
      </c>
      <c r="V68" s="114">
        <f t="shared" si="30"/>
        <v>1165.0700000000002</v>
      </c>
      <c r="W68" s="163">
        <v>329</v>
      </c>
      <c r="X68" s="114">
        <f t="shared" si="31"/>
        <v>1376.33</v>
      </c>
    </row>
    <row r="69" spans="2:24">
      <c r="B69" s="163">
        <v>12</v>
      </c>
      <c r="C69" s="114">
        <f t="shared" si="22"/>
        <v>25.200000000000003</v>
      </c>
      <c r="D69" s="163">
        <v>32</v>
      </c>
      <c r="E69" s="114">
        <f t="shared" si="32"/>
        <v>67.2</v>
      </c>
      <c r="F69" s="163">
        <v>67</v>
      </c>
      <c r="G69" s="114">
        <f t="shared" si="23"/>
        <v>150.18</v>
      </c>
      <c r="H69" s="163">
        <v>95</v>
      </c>
      <c r="I69" s="114">
        <f t="shared" si="24"/>
        <v>243.7</v>
      </c>
      <c r="J69" s="163">
        <v>128</v>
      </c>
      <c r="K69" s="114">
        <f t="shared" si="25"/>
        <v>381.64</v>
      </c>
      <c r="L69" s="115"/>
      <c r="M69" s="116"/>
      <c r="N69" s="108"/>
      <c r="O69" s="163">
        <v>178</v>
      </c>
      <c r="P69" s="114">
        <f t="shared" si="27"/>
        <v>616.80000000000007</v>
      </c>
      <c r="Q69" s="163">
        <v>220</v>
      </c>
      <c r="R69" s="114">
        <f t="shared" si="28"/>
        <v>828.06000000000006</v>
      </c>
      <c r="S69" s="163">
        <v>246</v>
      </c>
      <c r="T69" s="114">
        <f t="shared" si="29"/>
        <v>958.84000000000015</v>
      </c>
      <c r="U69" s="163">
        <v>288</v>
      </c>
      <c r="V69" s="114">
        <f t="shared" si="30"/>
        <v>1170.1000000000001</v>
      </c>
      <c r="W69" s="163">
        <v>330</v>
      </c>
      <c r="X69" s="114">
        <f t="shared" si="31"/>
        <v>1381.3600000000001</v>
      </c>
    </row>
    <row r="70" spans="2:24">
      <c r="B70" s="163">
        <v>13</v>
      </c>
      <c r="C70" s="114">
        <f t="shared" si="22"/>
        <v>27.3</v>
      </c>
      <c r="D70" s="163">
        <v>33</v>
      </c>
      <c r="E70" s="114">
        <f t="shared" si="32"/>
        <v>69.3</v>
      </c>
      <c r="F70" s="163">
        <v>68</v>
      </c>
      <c r="G70" s="114">
        <f t="shared" si="23"/>
        <v>153.07</v>
      </c>
      <c r="H70" s="163">
        <v>96</v>
      </c>
      <c r="I70" s="114">
        <f t="shared" si="24"/>
        <v>247.64</v>
      </c>
      <c r="J70" s="163">
        <v>129</v>
      </c>
      <c r="K70" s="114">
        <f t="shared" si="25"/>
        <v>386.24</v>
      </c>
      <c r="L70" s="115"/>
      <c r="M70" s="116"/>
      <c r="N70" s="108"/>
      <c r="O70" s="163">
        <v>179</v>
      </c>
      <c r="P70" s="114">
        <f t="shared" si="27"/>
        <v>621.83000000000004</v>
      </c>
      <c r="Q70" s="163">
        <v>221</v>
      </c>
      <c r="R70" s="114">
        <f t="shared" si="28"/>
        <v>833.09000000000015</v>
      </c>
      <c r="S70" s="163">
        <v>247</v>
      </c>
      <c r="T70" s="114">
        <f t="shared" si="29"/>
        <v>963.87000000000012</v>
      </c>
      <c r="U70" s="163">
        <v>289</v>
      </c>
      <c r="V70" s="114">
        <f t="shared" si="30"/>
        <v>1175.1300000000001</v>
      </c>
      <c r="W70" s="163">
        <v>331</v>
      </c>
      <c r="X70" s="114">
        <f t="shared" si="31"/>
        <v>1386.39</v>
      </c>
    </row>
    <row r="71" spans="2:24">
      <c r="B71" s="163">
        <v>14</v>
      </c>
      <c r="C71" s="114">
        <f t="shared" si="22"/>
        <v>29.400000000000002</v>
      </c>
      <c r="D71" s="163">
        <v>34</v>
      </c>
      <c r="E71" s="114">
        <f t="shared" si="32"/>
        <v>71.400000000000006</v>
      </c>
      <c r="F71" s="163">
        <v>69</v>
      </c>
      <c r="G71" s="114">
        <f t="shared" si="23"/>
        <v>155.96</v>
      </c>
      <c r="H71" s="163">
        <v>97</v>
      </c>
      <c r="I71" s="114">
        <f t="shared" si="24"/>
        <v>251.57999999999998</v>
      </c>
      <c r="J71" s="163">
        <v>130</v>
      </c>
      <c r="K71" s="114">
        <f t="shared" si="25"/>
        <v>390.84</v>
      </c>
      <c r="L71" s="115"/>
      <c r="M71" s="116"/>
      <c r="N71" s="108"/>
      <c r="O71" s="163">
        <v>180</v>
      </c>
      <c r="P71" s="114">
        <f t="shared" si="27"/>
        <v>626.86</v>
      </c>
      <c r="Q71" s="163">
        <v>222</v>
      </c>
      <c r="R71" s="114">
        <f t="shared" si="28"/>
        <v>838.12000000000012</v>
      </c>
      <c r="S71" s="163">
        <v>248</v>
      </c>
      <c r="T71" s="114">
        <f t="shared" si="29"/>
        <v>968.90000000000009</v>
      </c>
      <c r="U71" s="163">
        <v>290</v>
      </c>
      <c r="V71" s="114">
        <f t="shared" si="30"/>
        <v>1180.1600000000001</v>
      </c>
      <c r="W71" s="163">
        <v>332</v>
      </c>
      <c r="X71" s="114">
        <f t="shared" si="31"/>
        <v>1391.42</v>
      </c>
    </row>
    <row r="72" spans="2:24">
      <c r="B72" s="163">
        <v>15</v>
      </c>
      <c r="C72" s="114">
        <f t="shared" si="22"/>
        <v>31.5</v>
      </c>
      <c r="D72" s="163">
        <v>35</v>
      </c>
      <c r="E72" s="114">
        <f t="shared" si="32"/>
        <v>73.5</v>
      </c>
      <c r="F72" s="163">
        <v>70</v>
      </c>
      <c r="G72" s="114">
        <f t="shared" si="23"/>
        <v>158.85</v>
      </c>
      <c r="H72" s="163">
        <v>98</v>
      </c>
      <c r="I72" s="114">
        <f t="shared" si="24"/>
        <v>255.51999999999998</v>
      </c>
      <c r="J72" s="163">
        <v>131</v>
      </c>
      <c r="K72" s="114">
        <f t="shared" si="25"/>
        <v>395.44</v>
      </c>
      <c r="L72" s="115"/>
      <c r="M72" s="116"/>
      <c r="N72" s="108"/>
      <c r="O72" s="163">
        <v>181</v>
      </c>
      <c r="P72" s="114">
        <f t="shared" si="27"/>
        <v>631.8900000000001</v>
      </c>
      <c r="Q72" s="163">
        <v>223</v>
      </c>
      <c r="R72" s="114">
        <f t="shared" si="28"/>
        <v>843.15000000000009</v>
      </c>
      <c r="S72" s="163">
        <v>249</v>
      </c>
      <c r="T72" s="114">
        <f t="shared" si="29"/>
        <v>973.93000000000006</v>
      </c>
      <c r="U72" s="163">
        <v>291</v>
      </c>
      <c r="V72" s="114">
        <f t="shared" si="30"/>
        <v>1185.19</v>
      </c>
      <c r="W72" s="163">
        <v>333</v>
      </c>
      <c r="X72" s="114">
        <f t="shared" si="31"/>
        <v>1396.45</v>
      </c>
    </row>
    <row r="73" spans="2:24">
      <c r="B73" s="163">
        <v>16</v>
      </c>
      <c r="C73" s="114">
        <f t="shared" si="22"/>
        <v>33.6</v>
      </c>
      <c r="D73" s="163">
        <v>36</v>
      </c>
      <c r="E73" s="114">
        <f t="shared" si="32"/>
        <v>75.599999999999994</v>
      </c>
      <c r="F73" s="163">
        <v>71</v>
      </c>
      <c r="G73" s="114">
        <f t="shared" si="23"/>
        <v>161.74</v>
      </c>
      <c r="H73" s="163">
        <v>99</v>
      </c>
      <c r="I73" s="114">
        <f t="shared" si="24"/>
        <v>259.45999999999998</v>
      </c>
      <c r="J73" s="163">
        <v>132</v>
      </c>
      <c r="K73" s="114">
        <f t="shared" si="25"/>
        <v>400.03999999999996</v>
      </c>
      <c r="L73" s="115"/>
      <c r="M73" s="116"/>
      <c r="N73" s="108"/>
      <c r="O73" s="163">
        <v>182</v>
      </c>
      <c r="P73" s="114">
        <f t="shared" si="27"/>
        <v>636.92000000000007</v>
      </c>
      <c r="Q73" s="163">
        <v>224</v>
      </c>
      <c r="R73" s="114">
        <f t="shared" si="28"/>
        <v>848.18000000000006</v>
      </c>
      <c r="S73" s="163">
        <v>250</v>
      </c>
      <c r="T73" s="114">
        <f t="shared" si="29"/>
        <v>978.96</v>
      </c>
      <c r="U73" s="163">
        <v>292</v>
      </c>
      <c r="V73" s="114">
        <f t="shared" si="30"/>
        <v>1190.2200000000003</v>
      </c>
      <c r="W73" s="163">
        <v>334</v>
      </c>
      <c r="X73" s="114">
        <f t="shared" si="31"/>
        <v>1401.48</v>
      </c>
    </row>
    <row r="74" spans="2:24">
      <c r="B74" s="163">
        <v>17</v>
      </c>
      <c r="C74" s="114">
        <f t="shared" si="22"/>
        <v>35.700000000000003</v>
      </c>
      <c r="D74" s="163">
        <v>37</v>
      </c>
      <c r="E74" s="114">
        <f t="shared" si="32"/>
        <v>77.7</v>
      </c>
      <c r="F74" s="163">
        <v>72</v>
      </c>
      <c r="G74" s="114">
        <f t="shared" si="23"/>
        <v>164.63</v>
      </c>
      <c r="H74" s="163">
        <v>100</v>
      </c>
      <c r="I74" s="114">
        <f t="shared" si="24"/>
        <v>263.39999999999998</v>
      </c>
      <c r="J74" s="163">
        <v>133</v>
      </c>
      <c r="K74" s="114">
        <f t="shared" si="25"/>
        <v>404.64</v>
      </c>
      <c r="L74" s="115"/>
      <c r="M74" s="116"/>
      <c r="N74" s="108"/>
      <c r="O74" s="163">
        <v>183</v>
      </c>
      <c r="P74" s="114">
        <f t="shared" si="27"/>
        <v>641.95000000000005</v>
      </c>
      <c r="Q74" s="163">
        <v>225</v>
      </c>
      <c r="R74" s="114">
        <f t="shared" si="28"/>
        <v>853.21</v>
      </c>
      <c r="S74" s="163">
        <v>251</v>
      </c>
      <c r="T74" s="114">
        <f t="shared" si="29"/>
        <v>983.99</v>
      </c>
      <c r="U74" s="163">
        <v>293</v>
      </c>
      <c r="V74" s="114">
        <f t="shared" si="30"/>
        <v>1195.25</v>
      </c>
      <c r="W74" s="163">
        <v>335</v>
      </c>
      <c r="X74" s="114">
        <f t="shared" si="31"/>
        <v>1406.5100000000002</v>
      </c>
    </row>
    <row r="75" spans="2:24">
      <c r="B75" s="163">
        <v>18</v>
      </c>
      <c r="C75" s="114">
        <f t="shared" si="22"/>
        <v>37.800000000000004</v>
      </c>
      <c r="D75" s="163">
        <v>38</v>
      </c>
      <c r="E75" s="114">
        <f t="shared" si="32"/>
        <v>79.800000000000011</v>
      </c>
      <c r="F75" s="163">
        <v>73</v>
      </c>
      <c r="G75" s="114">
        <f t="shared" si="23"/>
        <v>167.52</v>
      </c>
      <c r="H75" s="163">
        <v>101</v>
      </c>
      <c r="I75" s="114">
        <f t="shared" si="24"/>
        <v>267.33999999999997</v>
      </c>
      <c r="J75" s="163">
        <v>134</v>
      </c>
      <c r="K75" s="114">
        <f t="shared" si="25"/>
        <v>409.24</v>
      </c>
      <c r="L75" s="115"/>
      <c r="M75" s="116"/>
      <c r="N75" s="108"/>
      <c r="O75" s="163">
        <v>184</v>
      </c>
      <c r="P75" s="114">
        <f t="shared" si="27"/>
        <v>646.98</v>
      </c>
      <c r="Q75" s="163">
        <v>226</v>
      </c>
      <c r="R75" s="114">
        <f t="shared" si="28"/>
        <v>858.24</v>
      </c>
      <c r="S75" s="163">
        <v>252</v>
      </c>
      <c r="T75" s="114">
        <f t="shared" si="29"/>
        <v>989.0200000000001</v>
      </c>
      <c r="U75" s="163">
        <v>294</v>
      </c>
      <c r="V75" s="114">
        <f t="shared" si="30"/>
        <v>1200.2800000000002</v>
      </c>
      <c r="W75" s="163">
        <v>336</v>
      </c>
      <c r="X75" s="114">
        <f t="shared" si="31"/>
        <v>1411.54</v>
      </c>
    </row>
    <row r="76" spans="2:24">
      <c r="B76" s="163">
        <v>19</v>
      </c>
      <c r="C76" s="114">
        <f t="shared" si="22"/>
        <v>39.9</v>
      </c>
      <c r="D76" s="163">
        <v>39</v>
      </c>
      <c r="E76" s="114">
        <f t="shared" si="32"/>
        <v>81.900000000000006</v>
      </c>
      <c r="F76" s="163">
        <v>74</v>
      </c>
      <c r="G76" s="114">
        <f t="shared" si="23"/>
        <v>170.41</v>
      </c>
      <c r="H76" s="163">
        <v>102</v>
      </c>
      <c r="I76" s="114">
        <f t="shared" si="24"/>
        <v>271.27999999999997</v>
      </c>
      <c r="J76" s="163">
        <v>135</v>
      </c>
      <c r="K76" s="114">
        <f t="shared" si="25"/>
        <v>413.84</v>
      </c>
      <c r="L76" s="115"/>
      <c r="M76" s="116"/>
      <c r="N76" s="108"/>
      <c r="O76" s="163">
        <v>185</v>
      </c>
      <c r="P76" s="114">
        <f t="shared" si="27"/>
        <v>652.0100000000001</v>
      </c>
      <c r="Q76" s="163">
        <v>227</v>
      </c>
      <c r="R76" s="114">
        <f t="shared" si="28"/>
        <v>863.2700000000001</v>
      </c>
      <c r="S76" s="163">
        <v>253</v>
      </c>
      <c r="T76" s="114">
        <f t="shared" si="29"/>
        <v>994.05000000000007</v>
      </c>
      <c r="U76" s="163">
        <v>295</v>
      </c>
      <c r="V76" s="114">
        <f t="shared" si="30"/>
        <v>1205.31</v>
      </c>
      <c r="W76" s="163">
        <v>337</v>
      </c>
      <c r="X76" s="114">
        <f t="shared" si="31"/>
        <v>1416.5700000000002</v>
      </c>
    </row>
    <row r="77" spans="2:24" ht="16.5" thickBot="1">
      <c r="B77" s="164">
        <v>20</v>
      </c>
      <c r="C77" s="118">
        <f t="shared" si="22"/>
        <v>42</v>
      </c>
      <c r="D77" s="163">
        <v>40</v>
      </c>
      <c r="E77" s="114">
        <f t="shared" si="32"/>
        <v>84</v>
      </c>
      <c r="F77" s="163">
        <v>75</v>
      </c>
      <c r="G77" s="114">
        <f t="shared" si="23"/>
        <v>173.3</v>
      </c>
      <c r="H77" s="163">
        <v>103</v>
      </c>
      <c r="I77" s="114">
        <f t="shared" si="24"/>
        <v>275.21999999999997</v>
      </c>
      <c r="J77" s="163">
        <v>136</v>
      </c>
      <c r="K77" s="114">
        <f t="shared" si="25"/>
        <v>418.44</v>
      </c>
      <c r="L77" s="115"/>
      <c r="M77" s="116"/>
      <c r="N77" s="108"/>
      <c r="O77" s="163">
        <v>186</v>
      </c>
      <c r="P77" s="114">
        <f t="shared" si="27"/>
        <v>657.04000000000008</v>
      </c>
      <c r="Q77" s="163">
        <v>228</v>
      </c>
      <c r="R77" s="114">
        <f t="shared" si="28"/>
        <v>868.30000000000007</v>
      </c>
      <c r="S77" s="163">
        <v>254</v>
      </c>
      <c r="T77" s="114">
        <f t="shared" si="29"/>
        <v>999.08000000000015</v>
      </c>
      <c r="U77" s="163">
        <v>296</v>
      </c>
      <c r="V77" s="114">
        <f t="shared" si="30"/>
        <v>1210.3400000000001</v>
      </c>
      <c r="W77" s="163">
        <v>338</v>
      </c>
      <c r="X77" s="114">
        <f t="shared" si="31"/>
        <v>1421.6000000000001</v>
      </c>
    </row>
    <row r="78" spans="2:24">
      <c r="B78" s="108"/>
      <c r="C78" s="108"/>
      <c r="D78" s="163">
        <v>41</v>
      </c>
      <c r="E78" s="114">
        <f t="shared" si="32"/>
        <v>86.1</v>
      </c>
      <c r="F78" s="163">
        <v>76</v>
      </c>
      <c r="G78" s="114">
        <f t="shared" si="23"/>
        <v>176.19</v>
      </c>
      <c r="H78" s="163">
        <v>104</v>
      </c>
      <c r="I78" s="114">
        <f t="shared" si="24"/>
        <v>279.15999999999997</v>
      </c>
      <c r="J78" s="163">
        <v>137</v>
      </c>
      <c r="K78" s="114">
        <f t="shared" si="25"/>
        <v>423.03999999999996</v>
      </c>
      <c r="L78" s="115"/>
      <c r="M78" s="116"/>
      <c r="N78" s="108"/>
      <c r="O78" s="163">
        <v>187</v>
      </c>
      <c r="P78" s="114">
        <f t="shared" si="27"/>
        <v>662.07</v>
      </c>
      <c r="Q78" s="163">
        <v>229</v>
      </c>
      <c r="R78" s="114">
        <f t="shared" si="28"/>
        <v>873.33000000000015</v>
      </c>
      <c r="S78" s="163">
        <v>255</v>
      </c>
      <c r="T78" s="114">
        <f t="shared" si="29"/>
        <v>1004.1100000000001</v>
      </c>
      <c r="U78" s="163">
        <v>297</v>
      </c>
      <c r="V78" s="114">
        <f t="shared" si="30"/>
        <v>1215.3700000000001</v>
      </c>
      <c r="W78" s="163">
        <v>339</v>
      </c>
      <c r="X78" s="114">
        <f t="shared" si="31"/>
        <v>1426.63</v>
      </c>
    </row>
    <row r="79" spans="2:24">
      <c r="B79" s="108"/>
      <c r="C79" s="108"/>
      <c r="D79" s="163">
        <v>42</v>
      </c>
      <c r="E79" s="114">
        <f t="shared" si="32"/>
        <v>88.2</v>
      </c>
      <c r="F79" s="163">
        <v>77</v>
      </c>
      <c r="G79" s="114">
        <f t="shared" si="23"/>
        <v>179.08</v>
      </c>
      <c r="H79" s="163">
        <v>105</v>
      </c>
      <c r="I79" s="114">
        <f t="shared" si="24"/>
        <v>283.09999999999997</v>
      </c>
      <c r="J79" s="163">
        <v>138</v>
      </c>
      <c r="K79" s="114">
        <f t="shared" si="25"/>
        <v>427.64</v>
      </c>
      <c r="L79" s="115"/>
      <c r="M79" s="116"/>
      <c r="N79" s="108"/>
      <c r="O79" s="163">
        <v>188</v>
      </c>
      <c r="P79" s="114">
        <f t="shared" si="27"/>
        <v>667.1</v>
      </c>
      <c r="Q79" s="163">
        <v>230</v>
      </c>
      <c r="R79" s="114">
        <f t="shared" si="28"/>
        <v>878.36000000000013</v>
      </c>
      <c r="S79" s="163">
        <v>256</v>
      </c>
      <c r="T79" s="114">
        <f t="shared" si="29"/>
        <v>1009.1400000000001</v>
      </c>
      <c r="U79" s="163">
        <v>298</v>
      </c>
      <c r="V79" s="114">
        <f t="shared" si="30"/>
        <v>1220.4000000000001</v>
      </c>
      <c r="W79" s="163">
        <v>340</v>
      </c>
      <c r="X79" s="114">
        <f t="shared" si="31"/>
        <v>1431.66</v>
      </c>
    </row>
    <row r="80" spans="2:24">
      <c r="B80" s="108"/>
      <c r="C80" s="108"/>
      <c r="D80" s="163">
        <v>43</v>
      </c>
      <c r="E80" s="114">
        <f t="shared" si="32"/>
        <v>90.300000000000011</v>
      </c>
      <c r="F80" s="163">
        <v>78</v>
      </c>
      <c r="G80" s="114">
        <f t="shared" si="23"/>
        <v>181.97</v>
      </c>
      <c r="H80" s="163">
        <v>106</v>
      </c>
      <c r="I80" s="114">
        <f t="shared" si="24"/>
        <v>287.03999999999996</v>
      </c>
      <c r="J80" s="163">
        <v>139</v>
      </c>
      <c r="K80" s="114">
        <f t="shared" si="25"/>
        <v>432.24</v>
      </c>
      <c r="L80" s="115"/>
      <c r="M80" s="116"/>
      <c r="N80" s="108"/>
      <c r="O80" s="163">
        <v>189</v>
      </c>
      <c r="P80" s="114">
        <f t="shared" si="27"/>
        <v>672.13000000000011</v>
      </c>
      <c r="Q80" s="163">
        <v>231</v>
      </c>
      <c r="R80" s="114">
        <f t="shared" si="28"/>
        <v>883.3900000000001</v>
      </c>
      <c r="S80" s="163">
        <v>257</v>
      </c>
      <c r="T80" s="114">
        <f t="shared" si="29"/>
        <v>1014.1700000000001</v>
      </c>
      <c r="U80" s="163">
        <v>299</v>
      </c>
      <c r="V80" s="114">
        <f t="shared" si="30"/>
        <v>1225.43</v>
      </c>
      <c r="W80" s="163">
        <v>341</v>
      </c>
      <c r="X80" s="114">
        <f t="shared" si="31"/>
        <v>1436.69</v>
      </c>
    </row>
    <row r="81" spans="2:24">
      <c r="B81" s="108"/>
      <c r="C81" s="108"/>
      <c r="D81" s="163">
        <v>44</v>
      </c>
      <c r="E81" s="114">
        <f t="shared" si="32"/>
        <v>92.4</v>
      </c>
      <c r="F81" s="163">
        <v>79</v>
      </c>
      <c r="G81" s="114">
        <f t="shared" si="23"/>
        <v>184.86</v>
      </c>
      <c r="H81" s="163">
        <v>107</v>
      </c>
      <c r="I81" s="114">
        <f t="shared" si="24"/>
        <v>290.98</v>
      </c>
      <c r="J81" s="163">
        <v>140</v>
      </c>
      <c r="K81" s="114">
        <f t="shared" si="25"/>
        <v>436.84</v>
      </c>
      <c r="L81" s="115"/>
      <c r="M81" s="116"/>
      <c r="N81" s="108"/>
      <c r="O81" s="163">
        <v>190</v>
      </c>
      <c r="P81" s="114">
        <f t="shared" si="27"/>
        <v>677.16000000000008</v>
      </c>
      <c r="Q81" s="163">
        <v>232</v>
      </c>
      <c r="R81" s="114">
        <f t="shared" si="28"/>
        <v>888.42000000000007</v>
      </c>
      <c r="S81" s="163">
        <v>258</v>
      </c>
      <c r="T81" s="114">
        <f t="shared" si="29"/>
        <v>1019.2</v>
      </c>
      <c r="U81" s="163">
        <v>300</v>
      </c>
      <c r="V81" s="114">
        <f t="shared" si="30"/>
        <v>1230.46</v>
      </c>
      <c r="W81" s="163">
        <v>342</v>
      </c>
      <c r="X81" s="114">
        <f t="shared" si="31"/>
        <v>1441.7200000000003</v>
      </c>
    </row>
    <row r="82" spans="2:24">
      <c r="B82" s="108"/>
      <c r="C82" s="108"/>
      <c r="D82" s="163">
        <v>45</v>
      </c>
      <c r="E82" s="114">
        <f t="shared" si="32"/>
        <v>94.5</v>
      </c>
      <c r="F82" s="163">
        <v>80</v>
      </c>
      <c r="G82" s="114">
        <f t="shared" si="23"/>
        <v>187.75</v>
      </c>
      <c r="H82" s="163">
        <v>108</v>
      </c>
      <c r="I82" s="114">
        <f t="shared" si="24"/>
        <v>294.91999999999996</v>
      </c>
      <c r="J82" s="163">
        <v>141</v>
      </c>
      <c r="K82" s="114">
        <f t="shared" si="25"/>
        <v>441.44</v>
      </c>
      <c r="L82" s="115"/>
      <c r="M82" s="116"/>
      <c r="N82" s="108"/>
      <c r="O82" s="163">
        <v>191</v>
      </c>
      <c r="P82" s="114">
        <f t="shared" si="27"/>
        <v>682.19</v>
      </c>
      <c r="Q82" s="163">
        <v>217</v>
      </c>
      <c r="R82" s="114">
        <f t="shared" si="28"/>
        <v>812.97</v>
      </c>
      <c r="S82" s="163">
        <v>259</v>
      </c>
      <c r="T82" s="114">
        <f t="shared" si="29"/>
        <v>1024.23</v>
      </c>
      <c r="U82" s="163">
        <v>301</v>
      </c>
      <c r="V82" s="114">
        <f t="shared" si="30"/>
        <v>1235.4900000000002</v>
      </c>
      <c r="W82" s="163">
        <v>343</v>
      </c>
      <c r="X82" s="114">
        <f t="shared" si="31"/>
        <v>1446.75</v>
      </c>
    </row>
    <row r="83" spans="2:24">
      <c r="B83" s="108"/>
      <c r="C83" s="108"/>
      <c r="D83" s="163">
        <v>46</v>
      </c>
      <c r="E83" s="114">
        <f t="shared" si="32"/>
        <v>96.6</v>
      </c>
      <c r="F83" s="163">
        <v>81</v>
      </c>
      <c r="G83" s="114">
        <f t="shared" si="23"/>
        <v>190.64</v>
      </c>
      <c r="H83" s="163">
        <v>109</v>
      </c>
      <c r="I83" s="114">
        <f t="shared" si="24"/>
        <v>298.86</v>
      </c>
      <c r="J83" s="163">
        <v>142</v>
      </c>
      <c r="K83" s="114">
        <f t="shared" si="25"/>
        <v>446.03999999999996</v>
      </c>
      <c r="L83" s="115"/>
      <c r="M83" s="116"/>
      <c r="N83" s="108"/>
      <c r="O83" s="163">
        <v>192</v>
      </c>
      <c r="P83" s="114">
        <f t="shared" si="27"/>
        <v>687.22</v>
      </c>
      <c r="Q83" s="163">
        <v>218</v>
      </c>
      <c r="R83" s="114">
        <f t="shared" si="28"/>
        <v>818</v>
      </c>
      <c r="S83" s="163">
        <v>260</v>
      </c>
      <c r="T83" s="114">
        <f t="shared" si="29"/>
        <v>1029.2600000000002</v>
      </c>
      <c r="U83" s="163">
        <v>302</v>
      </c>
      <c r="V83" s="114">
        <f t="shared" si="30"/>
        <v>1240.52</v>
      </c>
      <c r="W83" s="163">
        <v>344</v>
      </c>
      <c r="X83" s="114">
        <f t="shared" si="31"/>
        <v>1451.7800000000002</v>
      </c>
    </row>
    <row r="84" spans="2:24">
      <c r="B84" s="108"/>
      <c r="C84" s="108"/>
      <c r="D84" s="163">
        <v>47</v>
      </c>
      <c r="E84" s="114">
        <f t="shared" si="32"/>
        <v>98.7</v>
      </c>
      <c r="F84" s="163">
        <v>82</v>
      </c>
      <c r="G84" s="114">
        <f t="shared" si="23"/>
        <v>193.53</v>
      </c>
      <c r="H84" s="163">
        <v>110</v>
      </c>
      <c r="I84" s="114">
        <f t="shared" si="24"/>
        <v>302.79999999999995</v>
      </c>
      <c r="J84" s="163">
        <v>143</v>
      </c>
      <c r="K84" s="114">
        <f t="shared" si="25"/>
        <v>450.64</v>
      </c>
      <c r="L84" s="115"/>
      <c r="M84" s="116"/>
      <c r="N84" s="108"/>
      <c r="O84" s="163">
        <v>193</v>
      </c>
      <c r="P84" s="114">
        <f t="shared" si="27"/>
        <v>692.25</v>
      </c>
      <c r="Q84" s="163">
        <v>219</v>
      </c>
      <c r="R84" s="114">
        <f t="shared" si="28"/>
        <v>823.03000000000009</v>
      </c>
      <c r="S84" s="163">
        <v>261</v>
      </c>
      <c r="T84" s="114">
        <f t="shared" si="29"/>
        <v>1034.29</v>
      </c>
      <c r="U84" s="163">
        <v>303</v>
      </c>
      <c r="V84" s="114">
        <f t="shared" si="30"/>
        <v>1245.5500000000002</v>
      </c>
      <c r="W84" s="163">
        <v>345</v>
      </c>
      <c r="X84" s="114">
        <f t="shared" si="31"/>
        <v>1456.81</v>
      </c>
    </row>
    <row r="85" spans="2:24" ht="16.5" thickBot="1">
      <c r="B85" s="108"/>
      <c r="C85" s="108"/>
      <c r="D85" s="163">
        <v>48</v>
      </c>
      <c r="E85" s="114">
        <f t="shared" si="32"/>
        <v>100.80000000000001</v>
      </c>
      <c r="F85" s="164">
        <v>83</v>
      </c>
      <c r="G85" s="118">
        <f t="shared" si="23"/>
        <v>196.42000000000002</v>
      </c>
      <c r="H85" s="163">
        <v>111</v>
      </c>
      <c r="I85" s="114">
        <f t="shared" si="24"/>
        <v>306.74</v>
      </c>
      <c r="J85" s="163">
        <v>144</v>
      </c>
      <c r="K85" s="114">
        <f t="shared" si="25"/>
        <v>455.24</v>
      </c>
      <c r="L85" s="115"/>
      <c r="M85" s="116"/>
      <c r="N85" s="108"/>
      <c r="O85" s="163">
        <v>194</v>
      </c>
      <c r="P85" s="114">
        <f t="shared" si="27"/>
        <v>697.28000000000009</v>
      </c>
      <c r="Q85" s="163">
        <v>220</v>
      </c>
      <c r="R85" s="114">
        <f t="shared" si="28"/>
        <v>828.06000000000006</v>
      </c>
      <c r="S85" s="163">
        <v>262</v>
      </c>
      <c r="T85" s="114">
        <f t="shared" si="29"/>
        <v>1039.3200000000002</v>
      </c>
      <c r="U85" s="163">
        <v>304</v>
      </c>
      <c r="V85" s="114">
        <f t="shared" si="30"/>
        <v>1250.58</v>
      </c>
      <c r="W85" s="163">
        <v>346</v>
      </c>
      <c r="X85" s="114">
        <f t="shared" si="31"/>
        <v>1461.8400000000001</v>
      </c>
    </row>
    <row r="86" spans="2:24">
      <c r="B86" s="108"/>
      <c r="C86" s="108"/>
      <c r="D86" s="163">
        <v>49</v>
      </c>
      <c r="E86" s="114">
        <f t="shared" si="32"/>
        <v>102.9</v>
      </c>
      <c r="F86" s="108"/>
      <c r="G86" s="108"/>
      <c r="H86" s="163">
        <v>112</v>
      </c>
      <c r="I86" s="114">
        <f t="shared" si="24"/>
        <v>310.68</v>
      </c>
      <c r="J86" s="163">
        <v>145</v>
      </c>
      <c r="K86" s="114">
        <f t="shared" si="25"/>
        <v>459.84</v>
      </c>
      <c r="L86" s="115"/>
      <c r="M86" s="116"/>
      <c r="N86" s="108"/>
      <c r="O86" s="163">
        <v>195</v>
      </c>
      <c r="P86" s="114">
        <f t="shared" si="27"/>
        <v>702.31000000000006</v>
      </c>
      <c r="Q86" s="163">
        <v>221</v>
      </c>
      <c r="R86" s="114">
        <f t="shared" si="28"/>
        <v>833.09000000000015</v>
      </c>
      <c r="S86" s="163">
        <v>263</v>
      </c>
      <c r="T86" s="114">
        <f t="shared" si="29"/>
        <v>1044.3500000000001</v>
      </c>
      <c r="U86" s="163">
        <v>305</v>
      </c>
      <c r="V86" s="114">
        <f t="shared" si="30"/>
        <v>1255.6100000000001</v>
      </c>
      <c r="W86" s="163">
        <v>347</v>
      </c>
      <c r="X86" s="114">
        <f t="shared" si="31"/>
        <v>1466.8700000000001</v>
      </c>
    </row>
    <row r="87" spans="2:24">
      <c r="B87" s="108"/>
      <c r="C87" s="108"/>
      <c r="D87" s="163">
        <v>50</v>
      </c>
      <c r="E87" s="114">
        <f t="shared" si="32"/>
        <v>105</v>
      </c>
      <c r="F87" s="108"/>
      <c r="G87" s="108"/>
      <c r="H87" s="163">
        <v>113</v>
      </c>
      <c r="I87" s="114">
        <f t="shared" si="24"/>
        <v>314.62</v>
      </c>
      <c r="J87" s="163">
        <v>146</v>
      </c>
      <c r="K87" s="114">
        <f t="shared" si="25"/>
        <v>464.44</v>
      </c>
      <c r="L87" s="115"/>
      <c r="M87" s="116"/>
      <c r="N87" s="108"/>
      <c r="O87" s="163">
        <v>196</v>
      </c>
      <c r="P87" s="114">
        <f t="shared" si="27"/>
        <v>707.34</v>
      </c>
      <c r="Q87" s="163">
        <v>222</v>
      </c>
      <c r="R87" s="114">
        <f t="shared" si="28"/>
        <v>838.12000000000012</v>
      </c>
      <c r="S87" s="163">
        <v>264</v>
      </c>
      <c r="T87" s="114">
        <f t="shared" si="29"/>
        <v>1049.3800000000001</v>
      </c>
      <c r="U87" s="163">
        <v>306</v>
      </c>
      <c r="V87" s="114">
        <f t="shared" si="30"/>
        <v>1260.6400000000001</v>
      </c>
      <c r="W87" s="163">
        <v>348</v>
      </c>
      <c r="X87" s="114">
        <f t="shared" si="31"/>
        <v>1471.9</v>
      </c>
    </row>
    <row r="88" spans="2:24">
      <c r="B88" s="108"/>
      <c r="C88" s="108"/>
      <c r="D88" s="163">
        <v>51</v>
      </c>
      <c r="E88" s="114">
        <f t="shared" si="32"/>
        <v>107.10000000000001</v>
      </c>
      <c r="F88" s="108"/>
      <c r="G88" s="108"/>
      <c r="H88" s="163">
        <v>114</v>
      </c>
      <c r="I88" s="114">
        <f t="shared" si="24"/>
        <v>318.56</v>
      </c>
      <c r="J88" s="163">
        <v>147</v>
      </c>
      <c r="K88" s="114">
        <f t="shared" si="25"/>
        <v>469.03999999999996</v>
      </c>
      <c r="L88" s="115"/>
      <c r="M88" s="116"/>
      <c r="N88" s="108"/>
      <c r="O88" s="163">
        <v>197</v>
      </c>
      <c r="P88" s="114">
        <f t="shared" si="27"/>
        <v>712.37000000000012</v>
      </c>
      <c r="Q88" s="163">
        <v>223</v>
      </c>
      <c r="R88" s="114">
        <f t="shared" si="28"/>
        <v>843.15000000000009</v>
      </c>
      <c r="S88" s="163">
        <v>265</v>
      </c>
      <c r="T88" s="114">
        <f t="shared" si="29"/>
        <v>1054.4100000000001</v>
      </c>
      <c r="U88" s="163">
        <v>307</v>
      </c>
      <c r="V88" s="114">
        <f t="shared" si="30"/>
        <v>1265.67</v>
      </c>
      <c r="W88" s="163">
        <v>349</v>
      </c>
      <c r="X88" s="114">
        <f t="shared" si="31"/>
        <v>1476.93</v>
      </c>
    </row>
    <row r="89" spans="2:24">
      <c r="B89" s="108"/>
      <c r="C89" s="108"/>
      <c r="D89" s="163">
        <v>52</v>
      </c>
      <c r="E89" s="114">
        <f t="shared" si="32"/>
        <v>109.2</v>
      </c>
      <c r="F89" s="108"/>
      <c r="G89" s="108"/>
      <c r="H89" s="163">
        <v>115</v>
      </c>
      <c r="I89" s="114">
        <f t="shared" si="24"/>
        <v>322.5</v>
      </c>
      <c r="J89" s="163">
        <v>148</v>
      </c>
      <c r="K89" s="114">
        <f t="shared" si="25"/>
        <v>473.64</v>
      </c>
      <c r="L89" s="115"/>
      <c r="M89" s="116"/>
      <c r="N89" s="108"/>
      <c r="O89" s="163">
        <v>198</v>
      </c>
      <c r="P89" s="114">
        <f t="shared" si="27"/>
        <v>717.40000000000009</v>
      </c>
      <c r="Q89" s="163">
        <v>224</v>
      </c>
      <c r="R89" s="114">
        <f t="shared" si="28"/>
        <v>848.18000000000006</v>
      </c>
      <c r="S89" s="163">
        <v>266</v>
      </c>
      <c r="T89" s="114">
        <f t="shared" si="29"/>
        <v>1059.44</v>
      </c>
      <c r="U89" s="163">
        <v>308</v>
      </c>
      <c r="V89" s="114">
        <f t="shared" si="30"/>
        <v>1270.7</v>
      </c>
      <c r="W89" s="163">
        <v>350</v>
      </c>
      <c r="X89" s="114">
        <f t="shared" si="31"/>
        <v>1481.96</v>
      </c>
    </row>
    <row r="90" spans="2:24" ht="16.5" thickBot="1">
      <c r="B90" s="108"/>
      <c r="C90" s="108"/>
      <c r="D90" s="163">
        <v>53</v>
      </c>
      <c r="E90" s="114">
        <f t="shared" si="32"/>
        <v>111.3</v>
      </c>
      <c r="F90" s="108"/>
      <c r="G90" s="108"/>
      <c r="H90" s="164">
        <v>116</v>
      </c>
      <c r="I90" s="118">
        <f t="shared" si="24"/>
        <v>326.44</v>
      </c>
      <c r="J90" s="163">
        <v>149</v>
      </c>
      <c r="K90" s="114">
        <f t="shared" si="25"/>
        <v>478.24</v>
      </c>
      <c r="L90" s="115"/>
      <c r="M90" s="116"/>
      <c r="N90" s="108"/>
      <c r="O90" s="163">
        <v>199</v>
      </c>
      <c r="P90" s="114">
        <f t="shared" si="27"/>
        <v>722.43000000000006</v>
      </c>
      <c r="Q90" s="163">
        <v>225</v>
      </c>
      <c r="R90" s="114">
        <f t="shared" si="28"/>
        <v>853.21</v>
      </c>
      <c r="S90" s="163">
        <v>267</v>
      </c>
      <c r="T90" s="114">
        <f t="shared" si="29"/>
        <v>1064.47</v>
      </c>
      <c r="U90" s="163">
        <v>309</v>
      </c>
      <c r="V90" s="114">
        <f t="shared" si="30"/>
        <v>1275.73</v>
      </c>
      <c r="W90" s="163">
        <v>351</v>
      </c>
      <c r="X90" s="114">
        <f t="shared" si="31"/>
        <v>1486.9900000000002</v>
      </c>
    </row>
    <row r="91" spans="2:24">
      <c r="B91" s="108"/>
      <c r="C91" s="108"/>
      <c r="D91" s="163">
        <v>54</v>
      </c>
      <c r="E91" s="114">
        <f t="shared" si="32"/>
        <v>113.4</v>
      </c>
      <c r="F91" s="108"/>
      <c r="G91" s="108"/>
      <c r="H91" s="108"/>
      <c r="I91" s="108"/>
      <c r="J91" s="163">
        <v>150</v>
      </c>
      <c r="K91" s="114">
        <f t="shared" si="25"/>
        <v>482.84</v>
      </c>
      <c r="L91" s="115"/>
      <c r="M91" s="116"/>
      <c r="N91" s="108"/>
      <c r="O91" s="163">
        <v>200</v>
      </c>
      <c r="P91" s="114">
        <f t="shared" si="27"/>
        <v>727.46</v>
      </c>
      <c r="Q91" s="163">
        <v>226</v>
      </c>
      <c r="R91" s="114">
        <f t="shared" si="28"/>
        <v>858.24</v>
      </c>
      <c r="S91" s="163">
        <v>268</v>
      </c>
      <c r="T91" s="114">
        <f t="shared" si="29"/>
        <v>1069.5</v>
      </c>
      <c r="U91" s="163">
        <v>310</v>
      </c>
      <c r="V91" s="114">
        <f t="shared" si="30"/>
        <v>1280.7600000000002</v>
      </c>
      <c r="W91" s="163">
        <v>352</v>
      </c>
      <c r="X91" s="114">
        <f t="shared" si="31"/>
        <v>1492.02</v>
      </c>
    </row>
    <row r="92" spans="2:24" ht="16.5" thickBot="1">
      <c r="B92" s="108"/>
      <c r="C92" s="108"/>
      <c r="D92" s="164">
        <v>55</v>
      </c>
      <c r="E92" s="118">
        <f t="shared" si="32"/>
        <v>115.5</v>
      </c>
      <c r="F92" s="108"/>
      <c r="G92" s="108"/>
      <c r="H92" s="108"/>
      <c r="I92" s="108"/>
      <c r="J92" s="163">
        <v>151</v>
      </c>
      <c r="K92" s="114">
        <f t="shared" si="25"/>
        <v>487.44</v>
      </c>
      <c r="L92" s="115"/>
      <c r="M92" s="116"/>
      <c r="N92" s="108"/>
      <c r="O92" s="163">
        <v>201</v>
      </c>
      <c r="P92" s="114">
        <f t="shared" si="27"/>
        <v>732.49</v>
      </c>
      <c r="Q92" s="163">
        <v>227</v>
      </c>
      <c r="R92" s="114">
        <f t="shared" si="28"/>
        <v>863.2700000000001</v>
      </c>
      <c r="S92" s="163">
        <v>269</v>
      </c>
      <c r="T92" s="114">
        <f t="shared" si="29"/>
        <v>1074.5300000000002</v>
      </c>
      <c r="U92" s="163">
        <v>311</v>
      </c>
      <c r="V92" s="114">
        <f t="shared" si="30"/>
        <v>1285.79</v>
      </c>
      <c r="W92" s="163">
        <v>353</v>
      </c>
      <c r="X92" s="114">
        <f t="shared" si="31"/>
        <v>1497.0500000000002</v>
      </c>
    </row>
    <row r="93" spans="2:24">
      <c r="B93" s="108"/>
      <c r="C93" s="108"/>
      <c r="D93" s="108"/>
      <c r="E93" s="108"/>
      <c r="F93" s="108"/>
      <c r="G93" s="108"/>
      <c r="H93" s="108"/>
      <c r="I93" s="108"/>
      <c r="J93" s="163">
        <v>152</v>
      </c>
      <c r="K93" s="114">
        <f t="shared" si="25"/>
        <v>492.03999999999996</v>
      </c>
      <c r="L93" s="115"/>
      <c r="M93" s="116"/>
      <c r="N93" s="108"/>
      <c r="O93" s="163">
        <v>202</v>
      </c>
      <c r="P93" s="114">
        <f t="shared" si="27"/>
        <v>737.5200000000001</v>
      </c>
      <c r="Q93" s="163">
        <v>228</v>
      </c>
      <c r="R93" s="114">
        <f t="shared" si="28"/>
        <v>868.30000000000007</v>
      </c>
      <c r="S93" s="163">
        <v>270</v>
      </c>
      <c r="T93" s="114">
        <f t="shared" si="29"/>
        <v>1079.56</v>
      </c>
      <c r="U93" s="163">
        <v>312</v>
      </c>
      <c r="V93" s="114">
        <f t="shared" si="30"/>
        <v>1290.8200000000002</v>
      </c>
      <c r="W93" s="163">
        <v>354</v>
      </c>
      <c r="X93" s="114">
        <f t="shared" si="31"/>
        <v>1502.0800000000002</v>
      </c>
    </row>
    <row r="94" spans="2:24">
      <c r="B94" s="108"/>
      <c r="C94" s="108"/>
      <c r="D94" s="108"/>
      <c r="E94" s="108"/>
      <c r="F94" s="108"/>
      <c r="G94" s="108"/>
      <c r="H94" s="108"/>
      <c r="I94" s="108"/>
      <c r="J94" s="163">
        <v>153</v>
      </c>
      <c r="K94" s="114">
        <f t="shared" si="25"/>
        <v>496.64</v>
      </c>
      <c r="L94" s="115"/>
      <c r="M94" s="116"/>
      <c r="N94" s="108"/>
      <c r="O94" s="163">
        <v>203</v>
      </c>
      <c r="P94" s="114">
        <f t="shared" si="27"/>
        <v>742.55000000000007</v>
      </c>
      <c r="Q94" s="163">
        <v>229</v>
      </c>
      <c r="R94" s="114">
        <f t="shared" si="28"/>
        <v>873.33000000000015</v>
      </c>
      <c r="S94" s="163">
        <v>271</v>
      </c>
      <c r="T94" s="114">
        <f t="shared" si="29"/>
        <v>1084.5900000000001</v>
      </c>
      <c r="U94" s="163">
        <v>313</v>
      </c>
      <c r="V94" s="114">
        <f t="shared" si="30"/>
        <v>1295.8500000000001</v>
      </c>
      <c r="W94" s="163">
        <v>355</v>
      </c>
      <c r="X94" s="114">
        <f t="shared" si="31"/>
        <v>1507.1100000000001</v>
      </c>
    </row>
    <row r="95" spans="2:24">
      <c r="B95" s="108"/>
      <c r="C95" s="108"/>
      <c r="D95" s="108"/>
      <c r="E95" s="108"/>
      <c r="F95" s="108"/>
      <c r="G95" s="108"/>
      <c r="H95" s="108"/>
      <c r="I95" s="108"/>
      <c r="J95" s="163">
        <v>154</v>
      </c>
      <c r="K95" s="114">
        <f t="shared" si="25"/>
        <v>501.24</v>
      </c>
      <c r="L95" s="115"/>
      <c r="M95" s="116"/>
      <c r="N95" s="108"/>
      <c r="O95" s="163">
        <v>204</v>
      </c>
      <c r="P95" s="114">
        <f t="shared" si="27"/>
        <v>747.58</v>
      </c>
      <c r="Q95" s="163">
        <v>230</v>
      </c>
      <c r="R95" s="114">
        <f t="shared" si="28"/>
        <v>878.36000000000013</v>
      </c>
      <c r="S95" s="163">
        <v>272</v>
      </c>
      <c r="T95" s="114">
        <f t="shared" si="29"/>
        <v>1089.6200000000001</v>
      </c>
      <c r="U95" s="163">
        <v>314</v>
      </c>
      <c r="V95" s="114">
        <f t="shared" si="30"/>
        <v>1300.8800000000001</v>
      </c>
      <c r="W95" s="163">
        <v>356</v>
      </c>
      <c r="X95" s="114">
        <f t="shared" si="31"/>
        <v>1512.14</v>
      </c>
    </row>
    <row r="96" spans="2:24">
      <c r="B96" s="108"/>
      <c r="C96" s="108"/>
      <c r="D96" s="108"/>
      <c r="E96" s="108"/>
      <c r="F96" s="108"/>
      <c r="G96" s="108"/>
      <c r="H96" s="108"/>
      <c r="I96" s="108"/>
      <c r="J96" s="163">
        <v>155</v>
      </c>
      <c r="K96" s="114">
        <f t="shared" si="25"/>
        <v>505.84</v>
      </c>
      <c r="L96" s="115"/>
      <c r="M96" s="116"/>
      <c r="N96" s="108"/>
      <c r="O96" s="163">
        <v>205</v>
      </c>
      <c r="P96" s="114">
        <f t="shared" si="27"/>
        <v>752.61000000000013</v>
      </c>
      <c r="Q96" s="163">
        <v>231</v>
      </c>
      <c r="R96" s="114">
        <f t="shared" si="28"/>
        <v>883.3900000000001</v>
      </c>
      <c r="S96" s="163">
        <v>273</v>
      </c>
      <c r="T96" s="114">
        <f t="shared" si="29"/>
        <v>1094.6500000000001</v>
      </c>
      <c r="U96" s="163">
        <v>315</v>
      </c>
      <c r="V96" s="114">
        <f t="shared" si="30"/>
        <v>1305.9100000000001</v>
      </c>
      <c r="W96" s="163">
        <v>357</v>
      </c>
      <c r="X96" s="114">
        <f t="shared" si="31"/>
        <v>1517.17</v>
      </c>
    </row>
    <row r="97" spans="2:24" ht="16.5" thickBot="1">
      <c r="B97" s="108"/>
      <c r="C97" s="108"/>
      <c r="D97" s="108"/>
      <c r="E97" s="108"/>
      <c r="F97" s="108"/>
      <c r="G97" s="108"/>
      <c r="H97" s="108"/>
      <c r="I97" s="108"/>
      <c r="J97" s="164">
        <v>156</v>
      </c>
      <c r="K97" s="118">
        <f t="shared" si="25"/>
        <v>510.44</v>
      </c>
      <c r="L97" s="117"/>
      <c r="M97" s="119"/>
      <c r="N97" s="108"/>
      <c r="O97" s="163">
        <v>206</v>
      </c>
      <c r="P97" s="114">
        <f t="shared" si="27"/>
        <v>757.6400000000001</v>
      </c>
      <c r="Q97" s="163">
        <v>232</v>
      </c>
      <c r="R97" s="114">
        <f t="shared" si="28"/>
        <v>888.42000000000007</v>
      </c>
      <c r="S97" s="163">
        <v>274</v>
      </c>
      <c r="T97" s="114">
        <f t="shared" si="29"/>
        <v>1099.68</v>
      </c>
      <c r="U97" s="163">
        <v>316</v>
      </c>
      <c r="V97" s="114">
        <f t="shared" si="30"/>
        <v>1310.94</v>
      </c>
      <c r="W97" s="163">
        <v>358</v>
      </c>
      <c r="X97" s="114">
        <f t="shared" si="31"/>
        <v>1522.2</v>
      </c>
    </row>
    <row r="98" spans="2:24"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63">
        <v>207</v>
      </c>
      <c r="P98" s="114">
        <f t="shared" si="27"/>
        <v>762.67000000000007</v>
      </c>
      <c r="Q98" s="163">
        <v>233</v>
      </c>
      <c r="R98" s="114">
        <f t="shared" si="28"/>
        <v>893.45</v>
      </c>
      <c r="S98" s="163">
        <v>275</v>
      </c>
      <c r="T98" s="114">
        <f t="shared" si="29"/>
        <v>1104.71</v>
      </c>
      <c r="U98" s="163">
        <v>317</v>
      </c>
      <c r="V98" s="114">
        <f t="shared" si="30"/>
        <v>1315.9700000000003</v>
      </c>
      <c r="W98" s="163">
        <v>359</v>
      </c>
      <c r="X98" s="114">
        <f t="shared" si="31"/>
        <v>1527.23</v>
      </c>
    </row>
    <row r="99" spans="2:24" ht="16.5" thickBot="1"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64">
        <v>208</v>
      </c>
      <c r="P99" s="118">
        <f t="shared" si="27"/>
        <v>767.7</v>
      </c>
      <c r="Q99" s="164">
        <v>234</v>
      </c>
      <c r="R99" s="118">
        <f t="shared" si="28"/>
        <v>898.48</v>
      </c>
      <c r="S99" s="164">
        <v>276</v>
      </c>
      <c r="T99" s="118">
        <f t="shared" si="29"/>
        <v>1109.7400000000002</v>
      </c>
      <c r="U99" s="164">
        <v>318</v>
      </c>
      <c r="V99" s="118">
        <f t="shared" si="30"/>
        <v>1321</v>
      </c>
      <c r="W99" s="164">
        <v>360</v>
      </c>
      <c r="X99" s="118">
        <f t="shared" si="31"/>
        <v>1532.2600000000002</v>
      </c>
    </row>
  </sheetData>
  <mergeCells count="18">
    <mergeCell ref="B52:I53"/>
    <mergeCell ref="L52:M53"/>
    <mergeCell ref="O52:S53"/>
    <mergeCell ref="W52:X53"/>
    <mergeCell ref="B54:M55"/>
    <mergeCell ref="O54:X55"/>
    <mergeCell ref="Z1:AG2"/>
    <mergeCell ref="AJ1:AK2"/>
    <mergeCell ref="AM1:AQ2"/>
    <mergeCell ref="AU1:AV2"/>
    <mergeCell ref="Z3:AK4"/>
    <mergeCell ref="AM3:AV4"/>
    <mergeCell ref="C1:H2"/>
    <mergeCell ref="L1:M2"/>
    <mergeCell ref="P1:T2"/>
    <mergeCell ref="W1:X2"/>
    <mergeCell ref="B3:M4"/>
    <mergeCell ref="O3:X4"/>
  </mergeCells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X48"/>
  <sheetViews>
    <sheetView topLeftCell="A14" workbookViewId="0">
      <selection activeCell="B1" sqref="B1:X48"/>
    </sheetView>
  </sheetViews>
  <sheetFormatPr defaultColWidth="8.875" defaultRowHeight="15.75"/>
  <cols>
    <col min="1" max="1" width="2.125" style="105" customWidth="1"/>
    <col min="2" max="2" width="3.125" style="105" bestFit="1" customWidth="1"/>
    <col min="3" max="3" width="8" style="105" customWidth="1"/>
    <col min="4" max="4" width="3.125" style="105" bestFit="1" customWidth="1"/>
    <col min="5" max="5" width="9" style="105" customWidth="1"/>
    <col min="6" max="6" width="3.125" style="105" bestFit="1" customWidth="1"/>
    <col min="7" max="7" width="9.125" style="105" customWidth="1"/>
    <col min="8" max="8" width="4.125" style="105" bestFit="1" customWidth="1"/>
    <col min="9" max="9" width="8.625" style="105" customWidth="1"/>
    <col min="10" max="10" width="4.125" style="105" bestFit="1" customWidth="1"/>
    <col min="11" max="11" width="9.375" style="105" customWidth="1"/>
    <col min="12" max="12" width="4.125" style="105" bestFit="1" customWidth="1"/>
    <col min="13" max="13" width="10.125" style="105" customWidth="1"/>
    <col min="14" max="14" width="3" style="105" customWidth="1"/>
    <col min="15" max="15" width="4.125" style="105" bestFit="1" customWidth="1"/>
    <col min="16" max="16" width="8.875" style="105" customWidth="1"/>
    <col min="17" max="17" width="4.125" style="105" bestFit="1" customWidth="1"/>
    <col min="18" max="18" width="8.875" style="105" customWidth="1"/>
    <col min="19" max="19" width="4.125" style="105" bestFit="1" customWidth="1"/>
    <col min="20" max="20" width="8.875" style="105" customWidth="1"/>
    <col min="21" max="21" width="4.125" style="105" bestFit="1" customWidth="1"/>
    <col min="22" max="22" width="8.875" style="105" customWidth="1"/>
    <col min="23" max="23" width="4.125" style="105" bestFit="1" customWidth="1"/>
    <col min="24" max="16384" width="8.875" style="105"/>
  </cols>
  <sheetData>
    <row r="1" spans="2:24">
      <c r="B1" s="178" t="s">
        <v>129</v>
      </c>
      <c r="C1" s="176"/>
      <c r="D1" s="176"/>
      <c r="E1" s="176"/>
      <c r="F1" s="176"/>
      <c r="G1" s="176"/>
      <c r="H1" s="176"/>
      <c r="I1" s="176"/>
      <c r="L1" s="176" t="s">
        <v>133</v>
      </c>
      <c r="M1" s="176"/>
      <c r="O1" s="175" t="s">
        <v>129</v>
      </c>
      <c r="P1" s="175"/>
      <c r="Q1" s="175"/>
      <c r="R1" s="175"/>
      <c r="S1" s="175"/>
      <c r="W1" s="176" t="s">
        <v>134</v>
      </c>
      <c r="X1" s="176"/>
    </row>
    <row r="2" spans="2:24">
      <c r="B2" s="176"/>
      <c r="C2" s="176"/>
      <c r="D2" s="176"/>
      <c r="E2" s="176"/>
      <c r="F2" s="176"/>
      <c r="G2" s="176"/>
      <c r="H2" s="176"/>
      <c r="I2" s="176"/>
      <c r="L2" s="176"/>
      <c r="M2" s="176"/>
      <c r="O2" s="175"/>
      <c r="P2" s="175"/>
      <c r="Q2" s="175"/>
      <c r="R2" s="175"/>
      <c r="S2" s="175"/>
      <c r="W2" s="176"/>
      <c r="X2" s="176"/>
    </row>
    <row r="3" spans="2:24" ht="15" customHeight="1">
      <c r="B3" s="175" t="s">
        <v>135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20"/>
      <c r="O3" s="175" t="s">
        <v>135</v>
      </c>
      <c r="P3" s="175"/>
      <c r="Q3" s="175"/>
      <c r="R3" s="175"/>
      <c r="S3" s="175"/>
      <c r="T3" s="175"/>
      <c r="U3" s="175"/>
      <c r="V3" s="175"/>
      <c r="W3" s="175"/>
      <c r="X3" s="175"/>
    </row>
    <row r="4" spans="2:24" ht="15" customHeight="1" thickBot="1"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20"/>
      <c r="O4" s="175"/>
      <c r="P4" s="175"/>
      <c r="Q4" s="175"/>
      <c r="R4" s="175"/>
      <c r="S4" s="175"/>
      <c r="T4" s="175"/>
      <c r="U4" s="175"/>
      <c r="V4" s="175"/>
      <c r="W4" s="175"/>
      <c r="X4" s="175"/>
    </row>
    <row r="5" spans="2:24">
      <c r="B5" s="106">
        <v>20</v>
      </c>
      <c r="C5" s="107">
        <v>2.1</v>
      </c>
      <c r="D5" s="106">
        <v>55</v>
      </c>
      <c r="E5" s="107">
        <v>2.1</v>
      </c>
      <c r="F5" s="106">
        <v>83</v>
      </c>
      <c r="G5" s="107">
        <v>2.89</v>
      </c>
      <c r="H5" s="106">
        <v>116</v>
      </c>
      <c r="I5" s="107">
        <v>3.94</v>
      </c>
      <c r="J5" s="106">
        <v>166</v>
      </c>
      <c r="K5" s="107">
        <v>4.5999999999999996</v>
      </c>
      <c r="L5" s="106">
        <v>166</v>
      </c>
      <c r="M5" s="107">
        <v>4.5999999999999996</v>
      </c>
      <c r="N5" s="108"/>
      <c r="O5" s="106">
        <v>167</v>
      </c>
      <c r="P5" s="107">
        <v>5.03</v>
      </c>
      <c r="Q5" s="106"/>
      <c r="R5" s="107">
        <v>5.03</v>
      </c>
      <c r="S5" s="106"/>
      <c r="T5" s="107">
        <v>5.03</v>
      </c>
      <c r="U5" s="106"/>
      <c r="V5" s="107">
        <v>5.03</v>
      </c>
      <c r="W5" s="106"/>
      <c r="X5" s="107">
        <v>5.03</v>
      </c>
    </row>
    <row r="6" spans="2:24" s="109" customFormat="1" ht="16.5" thickBot="1">
      <c r="B6" s="110"/>
      <c r="C6" s="111" t="s">
        <v>40</v>
      </c>
      <c r="D6" s="110"/>
      <c r="E6" s="111" t="s">
        <v>40</v>
      </c>
      <c r="F6" s="110"/>
      <c r="G6" s="111" t="s">
        <v>40</v>
      </c>
      <c r="H6" s="110"/>
      <c r="I6" s="111" t="s">
        <v>40</v>
      </c>
      <c r="J6" s="110"/>
      <c r="K6" s="111" t="s">
        <v>40</v>
      </c>
      <c r="L6" s="110"/>
      <c r="M6" s="111" t="s">
        <v>40</v>
      </c>
      <c r="N6" s="112"/>
      <c r="O6" s="110"/>
      <c r="P6" s="111" t="s">
        <v>40</v>
      </c>
      <c r="Q6" s="110"/>
      <c r="R6" s="111" t="s">
        <v>40</v>
      </c>
      <c r="S6" s="110"/>
      <c r="T6" s="111" t="s">
        <v>40</v>
      </c>
      <c r="U6" s="110"/>
      <c r="V6" s="111" t="s">
        <v>40</v>
      </c>
      <c r="W6" s="110"/>
      <c r="X6" s="111" t="s">
        <v>40</v>
      </c>
    </row>
    <row r="7" spans="2:24">
      <c r="B7" s="113">
        <v>1</v>
      </c>
      <c r="C7" s="114">
        <f>B7*2.1</f>
        <v>2.1</v>
      </c>
      <c r="D7" s="113">
        <v>21</v>
      </c>
      <c r="E7" s="114">
        <f>(D7-20)*2.1+42</f>
        <v>44.1</v>
      </c>
      <c r="F7" s="113">
        <v>56</v>
      </c>
      <c r="G7" s="114">
        <f>(F7-55)*2.89+115.5</f>
        <v>118.39</v>
      </c>
      <c r="H7" s="113">
        <v>84</v>
      </c>
      <c r="I7" s="114">
        <f>(H7-83)*3.94+196.42</f>
        <v>200.35999999999999</v>
      </c>
      <c r="J7" s="113">
        <v>117</v>
      </c>
      <c r="K7" s="114">
        <f>(J7-116)*4.6+326.44</f>
        <v>331.04</v>
      </c>
      <c r="L7" s="113">
        <v>157</v>
      </c>
      <c r="M7" s="114">
        <f>(L7-116)*4.6+326.44</f>
        <v>515.04</v>
      </c>
      <c r="N7" s="108"/>
      <c r="O7" s="113">
        <v>167</v>
      </c>
      <c r="P7" s="114">
        <f>(O7-166)*5.03+556.44</f>
        <v>561.47</v>
      </c>
      <c r="Q7" s="113">
        <v>209</v>
      </c>
      <c r="R7" s="114">
        <f>(Q7-166)*5.03+556.44</f>
        <v>772.73</v>
      </c>
      <c r="S7" s="113">
        <v>235</v>
      </c>
      <c r="T7" s="114">
        <f>(S7-166)*5.03+556.44</f>
        <v>903.51</v>
      </c>
      <c r="U7" s="113">
        <v>277</v>
      </c>
      <c r="V7" s="114">
        <f>(U7-166)*5.03+556.44</f>
        <v>1114.77</v>
      </c>
      <c r="W7" s="113">
        <v>319</v>
      </c>
      <c r="X7" s="114">
        <f>(W7-166)*5.03+556.44</f>
        <v>1326.0300000000002</v>
      </c>
    </row>
    <row r="8" spans="2:24">
      <c r="B8" s="115">
        <v>2</v>
      </c>
      <c r="C8" s="114">
        <f t="shared" ref="C8:C26" si="0">B8*2.1</f>
        <v>4.2</v>
      </c>
      <c r="D8" s="115">
        <v>22</v>
      </c>
      <c r="E8" s="114">
        <f>(D8-20)*2.1+42</f>
        <v>46.2</v>
      </c>
      <c r="F8" s="115">
        <v>57</v>
      </c>
      <c r="G8" s="114">
        <f t="shared" ref="G8:G34" si="1">(F8-55)*2.89+115.5</f>
        <v>121.28</v>
      </c>
      <c r="H8" s="115">
        <v>85</v>
      </c>
      <c r="I8" s="114">
        <f t="shared" ref="I8:I39" si="2">(H8-83)*3.94+196.42</f>
        <v>204.29999999999998</v>
      </c>
      <c r="J8" s="115">
        <v>118</v>
      </c>
      <c r="K8" s="114">
        <f t="shared" ref="K8:K46" si="3">(J8-116)*4.6+326.44</f>
        <v>335.64</v>
      </c>
      <c r="L8" s="115">
        <v>158</v>
      </c>
      <c r="M8" s="114">
        <f t="shared" ref="M8:M16" si="4">(L8-116)*4.6+326.44</f>
        <v>519.64</v>
      </c>
      <c r="N8" s="108"/>
      <c r="O8" s="115">
        <v>168</v>
      </c>
      <c r="P8" s="114">
        <f t="shared" ref="P8:P48" si="5">(O8-166)*5.03+556.44</f>
        <v>566.5</v>
      </c>
      <c r="Q8" s="115">
        <v>210</v>
      </c>
      <c r="R8" s="114">
        <f t="shared" ref="R8:R48" si="6">(Q8-166)*5.03+556.44</f>
        <v>777.7600000000001</v>
      </c>
      <c r="S8" s="115">
        <v>236</v>
      </c>
      <c r="T8" s="114">
        <f t="shared" ref="T8:T48" si="7">(S8-166)*5.03+556.44</f>
        <v>908.54000000000008</v>
      </c>
      <c r="U8" s="115">
        <v>278</v>
      </c>
      <c r="V8" s="114">
        <f t="shared" ref="V8:V48" si="8">(U8-166)*5.03+556.44</f>
        <v>1119.8000000000002</v>
      </c>
      <c r="W8" s="115">
        <v>320</v>
      </c>
      <c r="X8" s="114">
        <f t="shared" ref="X8:X48" si="9">(W8-166)*5.03+556.44</f>
        <v>1331.06</v>
      </c>
    </row>
    <row r="9" spans="2:24">
      <c r="B9" s="115">
        <v>3</v>
      </c>
      <c r="C9" s="114">
        <f t="shared" si="0"/>
        <v>6.3000000000000007</v>
      </c>
      <c r="D9" s="115">
        <v>23</v>
      </c>
      <c r="E9" s="114">
        <f t="shared" ref="E9:E41" si="10">(D9-20)*2.1+42</f>
        <v>48.3</v>
      </c>
      <c r="F9" s="115">
        <v>58</v>
      </c>
      <c r="G9" s="114">
        <f t="shared" si="1"/>
        <v>124.17</v>
      </c>
      <c r="H9" s="115">
        <v>86</v>
      </c>
      <c r="I9" s="114">
        <f t="shared" si="2"/>
        <v>208.23999999999998</v>
      </c>
      <c r="J9" s="115">
        <v>119</v>
      </c>
      <c r="K9" s="114">
        <f t="shared" si="3"/>
        <v>340.24</v>
      </c>
      <c r="L9" s="115">
        <v>159</v>
      </c>
      <c r="M9" s="114">
        <f t="shared" si="4"/>
        <v>524.24</v>
      </c>
      <c r="N9" s="108"/>
      <c r="O9" s="115">
        <v>169</v>
      </c>
      <c r="P9" s="114">
        <f t="shared" si="5"/>
        <v>571.53000000000009</v>
      </c>
      <c r="Q9" s="115">
        <v>211</v>
      </c>
      <c r="R9" s="114">
        <f t="shared" si="6"/>
        <v>782.79000000000008</v>
      </c>
      <c r="S9" s="115">
        <v>237</v>
      </c>
      <c r="T9" s="114">
        <f t="shared" si="7"/>
        <v>913.57</v>
      </c>
      <c r="U9" s="115">
        <v>279</v>
      </c>
      <c r="V9" s="114">
        <f t="shared" si="8"/>
        <v>1124.83</v>
      </c>
      <c r="W9" s="115">
        <v>321</v>
      </c>
      <c r="X9" s="114">
        <f t="shared" si="9"/>
        <v>1336.0900000000001</v>
      </c>
    </row>
    <row r="10" spans="2:24">
      <c r="B10" s="115">
        <v>4</v>
      </c>
      <c r="C10" s="114">
        <f t="shared" si="0"/>
        <v>8.4</v>
      </c>
      <c r="D10" s="115">
        <v>24</v>
      </c>
      <c r="E10" s="114">
        <f t="shared" si="10"/>
        <v>50.4</v>
      </c>
      <c r="F10" s="115">
        <v>59</v>
      </c>
      <c r="G10" s="114">
        <f t="shared" si="1"/>
        <v>127.06</v>
      </c>
      <c r="H10" s="115">
        <v>87</v>
      </c>
      <c r="I10" s="114">
        <f t="shared" si="2"/>
        <v>212.17999999999998</v>
      </c>
      <c r="J10" s="115">
        <v>120</v>
      </c>
      <c r="K10" s="114">
        <f t="shared" si="3"/>
        <v>344.84</v>
      </c>
      <c r="L10" s="115">
        <v>160</v>
      </c>
      <c r="M10" s="114">
        <f t="shared" si="4"/>
        <v>528.83999999999992</v>
      </c>
      <c r="N10" s="108"/>
      <c r="O10" s="115">
        <v>170</v>
      </c>
      <c r="P10" s="114">
        <f t="shared" si="5"/>
        <v>576.56000000000006</v>
      </c>
      <c r="Q10" s="115">
        <v>212</v>
      </c>
      <c r="R10" s="114">
        <f t="shared" si="6"/>
        <v>787.82</v>
      </c>
      <c r="S10" s="115">
        <v>238</v>
      </c>
      <c r="T10" s="114">
        <f t="shared" si="7"/>
        <v>918.60000000000014</v>
      </c>
      <c r="U10" s="115">
        <v>280</v>
      </c>
      <c r="V10" s="114">
        <f t="shared" si="8"/>
        <v>1129.8600000000001</v>
      </c>
      <c r="W10" s="115">
        <v>322</v>
      </c>
      <c r="X10" s="114">
        <f t="shared" si="9"/>
        <v>1341.1200000000001</v>
      </c>
    </row>
    <row r="11" spans="2:24">
      <c r="B11" s="115">
        <v>5</v>
      </c>
      <c r="C11" s="114">
        <f t="shared" si="0"/>
        <v>10.5</v>
      </c>
      <c r="D11" s="115">
        <v>25</v>
      </c>
      <c r="E11" s="114">
        <f t="shared" si="10"/>
        <v>52.5</v>
      </c>
      <c r="F11" s="115">
        <v>60</v>
      </c>
      <c r="G11" s="114">
        <f t="shared" si="1"/>
        <v>129.94999999999999</v>
      </c>
      <c r="H11" s="115">
        <v>88</v>
      </c>
      <c r="I11" s="114">
        <f t="shared" si="2"/>
        <v>216.11999999999998</v>
      </c>
      <c r="J11" s="115">
        <v>121</v>
      </c>
      <c r="K11" s="114">
        <f t="shared" si="3"/>
        <v>349.44</v>
      </c>
      <c r="L11" s="115">
        <v>161</v>
      </c>
      <c r="M11" s="114">
        <f t="shared" si="4"/>
        <v>533.43999999999994</v>
      </c>
      <c r="N11" s="108"/>
      <c r="O11" s="115">
        <v>171</v>
      </c>
      <c r="P11" s="114">
        <f t="shared" si="5"/>
        <v>581.59</v>
      </c>
      <c r="Q11" s="115">
        <v>213</v>
      </c>
      <c r="R11" s="114">
        <f t="shared" si="6"/>
        <v>792.85000000000014</v>
      </c>
      <c r="S11" s="115">
        <v>239</v>
      </c>
      <c r="T11" s="114">
        <f t="shared" si="7"/>
        <v>923.63000000000011</v>
      </c>
      <c r="U11" s="115">
        <v>281</v>
      </c>
      <c r="V11" s="114">
        <f t="shared" si="8"/>
        <v>1134.8900000000001</v>
      </c>
      <c r="W11" s="115">
        <v>323</v>
      </c>
      <c r="X11" s="114">
        <f t="shared" si="9"/>
        <v>1346.15</v>
      </c>
    </row>
    <row r="12" spans="2:24">
      <c r="B12" s="115">
        <v>6</v>
      </c>
      <c r="C12" s="114">
        <f t="shared" si="0"/>
        <v>12.600000000000001</v>
      </c>
      <c r="D12" s="115">
        <v>26</v>
      </c>
      <c r="E12" s="114">
        <f t="shared" si="10"/>
        <v>54.6</v>
      </c>
      <c r="F12" s="115">
        <v>61</v>
      </c>
      <c r="G12" s="114">
        <f t="shared" si="1"/>
        <v>132.84</v>
      </c>
      <c r="H12" s="115">
        <v>89</v>
      </c>
      <c r="I12" s="114">
        <f t="shared" si="2"/>
        <v>220.06</v>
      </c>
      <c r="J12" s="115">
        <v>122</v>
      </c>
      <c r="K12" s="114">
        <f t="shared" si="3"/>
        <v>354.04</v>
      </c>
      <c r="L12" s="115">
        <v>162</v>
      </c>
      <c r="M12" s="114">
        <f t="shared" si="4"/>
        <v>538.04</v>
      </c>
      <c r="N12" s="108"/>
      <c r="O12" s="115">
        <v>172</v>
      </c>
      <c r="P12" s="114">
        <f t="shared" si="5"/>
        <v>586.62</v>
      </c>
      <c r="Q12" s="115">
        <v>214</v>
      </c>
      <c r="R12" s="114">
        <f t="shared" si="6"/>
        <v>797.88000000000011</v>
      </c>
      <c r="S12" s="115">
        <v>240</v>
      </c>
      <c r="T12" s="114">
        <f t="shared" si="7"/>
        <v>928.66000000000008</v>
      </c>
      <c r="U12" s="115">
        <v>282</v>
      </c>
      <c r="V12" s="114">
        <f t="shared" si="8"/>
        <v>1139.92</v>
      </c>
      <c r="W12" s="115">
        <v>324</v>
      </c>
      <c r="X12" s="114">
        <f t="shared" si="9"/>
        <v>1351.18</v>
      </c>
    </row>
    <row r="13" spans="2:24">
      <c r="B13" s="115">
        <v>7</v>
      </c>
      <c r="C13" s="114">
        <f t="shared" si="0"/>
        <v>14.700000000000001</v>
      </c>
      <c r="D13" s="115">
        <v>27</v>
      </c>
      <c r="E13" s="114">
        <f t="shared" si="10"/>
        <v>56.7</v>
      </c>
      <c r="F13" s="115">
        <v>62</v>
      </c>
      <c r="G13" s="114">
        <f t="shared" si="1"/>
        <v>135.72999999999999</v>
      </c>
      <c r="H13" s="115">
        <v>90</v>
      </c>
      <c r="I13" s="114">
        <f t="shared" si="2"/>
        <v>224</v>
      </c>
      <c r="J13" s="115">
        <v>123</v>
      </c>
      <c r="K13" s="114">
        <f t="shared" si="3"/>
        <v>358.64</v>
      </c>
      <c r="L13" s="115">
        <v>163</v>
      </c>
      <c r="M13" s="114">
        <f t="shared" si="4"/>
        <v>542.64</v>
      </c>
      <c r="N13" s="108"/>
      <c r="O13" s="115">
        <v>173</v>
      </c>
      <c r="P13" s="114">
        <f t="shared" si="5"/>
        <v>591.65000000000009</v>
      </c>
      <c r="Q13" s="115">
        <v>215</v>
      </c>
      <c r="R13" s="114">
        <f t="shared" si="6"/>
        <v>802.91000000000008</v>
      </c>
      <c r="S13" s="115">
        <v>241</v>
      </c>
      <c r="T13" s="114">
        <f t="shared" si="7"/>
        <v>933.69</v>
      </c>
      <c r="U13" s="115">
        <v>283</v>
      </c>
      <c r="V13" s="114">
        <f t="shared" si="8"/>
        <v>1144.95</v>
      </c>
      <c r="W13" s="115">
        <v>325</v>
      </c>
      <c r="X13" s="114">
        <f t="shared" si="9"/>
        <v>1356.21</v>
      </c>
    </row>
    <row r="14" spans="2:24">
      <c r="B14" s="115">
        <v>8</v>
      </c>
      <c r="C14" s="114">
        <f t="shared" si="0"/>
        <v>16.8</v>
      </c>
      <c r="D14" s="115">
        <v>28</v>
      </c>
      <c r="E14" s="114">
        <f t="shared" si="10"/>
        <v>58.8</v>
      </c>
      <c r="F14" s="115">
        <v>63</v>
      </c>
      <c r="G14" s="114">
        <f t="shared" si="1"/>
        <v>138.62</v>
      </c>
      <c r="H14" s="115">
        <v>91</v>
      </c>
      <c r="I14" s="114">
        <f t="shared" si="2"/>
        <v>227.94</v>
      </c>
      <c r="J14" s="115">
        <v>124</v>
      </c>
      <c r="K14" s="114">
        <f t="shared" si="3"/>
        <v>363.24</v>
      </c>
      <c r="L14" s="115">
        <v>164</v>
      </c>
      <c r="M14" s="114">
        <f t="shared" si="4"/>
        <v>547.24</v>
      </c>
      <c r="N14" s="108"/>
      <c r="O14" s="115">
        <v>174</v>
      </c>
      <c r="P14" s="114">
        <f t="shared" si="5"/>
        <v>596.68000000000006</v>
      </c>
      <c r="Q14" s="115">
        <v>216</v>
      </c>
      <c r="R14" s="114">
        <f t="shared" si="6"/>
        <v>807.94</v>
      </c>
      <c r="S14" s="115">
        <v>242</v>
      </c>
      <c r="T14" s="114">
        <f t="shared" si="7"/>
        <v>938.72</v>
      </c>
      <c r="U14" s="115">
        <v>284</v>
      </c>
      <c r="V14" s="114">
        <f t="shared" si="8"/>
        <v>1149.98</v>
      </c>
      <c r="W14" s="115">
        <v>326</v>
      </c>
      <c r="X14" s="114">
        <f t="shared" si="9"/>
        <v>1361.2400000000002</v>
      </c>
    </row>
    <row r="15" spans="2:24">
      <c r="B15" s="115">
        <v>9</v>
      </c>
      <c r="C15" s="114">
        <f t="shared" si="0"/>
        <v>18.900000000000002</v>
      </c>
      <c r="D15" s="115">
        <v>29</v>
      </c>
      <c r="E15" s="114">
        <f t="shared" si="10"/>
        <v>60.900000000000006</v>
      </c>
      <c r="F15" s="115">
        <v>64</v>
      </c>
      <c r="G15" s="114">
        <f t="shared" si="1"/>
        <v>141.51</v>
      </c>
      <c r="H15" s="115">
        <v>92</v>
      </c>
      <c r="I15" s="114">
        <f t="shared" si="2"/>
        <v>231.88</v>
      </c>
      <c r="J15" s="115">
        <v>125</v>
      </c>
      <c r="K15" s="114">
        <f t="shared" si="3"/>
        <v>367.84</v>
      </c>
      <c r="L15" s="115">
        <v>165</v>
      </c>
      <c r="M15" s="114">
        <f t="shared" si="4"/>
        <v>551.83999999999992</v>
      </c>
      <c r="N15" s="108"/>
      <c r="O15" s="115">
        <v>175</v>
      </c>
      <c r="P15" s="114">
        <f t="shared" si="5"/>
        <v>601.71</v>
      </c>
      <c r="Q15" s="115">
        <v>217</v>
      </c>
      <c r="R15" s="114">
        <f t="shared" si="6"/>
        <v>812.97</v>
      </c>
      <c r="S15" s="115">
        <v>243</v>
      </c>
      <c r="T15" s="114">
        <f t="shared" si="7"/>
        <v>943.75</v>
      </c>
      <c r="U15" s="115">
        <v>285</v>
      </c>
      <c r="V15" s="114">
        <f t="shared" si="8"/>
        <v>1155.0100000000002</v>
      </c>
      <c r="W15" s="115">
        <v>327</v>
      </c>
      <c r="X15" s="114">
        <f t="shared" si="9"/>
        <v>1366.27</v>
      </c>
    </row>
    <row r="16" spans="2:24">
      <c r="B16" s="115">
        <v>10</v>
      </c>
      <c r="C16" s="114">
        <f t="shared" si="0"/>
        <v>21</v>
      </c>
      <c r="D16" s="115">
        <v>30</v>
      </c>
      <c r="E16" s="114">
        <f t="shared" si="10"/>
        <v>63</v>
      </c>
      <c r="F16" s="115">
        <v>65</v>
      </c>
      <c r="G16" s="114">
        <f t="shared" si="1"/>
        <v>144.4</v>
      </c>
      <c r="H16" s="115">
        <v>93</v>
      </c>
      <c r="I16" s="114">
        <f t="shared" si="2"/>
        <v>235.82</v>
      </c>
      <c r="J16" s="115">
        <v>126</v>
      </c>
      <c r="K16" s="114">
        <f t="shared" si="3"/>
        <v>372.44</v>
      </c>
      <c r="L16" s="115">
        <v>166</v>
      </c>
      <c r="M16" s="114">
        <f t="shared" si="4"/>
        <v>556.43999999999994</v>
      </c>
      <c r="N16" s="108"/>
      <c r="O16" s="115">
        <v>176</v>
      </c>
      <c r="P16" s="114">
        <f t="shared" si="5"/>
        <v>606.74</v>
      </c>
      <c r="Q16" s="115">
        <v>218</v>
      </c>
      <c r="R16" s="114">
        <f t="shared" si="6"/>
        <v>818</v>
      </c>
      <c r="S16" s="115">
        <v>244</v>
      </c>
      <c r="T16" s="114">
        <f t="shared" si="7"/>
        <v>948.78000000000009</v>
      </c>
      <c r="U16" s="115">
        <v>286</v>
      </c>
      <c r="V16" s="114">
        <f t="shared" si="8"/>
        <v>1160.04</v>
      </c>
      <c r="W16" s="115">
        <v>328</v>
      </c>
      <c r="X16" s="114">
        <f t="shared" si="9"/>
        <v>1371.3000000000002</v>
      </c>
    </row>
    <row r="17" spans="2:24">
      <c r="B17" s="115">
        <v>11</v>
      </c>
      <c r="C17" s="114">
        <f t="shared" si="0"/>
        <v>23.1</v>
      </c>
      <c r="D17" s="115">
        <v>31</v>
      </c>
      <c r="E17" s="114">
        <f t="shared" si="10"/>
        <v>65.099999999999994</v>
      </c>
      <c r="F17" s="115">
        <v>66</v>
      </c>
      <c r="G17" s="114">
        <f t="shared" si="1"/>
        <v>147.29</v>
      </c>
      <c r="H17" s="115">
        <v>94</v>
      </c>
      <c r="I17" s="114">
        <f t="shared" si="2"/>
        <v>239.76</v>
      </c>
      <c r="J17" s="115">
        <v>127</v>
      </c>
      <c r="K17" s="114">
        <f t="shared" si="3"/>
        <v>377.03999999999996</v>
      </c>
      <c r="L17" s="115"/>
      <c r="M17" s="116"/>
      <c r="N17" s="108"/>
      <c r="O17" s="115">
        <v>177</v>
      </c>
      <c r="P17" s="114">
        <f t="shared" si="5"/>
        <v>611.7700000000001</v>
      </c>
      <c r="Q17" s="115">
        <v>219</v>
      </c>
      <c r="R17" s="114">
        <f t="shared" si="6"/>
        <v>823.03000000000009</v>
      </c>
      <c r="S17" s="115">
        <v>245</v>
      </c>
      <c r="T17" s="114">
        <f t="shared" si="7"/>
        <v>953.81000000000006</v>
      </c>
      <c r="U17" s="115">
        <v>287</v>
      </c>
      <c r="V17" s="114">
        <f t="shared" si="8"/>
        <v>1165.0700000000002</v>
      </c>
      <c r="W17" s="115">
        <v>329</v>
      </c>
      <c r="X17" s="114">
        <f t="shared" si="9"/>
        <v>1376.33</v>
      </c>
    </row>
    <row r="18" spans="2:24">
      <c r="B18" s="115">
        <v>12</v>
      </c>
      <c r="C18" s="114">
        <f t="shared" si="0"/>
        <v>25.200000000000003</v>
      </c>
      <c r="D18" s="115">
        <v>32</v>
      </c>
      <c r="E18" s="114">
        <f t="shared" si="10"/>
        <v>67.2</v>
      </c>
      <c r="F18" s="115">
        <v>67</v>
      </c>
      <c r="G18" s="114">
        <f t="shared" si="1"/>
        <v>150.18</v>
      </c>
      <c r="H18" s="115">
        <v>95</v>
      </c>
      <c r="I18" s="114">
        <f t="shared" si="2"/>
        <v>243.7</v>
      </c>
      <c r="J18" s="115">
        <v>128</v>
      </c>
      <c r="K18" s="114">
        <f t="shared" si="3"/>
        <v>381.64</v>
      </c>
      <c r="L18" s="115"/>
      <c r="M18" s="116"/>
      <c r="N18" s="108"/>
      <c r="O18" s="115">
        <v>178</v>
      </c>
      <c r="P18" s="114">
        <f t="shared" si="5"/>
        <v>616.80000000000007</v>
      </c>
      <c r="Q18" s="115">
        <v>220</v>
      </c>
      <c r="R18" s="114">
        <f t="shared" si="6"/>
        <v>828.06000000000006</v>
      </c>
      <c r="S18" s="115">
        <v>246</v>
      </c>
      <c r="T18" s="114">
        <f t="shared" si="7"/>
        <v>958.84000000000015</v>
      </c>
      <c r="U18" s="115">
        <v>288</v>
      </c>
      <c r="V18" s="114">
        <f t="shared" si="8"/>
        <v>1170.1000000000001</v>
      </c>
      <c r="W18" s="115">
        <v>330</v>
      </c>
      <c r="X18" s="114">
        <f t="shared" si="9"/>
        <v>1381.3600000000001</v>
      </c>
    </row>
    <row r="19" spans="2:24">
      <c r="B19" s="115">
        <v>13</v>
      </c>
      <c r="C19" s="114">
        <f t="shared" si="0"/>
        <v>27.3</v>
      </c>
      <c r="D19" s="115">
        <v>33</v>
      </c>
      <c r="E19" s="114">
        <f t="shared" si="10"/>
        <v>69.3</v>
      </c>
      <c r="F19" s="115">
        <v>68</v>
      </c>
      <c r="G19" s="114">
        <f t="shared" si="1"/>
        <v>153.07</v>
      </c>
      <c r="H19" s="115">
        <v>96</v>
      </c>
      <c r="I19" s="114">
        <f t="shared" si="2"/>
        <v>247.64</v>
      </c>
      <c r="J19" s="115">
        <v>129</v>
      </c>
      <c r="K19" s="114">
        <f t="shared" si="3"/>
        <v>386.24</v>
      </c>
      <c r="L19" s="115"/>
      <c r="M19" s="116"/>
      <c r="N19" s="108"/>
      <c r="O19" s="115">
        <v>179</v>
      </c>
      <c r="P19" s="114">
        <f t="shared" si="5"/>
        <v>621.83000000000004</v>
      </c>
      <c r="Q19" s="115">
        <v>221</v>
      </c>
      <c r="R19" s="114">
        <f t="shared" si="6"/>
        <v>833.09000000000015</v>
      </c>
      <c r="S19" s="115">
        <v>247</v>
      </c>
      <c r="T19" s="114">
        <f t="shared" si="7"/>
        <v>963.87000000000012</v>
      </c>
      <c r="U19" s="115">
        <v>289</v>
      </c>
      <c r="V19" s="114">
        <f t="shared" si="8"/>
        <v>1175.1300000000001</v>
      </c>
      <c r="W19" s="115">
        <v>331</v>
      </c>
      <c r="X19" s="114">
        <f t="shared" si="9"/>
        <v>1386.39</v>
      </c>
    </row>
    <row r="20" spans="2:24">
      <c r="B20" s="115">
        <v>14</v>
      </c>
      <c r="C20" s="114">
        <f t="shared" si="0"/>
        <v>29.400000000000002</v>
      </c>
      <c r="D20" s="115">
        <v>34</v>
      </c>
      <c r="E20" s="114">
        <f t="shared" si="10"/>
        <v>71.400000000000006</v>
      </c>
      <c r="F20" s="115">
        <v>69</v>
      </c>
      <c r="G20" s="114">
        <f t="shared" si="1"/>
        <v>155.96</v>
      </c>
      <c r="H20" s="115">
        <v>97</v>
      </c>
      <c r="I20" s="114">
        <f t="shared" si="2"/>
        <v>251.57999999999998</v>
      </c>
      <c r="J20" s="115">
        <v>130</v>
      </c>
      <c r="K20" s="114">
        <f t="shared" si="3"/>
        <v>390.84</v>
      </c>
      <c r="L20" s="115"/>
      <c r="M20" s="116"/>
      <c r="N20" s="108"/>
      <c r="O20" s="115">
        <v>180</v>
      </c>
      <c r="P20" s="114">
        <f t="shared" si="5"/>
        <v>626.86</v>
      </c>
      <c r="Q20" s="115">
        <v>222</v>
      </c>
      <c r="R20" s="114">
        <f t="shared" si="6"/>
        <v>838.12000000000012</v>
      </c>
      <c r="S20" s="115">
        <v>248</v>
      </c>
      <c r="T20" s="114">
        <f t="shared" si="7"/>
        <v>968.90000000000009</v>
      </c>
      <c r="U20" s="115">
        <v>290</v>
      </c>
      <c r="V20" s="114">
        <f t="shared" si="8"/>
        <v>1180.1600000000001</v>
      </c>
      <c r="W20" s="115">
        <v>332</v>
      </c>
      <c r="X20" s="114">
        <f t="shared" si="9"/>
        <v>1391.42</v>
      </c>
    </row>
    <row r="21" spans="2:24">
      <c r="B21" s="115">
        <v>15</v>
      </c>
      <c r="C21" s="114">
        <f t="shared" si="0"/>
        <v>31.5</v>
      </c>
      <c r="D21" s="115">
        <v>35</v>
      </c>
      <c r="E21" s="114">
        <f t="shared" si="10"/>
        <v>73.5</v>
      </c>
      <c r="F21" s="115">
        <v>70</v>
      </c>
      <c r="G21" s="114">
        <f t="shared" si="1"/>
        <v>158.85</v>
      </c>
      <c r="H21" s="115">
        <v>98</v>
      </c>
      <c r="I21" s="114">
        <f t="shared" si="2"/>
        <v>255.51999999999998</v>
      </c>
      <c r="J21" s="115">
        <v>131</v>
      </c>
      <c r="K21" s="114">
        <f t="shared" si="3"/>
        <v>395.44</v>
      </c>
      <c r="L21" s="115"/>
      <c r="M21" s="116"/>
      <c r="N21" s="108"/>
      <c r="O21" s="115">
        <v>181</v>
      </c>
      <c r="P21" s="114">
        <f t="shared" si="5"/>
        <v>631.8900000000001</v>
      </c>
      <c r="Q21" s="115">
        <v>223</v>
      </c>
      <c r="R21" s="114">
        <f t="shared" si="6"/>
        <v>843.15000000000009</v>
      </c>
      <c r="S21" s="115">
        <v>249</v>
      </c>
      <c r="T21" s="114">
        <f t="shared" si="7"/>
        <v>973.93000000000006</v>
      </c>
      <c r="U21" s="115">
        <v>291</v>
      </c>
      <c r="V21" s="114">
        <f t="shared" si="8"/>
        <v>1185.19</v>
      </c>
      <c r="W21" s="115">
        <v>333</v>
      </c>
      <c r="X21" s="114">
        <f t="shared" si="9"/>
        <v>1396.45</v>
      </c>
    </row>
    <row r="22" spans="2:24">
      <c r="B22" s="115">
        <v>16</v>
      </c>
      <c r="C22" s="114">
        <f t="shared" si="0"/>
        <v>33.6</v>
      </c>
      <c r="D22" s="115">
        <v>36</v>
      </c>
      <c r="E22" s="114">
        <f t="shared" si="10"/>
        <v>75.599999999999994</v>
      </c>
      <c r="F22" s="115">
        <v>71</v>
      </c>
      <c r="G22" s="114">
        <f t="shared" si="1"/>
        <v>161.74</v>
      </c>
      <c r="H22" s="115">
        <v>99</v>
      </c>
      <c r="I22" s="114">
        <f t="shared" si="2"/>
        <v>259.45999999999998</v>
      </c>
      <c r="J22" s="115">
        <v>132</v>
      </c>
      <c r="K22" s="114">
        <f t="shared" si="3"/>
        <v>400.03999999999996</v>
      </c>
      <c r="L22" s="115"/>
      <c r="M22" s="116"/>
      <c r="N22" s="108"/>
      <c r="O22" s="115">
        <v>182</v>
      </c>
      <c r="P22" s="114">
        <f t="shared" si="5"/>
        <v>636.92000000000007</v>
      </c>
      <c r="Q22" s="115">
        <v>224</v>
      </c>
      <c r="R22" s="114">
        <f t="shared" si="6"/>
        <v>848.18000000000006</v>
      </c>
      <c r="S22" s="115">
        <v>250</v>
      </c>
      <c r="T22" s="114">
        <f t="shared" si="7"/>
        <v>978.96</v>
      </c>
      <c r="U22" s="115">
        <v>292</v>
      </c>
      <c r="V22" s="114">
        <f t="shared" si="8"/>
        <v>1190.2200000000003</v>
      </c>
      <c r="W22" s="115">
        <v>334</v>
      </c>
      <c r="X22" s="114">
        <f t="shared" si="9"/>
        <v>1401.48</v>
      </c>
    </row>
    <row r="23" spans="2:24">
      <c r="B23" s="115">
        <v>17</v>
      </c>
      <c r="C23" s="114">
        <f t="shared" si="0"/>
        <v>35.700000000000003</v>
      </c>
      <c r="D23" s="115">
        <v>37</v>
      </c>
      <c r="E23" s="114">
        <f t="shared" si="10"/>
        <v>77.7</v>
      </c>
      <c r="F23" s="115">
        <v>72</v>
      </c>
      <c r="G23" s="114">
        <f t="shared" si="1"/>
        <v>164.63</v>
      </c>
      <c r="H23" s="115">
        <v>100</v>
      </c>
      <c r="I23" s="114">
        <f t="shared" si="2"/>
        <v>263.39999999999998</v>
      </c>
      <c r="J23" s="115">
        <v>133</v>
      </c>
      <c r="K23" s="114">
        <f t="shared" si="3"/>
        <v>404.64</v>
      </c>
      <c r="L23" s="115"/>
      <c r="M23" s="116"/>
      <c r="N23" s="108"/>
      <c r="O23" s="115">
        <v>183</v>
      </c>
      <c r="P23" s="114">
        <f t="shared" si="5"/>
        <v>641.95000000000005</v>
      </c>
      <c r="Q23" s="115">
        <v>225</v>
      </c>
      <c r="R23" s="114">
        <f t="shared" si="6"/>
        <v>853.21</v>
      </c>
      <c r="S23" s="115">
        <v>251</v>
      </c>
      <c r="T23" s="114">
        <f t="shared" si="7"/>
        <v>983.99</v>
      </c>
      <c r="U23" s="115">
        <v>293</v>
      </c>
      <c r="V23" s="114">
        <f t="shared" si="8"/>
        <v>1195.25</v>
      </c>
      <c r="W23" s="115">
        <v>335</v>
      </c>
      <c r="X23" s="114">
        <f t="shared" si="9"/>
        <v>1406.5100000000002</v>
      </c>
    </row>
    <row r="24" spans="2:24">
      <c r="B24" s="115">
        <v>18</v>
      </c>
      <c r="C24" s="114">
        <f t="shared" si="0"/>
        <v>37.800000000000004</v>
      </c>
      <c r="D24" s="115">
        <v>38</v>
      </c>
      <c r="E24" s="114">
        <f t="shared" si="10"/>
        <v>79.800000000000011</v>
      </c>
      <c r="F24" s="115">
        <v>73</v>
      </c>
      <c r="G24" s="114">
        <f t="shared" si="1"/>
        <v>167.52</v>
      </c>
      <c r="H24" s="115">
        <v>101</v>
      </c>
      <c r="I24" s="114">
        <f t="shared" si="2"/>
        <v>267.33999999999997</v>
      </c>
      <c r="J24" s="115">
        <v>134</v>
      </c>
      <c r="K24" s="114">
        <f t="shared" si="3"/>
        <v>409.24</v>
      </c>
      <c r="L24" s="115"/>
      <c r="M24" s="116"/>
      <c r="N24" s="108"/>
      <c r="O24" s="115">
        <v>184</v>
      </c>
      <c r="P24" s="114">
        <f t="shared" si="5"/>
        <v>646.98</v>
      </c>
      <c r="Q24" s="115">
        <v>226</v>
      </c>
      <c r="R24" s="114">
        <f t="shared" si="6"/>
        <v>858.24</v>
      </c>
      <c r="S24" s="115">
        <v>252</v>
      </c>
      <c r="T24" s="114">
        <f t="shared" si="7"/>
        <v>989.0200000000001</v>
      </c>
      <c r="U24" s="115">
        <v>294</v>
      </c>
      <c r="V24" s="114">
        <f t="shared" si="8"/>
        <v>1200.2800000000002</v>
      </c>
      <c r="W24" s="115">
        <v>336</v>
      </c>
      <c r="X24" s="114">
        <f t="shared" si="9"/>
        <v>1411.54</v>
      </c>
    </row>
    <row r="25" spans="2:24">
      <c r="B25" s="115">
        <v>19</v>
      </c>
      <c r="C25" s="114">
        <f t="shared" si="0"/>
        <v>39.9</v>
      </c>
      <c r="D25" s="115">
        <v>39</v>
      </c>
      <c r="E25" s="114">
        <f t="shared" si="10"/>
        <v>81.900000000000006</v>
      </c>
      <c r="F25" s="115">
        <v>74</v>
      </c>
      <c r="G25" s="114">
        <f t="shared" si="1"/>
        <v>170.41</v>
      </c>
      <c r="H25" s="115">
        <v>102</v>
      </c>
      <c r="I25" s="114">
        <f t="shared" si="2"/>
        <v>271.27999999999997</v>
      </c>
      <c r="J25" s="115">
        <v>135</v>
      </c>
      <c r="K25" s="114">
        <f t="shared" si="3"/>
        <v>413.84</v>
      </c>
      <c r="L25" s="115"/>
      <c r="M25" s="116"/>
      <c r="N25" s="108"/>
      <c r="O25" s="115">
        <v>185</v>
      </c>
      <c r="P25" s="114">
        <f t="shared" si="5"/>
        <v>652.0100000000001</v>
      </c>
      <c r="Q25" s="115">
        <v>227</v>
      </c>
      <c r="R25" s="114">
        <f t="shared" si="6"/>
        <v>863.2700000000001</v>
      </c>
      <c r="S25" s="115">
        <v>253</v>
      </c>
      <c r="T25" s="114">
        <f t="shared" si="7"/>
        <v>994.05000000000007</v>
      </c>
      <c r="U25" s="115">
        <v>295</v>
      </c>
      <c r="V25" s="114">
        <f t="shared" si="8"/>
        <v>1205.31</v>
      </c>
      <c r="W25" s="115">
        <v>337</v>
      </c>
      <c r="X25" s="114">
        <f t="shared" si="9"/>
        <v>1416.5700000000002</v>
      </c>
    </row>
    <row r="26" spans="2:24" ht="16.5" thickBot="1">
      <c r="B26" s="117">
        <v>20</v>
      </c>
      <c r="C26" s="118">
        <f t="shared" si="0"/>
        <v>42</v>
      </c>
      <c r="D26" s="115">
        <v>40</v>
      </c>
      <c r="E26" s="114">
        <f t="shared" si="10"/>
        <v>84</v>
      </c>
      <c r="F26" s="115">
        <v>75</v>
      </c>
      <c r="G26" s="114">
        <f t="shared" si="1"/>
        <v>173.3</v>
      </c>
      <c r="H26" s="115">
        <v>103</v>
      </c>
      <c r="I26" s="114">
        <f t="shared" si="2"/>
        <v>275.21999999999997</v>
      </c>
      <c r="J26" s="115">
        <v>136</v>
      </c>
      <c r="K26" s="114">
        <f t="shared" si="3"/>
        <v>418.44</v>
      </c>
      <c r="L26" s="115"/>
      <c r="M26" s="116"/>
      <c r="N26" s="108"/>
      <c r="O26" s="115">
        <v>186</v>
      </c>
      <c r="P26" s="114">
        <f t="shared" si="5"/>
        <v>657.04000000000008</v>
      </c>
      <c r="Q26" s="115">
        <v>228</v>
      </c>
      <c r="R26" s="114">
        <f t="shared" si="6"/>
        <v>868.30000000000007</v>
      </c>
      <c r="S26" s="115">
        <v>254</v>
      </c>
      <c r="T26" s="114">
        <f t="shared" si="7"/>
        <v>999.08000000000015</v>
      </c>
      <c r="U26" s="115">
        <v>296</v>
      </c>
      <c r="V26" s="114">
        <f t="shared" si="8"/>
        <v>1210.3400000000001</v>
      </c>
      <c r="W26" s="115">
        <v>338</v>
      </c>
      <c r="X26" s="114">
        <f t="shared" si="9"/>
        <v>1421.6000000000001</v>
      </c>
    </row>
    <row r="27" spans="2:24">
      <c r="B27" s="108"/>
      <c r="C27" s="108"/>
      <c r="D27" s="115">
        <v>41</v>
      </c>
      <c r="E27" s="114">
        <f t="shared" si="10"/>
        <v>86.1</v>
      </c>
      <c r="F27" s="115">
        <v>76</v>
      </c>
      <c r="G27" s="114">
        <f t="shared" si="1"/>
        <v>176.19</v>
      </c>
      <c r="H27" s="115">
        <v>104</v>
      </c>
      <c r="I27" s="114">
        <f t="shared" si="2"/>
        <v>279.15999999999997</v>
      </c>
      <c r="J27" s="115">
        <v>137</v>
      </c>
      <c r="K27" s="114">
        <f t="shared" si="3"/>
        <v>423.03999999999996</v>
      </c>
      <c r="L27" s="115"/>
      <c r="M27" s="116"/>
      <c r="N27" s="108"/>
      <c r="O27" s="115">
        <v>187</v>
      </c>
      <c r="P27" s="114">
        <f t="shared" si="5"/>
        <v>662.07</v>
      </c>
      <c r="Q27" s="115">
        <v>229</v>
      </c>
      <c r="R27" s="114">
        <f t="shared" si="6"/>
        <v>873.33000000000015</v>
      </c>
      <c r="S27" s="115">
        <v>255</v>
      </c>
      <c r="T27" s="114">
        <f t="shared" si="7"/>
        <v>1004.1100000000001</v>
      </c>
      <c r="U27" s="115">
        <v>297</v>
      </c>
      <c r="V27" s="114">
        <f t="shared" si="8"/>
        <v>1215.3700000000001</v>
      </c>
      <c r="W27" s="115">
        <v>339</v>
      </c>
      <c r="X27" s="114">
        <f t="shared" si="9"/>
        <v>1426.63</v>
      </c>
    </row>
    <row r="28" spans="2:24">
      <c r="B28" s="108"/>
      <c r="C28" s="108"/>
      <c r="D28" s="115">
        <v>42</v>
      </c>
      <c r="E28" s="114">
        <f t="shared" si="10"/>
        <v>88.2</v>
      </c>
      <c r="F28" s="115">
        <v>77</v>
      </c>
      <c r="G28" s="114">
        <f t="shared" si="1"/>
        <v>179.08</v>
      </c>
      <c r="H28" s="115">
        <v>105</v>
      </c>
      <c r="I28" s="114">
        <f t="shared" si="2"/>
        <v>283.09999999999997</v>
      </c>
      <c r="J28" s="115">
        <v>138</v>
      </c>
      <c r="K28" s="114">
        <f t="shared" si="3"/>
        <v>427.64</v>
      </c>
      <c r="L28" s="115"/>
      <c r="M28" s="116"/>
      <c r="N28" s="108"/>
      <c r="O28" s="115">
        <v>188</v>
      </c>
      <c r="P28" s="114">
        <f t="shared" si="5"/>
        <v>667.1</v>
      </c>
      <c r="Q28" s="115">
        <v>230</v>
      </c>
      <c r="R28" s="114">
        <f t="shared" si="6"/>
        <v>878.36000000000013</v>
      </c>
      <c r="S28" s="115">
        <v>256</v>
      </c>
      <c r="T28" s="114">
        <f t="shared" si="7"/>
        <v>1009.1400000000001</v>
      </c>
      <c r="U28" s="115">
        <v>298</v>
      </c>
      <c r="V28" s="114">
        <f t="shared" si="8"/>
        <v>1220.4000000000001</v>
      </c>
      <c r="W28" s="115">
        <v>340</v>
      </c>
      <c r="X28" s="114">
        <f t="shared" si="9"/>
        <v>1431.66</v>
      </c>
    </row>
    <row r="29" spans="2:24">
      <c r="B29" s="108"/>
      <c r="C29" s="108"/>
      <c r="D29" s="115">
        <v>43</v>
      </c>
      <c r="E29" s="114">
        <f t="shared" si="10"/>
        <v>90.300000000000011</v>
      </c>
      <c r="F29" s="115">
        <v>78</v>
      </c>
      <c r="G29" s="114">
        <f t="shared" si="1"/>
        <v>181.97</v>
      </c>
      <c r="H29" s="115">
        <v>106</v>
      </c>
      <c r="I29" s="114">
        <f t="shared" si="2"/>
        <v>287.03999999999996</v>
      </c>
      <c r="J29" s="115">
        <v>139</v>
      </c>
      <c r="K29" s="114">
        <f t="shared" si="3"/>
        <v>432.24</v>
      </c>
      <c r="L29" s="115"/>
      <c r="M29" s="116"/>
      <c r="N29" s="108"/>
      <c r="O29" s="115">
        <v>189</v>
      </c>
      <c r="P29" s="114">
        <f t="shared" si="5"/>
        <v>672.13000000000011</v>
      </c>
      <c r="Q29" s="115">
        <v>231</v>
      </c>
      <c r="R29" s="114">
        <f t="shared" si="6"/>
        <v>883.3900000000001</v>
      </c>
      <c r="S29" s="115">
        <v>257</v>
      </c>
      <c r="T29" s="114">
        <f t="shared" si="7"/>
        <v>1014.1700000000001</v>
      </c>
      <c r="U29" s="115">
        <v>299</v>
      </c>
      <c r="V29" s="114">
        <f t="shared" si="8"/>
        <v>1225.43</v>
      </c>
      <c r="W29" s="115">
        <v>341</v>
      </c>
      <c r="X29" s="114">
        <f t="shared" si="9"/>
        <v>1436.69</v>
      </c>
    </row>
    <row r="30" spans="2:24">
      <c r="B30" s="108"/>
      <c r="C30" s="108"/>
      <c r="D30" s="115">
        <v>44</v>
      </c>
      <c r="E30" s="114">
        <f t="shared" si="10"/>
        <v>92.4</v>
      </c>
      <c r="F30" s="115">
        <v>79</v>
      </c>
      <c r="G30" s="114">
        <f t="shared" si="1"/>
        <v>184.86</v>
      </c>
      <c r="H30" s="115">
        <v>107</v>
      </c>
      <c r="I30" s="114">
        <f t="shared" si="2"/>
        <v>290.98</v>
      </c>
      <c r="J30" s="115">
        <v>140</v>
      </c>
      <c r="K30" s="114">
        <f t="shared" si="3"/>
        <v>436.84</v>
      </c>
      <c r="L30" s="115"/>
      <c r="M30" s="116"/>
      <c r="N30" s="108"/>
      <c r="O30" s="115">
        <v>190</v>
      </c>
      <c r="P30" s="114">
        <f t="shared" si="5"/>
        <v>677.16000000000008</v>
      </c>
      <c r="Q30" s="115">
        <v>232</v>
      </c>
      <c r="R30" s="114">
        <f t="shared" si="6"/>
        <v>888.42000000000007</v>
      </c>
      <c r="S30" s="115">
        <v>258</v>
      </c>
      <c r="T30" s="114">
        <f t="shared" si="7"/>
        <v>1019.2</v>
      </c>
      <c r="U30" s="115">
        <v>300</v>
      </c>
      <c r="V30" s="114">
        <f t="shared" si="8"/>
        <v>1230.46</v>
      </c>
      <c r="W30" s="115">
        <v>342</v>
      </c>
      <c r="X30" s="114">
        <f t="shared" si="9"/>
        <v>1441.7200000000003</v>
      </c>
    </row>
    <row r="31" spans="2:24">
      <c r="B31" s="108"/>
      <c r="C31" s="108"/>
      <c r="D31" s="115">
        <v>45</v>
      </c>
      <c r="E31" s="114">
        <f t="shared" si="10"/>
        <v>94.5</v>
      </c>
      <c r="F31" s="115">
        <v>80</v>
      </c>
      <c r="G31" s="114">
        <f t="shared" si="1"/>
        <v>187.75</v>
      </c>
      <c r="H31" s="115">
        <v>108</v>
      </c>
      <c r="I31" s="114">
        <f t="shared" si="2"/>
        <v>294.91999999999996</v>
      </c>
      <c r="J31" s="115">
        <v>141</v>
      </c>
      <c r="K31" s="114">
        <f t="shared" si="3"/>
        <v>441.44</v>
      </c>
      <c r="L31" s="115"/>
      <c r="M31" s="116"/>
      <c r="N31" s="108"/>
      <c r="O31" s="115">
        <v>191</v>
      </c>
      <c r="P31" s="114">
        <f t="shared" si="5"/>
        <v>682.19</v>
      </c>
      <c r="Q31" s="115">
        <v>217</v>
      </c>
      <c r="R31" s="114">
        <f t="shared" si="6"/>
        <v>812.97</v>
      </c>
      <c r="S31" s="115">
        <v>259</v>
      </c>
      <c r="T31" s="114">
        <f t="shared" si="7"/>
        <v>1024.23</v>
      </c>
      <c r="U31" s="115">
        <v>301</v>
      </c>
      <c r="V31" s="114">
        <f t="shared" si="8"/>
        <v>1235.4900000000002</v>
      </c>
      <c r="W31" s="115">
        <v>343</v>
      </c>
      <c r="X31" s="114">
        <f t="shared" si="9"/>
        <v>1446.75</v>
      </c>
    </row>
    <row r="32" spans="2:24">
      <c r="B32" s="108"/>
      <c r="C32" s="108"/>
      <c r="D32" s="115">
        <v>46</v>
      </c>
      <c r="E32" s="114">
        <f t="shared" si="10"/>
        <v>96.6</v>
      </c>
      <c r="F32" s="115">
        <v>81</v>
      </c>
      <c r="G32" s="114">
        <f t="shared" si="1"/>
        <v>190.64</v>
      </c>
      <c r="H32" s="115">
        <v>109</v>
      </c>
      <c r="I32" s="114">
        <f t="shared" si="2"/>
        <v>298.86</v>
      </c>
      <c r="J32" s="115">
        <v>142</v>
      </c>
      <c r="K32" s="114">
        <f t="shared" si="3"/>
        <v>446.03999999999996</v>
      </c>
      <c r="L32" s="115"/>
      <c r="M32" s="116"/>
      <c r="N32" s="108"/>
      <c r="O32" s="115">
        <v>192</v>
      </c>
      <c r="P32" s="114">
        <f t="shared" si="5"/>
        <v>687.22</v>
      </c>
      <c r="Q32" s="115">
        <v>218</v>
      </c>
      <c r="R32" s="114">
        <f t="shared" si="6"/>
        <v>818</v>
      </c>
      <c r="S32" s="115">
        <v>260</v>
      </c>
      <c r="T32" s="114">
        <f t="shared" si="7"/>
        <v>1029.2600000000002</v>
      </c>
      <c r="U32" s="115">
        <v>302</v>
      </c>
      <c r="V32" s="114">
        <f t="shared" si="8"/>
        <v>1240.52</v>
      </c>
      <c r="W32" s="115">
        <v>344</v>
      </c>
      <c r="X32" s="114">
        <f t="shared" si="9"/>
        <v>1451.7800000000002</v>
      </c>
    </row>
    <row r="33" spans="2:24">
      <c r="B33" s="108"/>
      <c r="C33" s="108"/>
      <c r="D33" s="115">
        <v>47</v>
      </c>
      <c r="E33" s="114">
        <f t="shared" si="10"/>
        <v>98.7</v>
      </c>
      <c r="F33" s="115">
        <v>82</v>
      </c>
      <c r="G33" s="114">
        <f t="shared" si="1"/>
        <v>193.53</v>
      </c>
      <c r="H33" s="115">
        <v>110</v>
      </c>
      <c r="I33" s="114">
        <f t="shared" si="2"/>
        <v>302.79999999999995</v>
      </c>
      <c r="J33" s="115">
        <v>143</v>
      </c>
      <c r="K33" s="114">
        <f t="shared" si="3"/>
        <v>450.64</v>
      </c>
      <c r="L33" s="115"/>
      <c r="M33" s="116"/>
      <c r="N33" s="108"/>
      <c r="O33" s="115">
        <v>193</v>
      </c>
      <c r="P33" s="114">
        <f t="shared" si="5"/>
        <v>692.25</v>
      </c>
      <c r="Q33" s="115">
        <v>219</v>
      </c>
      <c r="R33" s="114">
        <f t="shared" si="6"/>
        <v>823.03000000000009</v>
      </c>
      <c r="S33" s="115">
        <v>261</v>
      </c>
      <c r="T33" s="114">
        <f t="shared" si="7"/>
        <v>1034.29</v>
      </c>
      <c r="U33" s="115">
        <v>303</v>
      </c>
      <c r="V33" s="114">
        <f t="shared" si="8"/>
        <v>1245.5500000000002</v>
      </c>
      <c r="W33" s="115">
        <v>345</v>
      </c>
      <c r="X33" s="114">
        <f t="shared" si="9"/>
        <v>1456.81</v>
      </c>
    </row>
    <row r="34" spans="2:24" ht="16.5" thickBot="1">
      <c r="B34" s="108"/>
      <c r="C34" s="108"/>
      <c r="D34" s="115">
        <v>48</v>
      </c>
      <c r="E34" s="114">
        <f t="shared" si="10"/>
        <v>100.80000000000001</v>
      </c>
      <c r="F34" s="117">
        <v>83</v>
      </c>
      <c r="G34" s="118">
        <f t="shared" si="1"/>
        <v>196.42000000000002</v>
      </c>
      <c r="H34" s="115">
        <v>111</v>
      </c>
      <c r="I34" s="114">
        <f t="shared" si="2"/>
        <v>306.74</v>
      </c>
      <c r="J34" s="115">
        <v>144</v>
      </c>
      <c r="K34" s="114">
        <f t="shared" si="3"/>
        <v>455.24</v>
      </c>
      <c r="L34" s="115"/>
      <c r="M34" s="116"/>
      <c r="N34" s="108"/>
      <c r="O34" s="115">
        <v>194</v>
      </c>
      <c r="P34" s="114">
        <f t="shared" si="5"/>
        <v>697.28000000000009</v>
      </c>
      <c r="Q34" s="115">
        <v>220</v>
      </c>
      <c r="R34" s="114">
        <f t="shared" si="6"/>
        <v>828.06000000000006</v>
      </c>
      <c r="S34" s="115">
        <v>262</v>
      </c>
      <c r="T34" s="114">
        <f t="shared" si="7"/>
        <v>1039.3200000000002</v>
      </c>
      <c r="U34" s="115">
        <v>304</v>
      </c>
      <c r="V34" s="114">
        <f t="shared" si="8"/>
        <v>1250.58</v>
      </c>
      <c r="W34" s="115">
        <v>346</v>
      </c>
      <c r="X34" s="114">
        <f t="shared" si="9"/>
        <v>1461.8400000000001</v>
      </c>
    </row>
    <row r="35" spans="2:24">
      <c r="B35" s="108"/>
      <c r="C35" s="108"/>
      <c r="D35" s="115">
        <v>49</v>
      </c>
      <c r="E35" s="114">
        <f t="shared" si="10"/>
        <v>102.9</v>
      </c>
      <c r="F35" s="108"/>
      <c r="G35" s="108"/>
      <c r="H35" s="115">
        <v>112</v>
      </c>
      <c r="I35" s="114">
        <f t="shared" si="2"/>
        <v>310.68</v>
      </c>
      <c r="J35" s="115">
        <v>145</v>
      </c>
      <c r="K35" s="114">
        <f t="shared" si="3"/>
        <v>459.84</v>
      </c>
      <c r="L35" s="115"/>
      <c r="M35" s="116"/>
      <c r="N35" s="108"/>
      <c r="O35" s="115">
        <v>195</v>
      </c>
      <c r="P35" s="114">
        <f t="shared" si="5"/>
        <v>702.31000000000006</v>
      </c>
      <c r="Q35" s="115">
        <v>221</v>
      </c>
      <c r="R35" s="114">
        <f t="shared" si="6"/>
        <v>833.09000000000015</v>
      </c>
      <c r="S35" s="115">
        <v>263</v>
      </c>
      <c r="T35" s="114">
        <f t="shared" si="7"/>
        <v>1044.3500000000001</v>
      </c>
      <c r="U35" s="115">
        <v>305</v>
      </c>
      <c r="V35" s="114">
        <f t="shared" si="8"/>
        <v>1255.6100000000001</v>
      </c>
      <c r="W35" s="115">
        <v>347</v>
      </c>
      <c r="X35" s="114">
        <f t="shared" si="9"/>
        <v>1466.8700000000001</v>
      </c>
    </row>
    <row r="36" spans="2:24">
      <c r="B36" s="108"/>
      <c r="C36" s="108"/>
      <c r="D36" s="115">
        <v>50</v>
      </c>
      <c r="E36" s="114">
        <f t="shared" si="10"/>
        <v>105</v>
      </c>
      <c r="F36" s="108"/>
      <c r="G36" s="108"/>
      <c r="H36" s="115">
        <v>113</v>
      </c>
      <c r="I36" s="114">
        <f t="shared" si="2"/>
        <v>314.62</v>
      </c>
      <c r="J36" s="115">
        <v>146</v>
      </c>
      <c r="K36" s="114">
        <f t="shared" si="3"/>
        <v>464.44</v>
      </c>
      <c r="L36" s="115"/>
      <c r="M36" s="116"/>
      <c r="N36" s="108"/>
      <c r="O36" s="115">
        <v>196</v>
      </c>
      <c r="P36" s="114">
        <f t="shared" si="5"/>
        <v>707.34</v>
      </c>
      <c r="Q36" s="115">
        <v>222</v>
      </c>
      <c r="R36" s="114">
        <f t="shared" si="6"/>
        <v>838.12000000000012</v>
      </c>
      <c r="S36" s="115">
        <v>264</v>
      </c>
      <c r="T36" s="114">
        <f t="shared" si="7"/>
        <v>1049.3800000000001</v>
      </c>
      <c r="U36" s="115">
        <v>306</v>
      </c>
      <c r="V36" s="114">
        <f t="shared" si="8"/>
        <v>1260.6400000000001</v>
      </c>
      <c r="W36" s="115">
        <v>348</v>
      </c>
      <c r="X36" s="114">
        <f t="shared" si="9"/>
        <v>1471.9</v>
      </c>
    </row>
    <row r="37" spans="2:24">
      <c r="B37" s="108"/>
      <c r="C37" s="108"/>
      <c r="D37" s="115">
        <v>51</v>
      </c>
      <c r="E37" s="114">
        <f t="shared" si="10"/>
        <v>107.10000000000001</v>
      </c>
      <c r="F37" s="108"/>
      <c r="G37" s="108"/>
      <c r="H37" s="115">
        <v>114</v>
      </c>
      <c r="I37" s="114">
        <f t="shared" si="2"/>
        <v>318.56</v>
      </c>
      <c r="J37" s="115">
        <v>147</v>
      </c>
      <c r="K37" s="114">
        <f t="shared" si="3"/>
        <v>469.03999999999996</v>
      </c>
      <c r="L37" s="115"/>
      <c r="M37" s="116"/>
      <c r="N37" s="108"/>
      <c r="O37" s="115">
        <v>197</v>
      </c>
      <c r="P37" s="114">
        <f t="shared" si="5"/>
        <v>712.37000000000012</v>
      </c>
      <c r="Q37" s="115">
        <v>223</v>
      </c>
      <c r="R37" s="114">
        <f t="shared" si="6"/>
        <v>843.15000000000009</v>
      </c>
      <c r="S37" s="115">
        <v>265</v>
      </c>
      <c r="T37" s="114">
        <f t="shared" si="7"/>
        <v>1054.4100000000001</v>
      </c>
      <c r="U37" s="115">
        <v>307</v>
      </c>
      <c r="V37" s="114">
        <f t="shared" si="8"/>
        <v>1265.67</v>
      </c>
      <c r="W37" s="115">
        <v>349</v>
      </c>
      <c r="X37" s="114">
        <f t="shared" si="9"/>
        <v>1476.93</v>
      </c>
    </row>
    <row r="38" spans="2:24">
      <c r="B38" s="108"/>
      <c r="C38" s="108"/>
      <c r="D38" s="115">
        <v>52</v>
      </c>
      <c r="E38" s="114">
        <f t="shared" si="10"/>
        <v>109.2</v>
      </c>
      <c r="F38" s="108"/>
      <c r="G38" s="108"/>
      <c r="H38" s="115">
        <v>115</v>
      </c>
      <c r="I38" s="114">
        <f t="shared" si="2"/>
        <v>322.5</v>
      </c>
      <c r="J38" s="115">
        <v>148</v>
      </c>
      <c r="K38" s="114">
        <f t="shared" si="3"/>
        <v>473.64</v>
      </c>
      <c r="L38" s="115"/>
      <c r="M38" s="116"/>
      <c r="N38" s="108"/>
      <c r="O38" s="115">
        <v>198</v>
      </c>
      <c r="P38" s="114">
        <f t="shared" si="5"/>
        <v>717.40000000000009</v>
      </c>
      <c r="Q38" s="115">
        <v>224</v>
      </c>
      <c r="R38" s="114">
        <f t="shared" si="6"/>
        <v>848.18000000000006</v>
      </c>
      <c r="S38" s="115">
        <v>266</v>
      </c>
      <c r="T38" s="114">
        <f t="shared" si="7"/>
        <v>1059.44</v>
      </c>
      <c r="U38" s="115">
        <v>308</v>
      </c>
      <c r="V38" s="114">
        <f t="shared" si="8"/>
        <v>1270.7</v>
      </c>
      <c r="W38" s="115">
        <v>350</v>
      </c>
      <c r="X38" s="114">
        <f t="shared" si="9"/>
        <v>1481.96</v>
      </c>
    </row>
    <row r="39" spans="2:24" ht="16.5" thickBot="1">
      <c r="B39" s="108"/>
      <c r="C39" s="108"/>
      <c r="D39" s="115">
        <v>53</v>
      </c>
      <c r="E39" s="114">
        <f t="shared" si="10"/>
        <v>111.3</v>
      </c>
      <c r="F39" s="108"/>
      <c r="G39" s="108"/>
      <c r="H39" s="117">
        <v>116</v>
      </c>
      <c r="I39" s="118">
        <f t="shared" si="2"/>
        <v>326.44</v>
      </c>
      <c r="J39" s="115">
        <v>149</v>
      </c>
      <c r="K39" s="114">
        <f t="shared" si="3"/>
        <v>478.24</v>
      </c>
      <c r="L39" s="115"/>
      <c r="M39" s="116"/>
      <c r="N39" s="108"/>
      <c r="O39" s="115">
        <v>199</v>
      </c>
      <c r="P39" s="114">
        <f t="shared" si="5"/>
        <v>722.43000000000006</v>
      </c>
      <c r="Q39" s="115">
        <v>225</v>
      </c>
      <c r="R39" s="114">
        <f t="shared" si="6"/>
        <v>853.21</v>
      </c>
      <c r="S39" s="115">
        <v>267</v>
      </c>
      <c r="T39" s="114">
        <f t="shared" si="7"/>
        <v>1064.47</v>
      </c>
      <c r="U39" s="115">
        <v>309</v>
      </c>
      <c r="V39" s="114">
        <f t="shared" si="8"/>
        <v>1275.73</v>
      </c>
      <c r="W39" s="115">
        <v>351</v>
      </c>
      <c r="X39" s="114">
        <f t="shared" si="9"/>
        <v>1486.9900000000002</v>
      </c>
    </row>
    <row r="40" spans="2:24">
      <c r="B40" s="108"/>
      <c r="C40" s="108"/>
      <c r="D40" s="115">
        <v>54</v>
      </c>
      <c r="E40" s="114">
        <f t="shared" si="10"/>
        <v>113.4</v>
      </c>
      <c r="F40" s="108"/>
      <c r="G40" s="108"/>
      <c r="H40" s="108"/>
      <c r="I40" s="108"/>
      <c r="J40" s="115">
        <v>150</v>
      </c>
      <c r="K40" s="114">
        <f t="shared" si="3"/>
        <v>482.84</v>
      </c>
      <c r="L40" s="115"/>
      <c r="M40" s="116"/>
      <c r="N40" s="108"/>
      <c r="O40" s="115">
        <v>200</v>
      </c>
      <c r="P40" s="114">
        <f t="shared" si="5"/>
        <v>727.46</v>
      </c>
      <c r="Q40" s="115">
        <v>226</v>
      </c>
      <c r="R40" s="114">
        <f t="shared" si="6"/>
        <v>858.24</v>
      </c>
      <c r="S40" s="115">
        <v>268</v>
      </c>
      <c r="T40" s="114">
        <f t="shared" si="7"/>
        <v>1069.5</v>
      </c>
      <c r="U40" s="115">
        <v>310</v>
      </c>
      <c r="V40" s="114">
        <f t="shared" si="8"/>
        <v>1280.7600000000002</v>
      </c>
      <c r="W40" s="115">
        <v>352</v>
      </c>
      <c r="X40" s="114">
        <f t="shared" si="9"/>
        <v>1492.02</v>
      </c>
    </row>
    <row r="41" spans="2:24" ht="16.5" thickBot="1">
      <c r="B41" s="108"/>
      <c r="C41" s="108"/>
      <c r="D41" s="117">
        <v>55</v>
      </c>
      <c r="E41" s="118">
        <f t="shared" si="10"/>
        <v>115.5</v>
      </c>
      <c r="F41" s="108"/>
      <c r="G41" s="108"/>
      <c r="H41" s="108"/>
      <c r="I41" s="108"/>
      <c r="J41" s="115">
        <v>151</v>
      </c>
      <c r="K41" s="114">
        <f t="shared" si="3"/>
        <v>487.44</v>
      </c>
      <c r="L41" s="115"/>
      <c r="M41" s="116"/>
      <c r="N41" s="108"/>
      <c r="O41" s="115">
        <v>201</v>
      </c>
      <c r="P41" s="114">
        <f t="shared" si="5"/>
        <v>732.49</v>
      </c>
      <c r="Q41" s="115">
        <v>227</v>
      </c>
      <c r="R41" s="114">
        <f t="shared" si="6"/>
        <v>863.2700000000001</v>
      </c>
      <c r="S41" s="115">
        <v>269</v>
      </c>
      <c r="T41" s="114">
        <f t="shared" si="7"/>
        <v>1074.5300000000002</v>
      </c>
      <c r="U41" s="115">
        <v>311</v>
      </c>
      <c r="V41" s="114">
        <f t="shared" si="8"/>
        <v>1285.79</v>
      </c>
      <c r="W41" s="115">
        <v>353</v>
      </c>
      <c r="X41" s="114">
        <f t="shared" si="9"/>
        <v>1497.0500000000002</v>
      </c>
    </row>
    <row r="42" spans="2:24">
      <c r="B42" s="108"/>
      <c r="C42" s="108"/>
      <c r="D42" s="108"/>
      <c r="E42" s="108"/>
      <c r="F42" s="108"/>
      <c r="G42" s="108"/>
      <c r="H42" s="108"/>
      <c r="I42" s="108"/>
      <c r="J42" s="115">
        <v>152</v>
      </c>
      <c r="K42" s="114">
        <f t="shared" si="3"/>
        <v>492.03999999999996</v>
      </c>
      <c r="L42" s="115"/>
      <c r="M42" s="116"/>
      <c r="N42" s="108"/>
      <c r="O42" s="115">
        <v>202</v>
      </c>
      <c r="P42" s="114">
        <f t="shared" si="5"/>
        <v>737.5200000000001</v>
      </c>
      <c r="Q42" s="115">
        <v>228</v>
      </c>
      <c r="R42" s="114">
        <f t="shared" si="6"/>
        <v>868.30000000000007</v>
      </c>
      <c r="S42" s="115">
        <v>270</v>
      </c>
      <c r="T42" s="114">
        <f t="shared" si="7"/>
        <v>1079.56</v>
      </c>
      <c r="U42" s="115">
        <v>312</v>
      </c>
      <c r="V42" s="114">
        <f t="shared" si="8"/>
        <v>1290.8200000000002</v>
      </c>
      <c r="W42" s="115">
        <v>354</v>
      </c>
      <c r="X42" s="114">
        <f t="shared" si="9"/>
        <v>1502.0800000000002</v>
      </c>
    </row>
    <row r="43" spans="2:24">
      <c r="B43" s="108"/>
      <c r="C43" s="108"/>
      <c r="D43" s="108"/>
      <c r="E43" s="108"/>
      <c r="F43" s="108"/>
      <c r="G43" s="108"/>
      <c r="H43" s="108"/>
      <c r="I43" s="108"/>
      <c r="J43" s="115">
        <v>153</v>
      </c>
      <c r="K43" s="114">
        <f t="shared" si="3"/>
        <v>496.64</v>
      </c>
      <c r="L43" s="115"/>
      <c r="M43" s="116"/>
      <c r="N43" s="108"/>
      <c r="O43" s="115">
        <v>203</v>
      </c>
      <c r="P43" s="114">
        <f t="shared" si="5"/>
        <v>742.55000000000007</v>
      </c>
      <c r="Q43" s="115">
        <v>229</v>
      </c>
      <c r="R43" s="114">
        <f t="shared" si="6"/>
        <v>873.33000000000015</v>
      </c>
      <c r="S43" s="115">
        <v>271</v>
      </c>
      <c r="T43" s="114">
        <f t="shared" si="7"/>
        <v>1084.5900000000001</v>
      </c>
      <c r="U43" s="115">
        <v>313</v>
      </c>
      <c r="V43" s="114">
        <f t="shared" si="8"/>
        <v>1295.8500000000001</v>
      </c>
      <c r="W43" s="115">
        <v>355</v>
      </c>
      <c r="X43" s="114">
        <f t="shared" si="9"/>
        <v>1507.1100000000001</v>
      </c>
    </row>
    <row r="44" spans="2:24">
      <c r="B44" s="108"/>
      <c r="C44" s="108"/>
      <c r="D44" s="108"/>
      <c r="E44" s="108"/>
      <c r="F44" s="108"/>
      <c r="G44" s="108"/>
      <c r="H44" s="108"/>
      <c r="I44" s="108"/>
      <c r="J44" s="115">
        <v>154</v>
      </c>
      <c r="K44" s="114">
        <f t="shared" si="3"/>
        <v>501.24</v>
      </c>
      <c r="L44" s="115"/>
      <c r="M44" s="116"/>
      <c r="N44" s="108"/>
      <c r="O44" s="115">
        <v>204</v>
      </c>
      <c r="P44" s="114">
        <f t="shared" si="5"/>
        <v>747.58</v>
      </c>
      <c r="Q44" s="115">
        <v>230</v>
      </c>
      <c r="R44" s="114">
        <f t="shared" si="6"/>
        <v>878.36000000000013</v>
      </c>
      <c r="S44" s="115">
        <v>272</v>
      </c>
      <c r="T44" s="114">
        <f t="shared" si="7"/>
        <v>1089.6200000000001</v>
      </c>
      <c r="U44" s="115">
        <v>314</v>
      </c>
      <c r="V44" s="114">
        <f t="shared" si="8"/>
        <v>1300.8800000000001</v>
      </c>
      <c r="W44" s="115">
        <v>356</v>
      </c>
      <c r="X44" s="114">
        <f t="shared" si="9"/>
        <v>1512.14</v>
      </c>
    </row>
    <row r="45" spans="2:24">
      <c r="B45" s="108"/>
      <c r="C45" s="108"/>
      <c r="D45" s="108"/>
      <c r="E45" s="108"/>
      <c r="F45" s="108"/>
      <c r="G45" s="108"/>
      <c r="H45" s="108"/>
      <c r="I45" s="108"/>
      <c r="J45" s="115">
        <v>155</v>
      </c>
      <c r="K45" s="114">
        <f t="shared" si="3"/>
        <v>505.84</v>
      </c>
      <c r="L45" s="115"/>
      <c r="M45" s="116"/>
      <c r="N45" s="108"/>
      <c r="O45" s="115">
        <v>205</v>
      </c>
      <c r="P45" s="114">
        <f t="shared" si="5"/>
        <v>752.61000000000013</v>
      </c>
      <c r="Q45" s="115">
        <v>231</v>
      </c>
      <c r="R45" s="114">
        <f t="shared" si="6"/>
        <v>883.3900000000001</v>
      </c>
      <c r="S45" s="115">
        <v>273</v>
      </c>
      <c r="T45" s="114">
        <f t="shared" si="7"/>
        <v>1094.6500000000001</v>
      </c>
      <c r="U45" s="115">
        <v>315</v>
      </c>
      <c r="V45" s="114">
        <f t="shared" si="8"/>
        <v>1305.9100000000001</v>
      </c>
      <c r="W45" s="115">
        <v>357</v>
      </c>
      <c r="X45" s="114">
        <f t="shared" si="9"/>
        <v>1517.17</v>
      </c>
    </row>
    <row r="46" spans="2:24" ht="16.5" thickBot="1">
      <c r="B46" s="108"/>
      <c r="C46" s="108"/>
      <c r="D46" s="108"/>
      <c r="E46" s="108"/>
      <c r="F46" s="108"/>
      <c r="G46" s="108"/>
      <c r="H46" s="108"/>
      <c r="I46" s="108"/>
      <c r="J46" s="117">
        <v>156</v>
      </c>
      <c r="K46" s="118">
        <f t="shared" si="3"/>
        <v>510.44</v>
      </c>
      <c r="L46" s="117"/>
      <c r="M46" s="119"/>
      <c r="N46" s="108"/>
      <c r="O46" s="115">
        <v>206</v>
      </c>
      <c r="P46" s="114">
        <f t="shared" si="5"/>
        <v>757.6400000000001</v>
      </c>
      <c r="Q46" s="115">
        <v>232</v>
      </c>
      <c r="R46" s="114">
        <f t="shared" si="6"/>
        <v>888.42000000000007</v>
      </c>
      <c r="S46" s="115">
        <v>274</v>
      </c>
      <c r="T46" s="114">
        <f t="shared" si="7"/>
        <v>1099.68</v>
      </c>
      <c r="U46" s="115">
        <v>316</v>
      </c>
      <c r="V46" s="114">
        <f t="shared" si="8"/>
        <v>1310.94</v>
      </c>
      <c r="W46" s="115">
        <v>358</v>
      </c>
      <c r="X46" s="114">
        <f t="shared" si="9"/>
        <v>1522.2</v>
      </c>
    </row>
    <row r="47" spans="2:24"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15">
        <v>207</v>
      </c>
      <c r="P47" s="114">
        <f t="shared" si="5"/>
        <v>762.67000000000007</v>
      </c>
      <c r="Q47" s="115">
        <v>233</v>
      </c>
      <c r="R47" s="114">
        <f t="shared" si="6"/>
        <v>893.45</v>
      </c>
      <c r="S47" s="115">
        <v>275</v>
      </c>
      <c r="T47" s="114">
        <f t="shared" si="7"/>
        <v>1104.71</v>
      </c>
      <c r="U47" s="115">
        <v>317</v>
      </c>
      <c r="V47" s="114">
        <f t="shared" si="8"/>
        <v>1315.9700000000003</v>
      </c>
      <c r="W47" s="115">
        <v>359</v>
      </c>
      <c r="X47" s="114">
        <f t="shared" si="9"/>
        <v>1527.23</v>
      </c>
    </row>
    <row r="48" spans="2:24" ht="16.5" thickBot="1"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17">
        <v>208</v>
      </c>
      <c r="P48" s="118">
        <f t="shared" si="5"/>
        <v>767.7</v>
      </c>
      <c r="Q48" s="117">
        <v>234</v>
      </c>
      <c r="R48" s="118">
        <f t="shared" si="6"/>
        <v>898.48</v>
      </c>
      <c r="S48" s="117">
        <v>276</v>
      </c>
      <c r="T48" s="118">
        <f t="shared" si="7"/>
        <v>1109.7400000000002</v>
      </c>
      <c r="U48" s="117">
        <v>318</v>
      </c>
      <c r="V48" s="118">
        <f t="shared" si="8"/>
        <v>1321</v>
      </c>
      <c r="W48" s="117">
        <v>360</v>
      </c>
      <c r="X48" s="118">
        <f t="shared" si="9"/>
        <v>1532.2600000000002</v>
      </c>
    </row>
  </sheetData>
  <mergeCells count="6">
    <mergeCell ref="B1:I2"/>
    <mergeCell ref="L1:M2"/>
    <mergeCell ref="O1:S2"/>
    <mergeCell ref="W1:X2"/>
    <mergeCell ref="B3:M4"/>
    <mergeCell ref="O3:X4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列表</vt:lpstr>
      <vt:lpstr>費用計算</vt:lpstr>
      <vt:lpstr>抄表紀錄</vt:lpstr>
      <vt:lpstr>總電費預估</vt:lpstr>
      <vt:lpstr>夏季</vt:lpstr>
      <vt:lpstr>非夏季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使用者</dc:creator>
  <cp:lastModifiedBy>hckao</cp:lastModifiedBy>
  <dcterms:created xsi:type="dcterms:W3CDTF">2018-05-08T10:43:47Z</dcterms:created>
  <dcterms:modified xsi:type="dcterms:W3CDTF">2021-11-28T07:28:34Z</dcterms:modified>
</cp:coreProperties>
</file>